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 tabRatio="872"/>
  </bookViews>
  <sheets>
    <sheet name="МЗ ОБ+ФБ" sheetId="48" r:id="rId1"/>
    <sheet name="МЗ МБ" sheetId="38" r:id="rId2"/>
    <sheet name="ЦС" sheetId="28" r:id="rId3"/>
    <sheet name="130Платн" sheetId="49" r:id="rId4"/>
    <sheet name="130Озд лаг" sheetId="52" r:id="rId5"/>
    <sheet name="140" sheetId="55" state="hidden" r:id="rId6"/>
    <sheet name="150" sheetId="56" state="hidden" r:id="rId7"/>
    <sheet name="130РПл" sheetId="50" state="hidden" r:id="rId8"/>
    <sheet name="130Возм ущ" sheetId="54" state="hidden" r:id="rId9"/>
    <sheet name="130Пит сотр" sheetId="51" state="hidden" r:id="rId10"/>
    <sheet name="130ГПД" sheetId="53" state="hidden" r:id="rId11"/>
    <sheet name="170" sheetId="57" state="hidden" r:id="rId12"/>
  </sheets>
  <definedNames>
    <definedName name="_xlnm.Print_Area" localSheetId="4">'130Озд лаг'!$A$1:$J$444</definedName>
    <definedName name="_xlnm.Print_Area" localSheetId="3">'130Платн'!$A$1:$J$473</definedName>
    <definedName name="_xlnm.Print_Area" localSheetId="5">'140'!$A$1:$J$440</definedName>
    <definedName name="_xlnm.Print_Area" localSheetId="6">'150'!$A$1:$J$435</definedName>
    <definedName name="_xlnm.Print_Area" localSheetId="1">'МЗ МБ'!$A$1:$J$495</definedName>
    <definedName name="_xlnm.Print_Area" localSheetId="0">'МЗ ОБ+ФБ'!$A$1:$M$496</definedName>
    <definedName name="_xlnm.Print_Area" localSheetId="2">ЦС!$A$1:$K$479</definedName>
  </definedNames>
  <calcPr calcId="162913"/>
</workbook>
</file>

<file path=xl/calcChain.xml><?xml version="1.0" encoding="utf-8"?>
<calcChain xmlns="http://schemas.openxmlformats.org/spreadsheetml/2006/main">
  <c r="E315" i="38" l="1"/>
  <c r="E303" i="38"/>
  <c r="D330" i="38"/>
  <c r="D334" i="38"/>
  <c r="Q323" i="48" l="1"/>
  <c r="N451" i="28"/>
  <c r="N823" i="38" l="1"/>
  <c r="R799" i="48"/>
  <c r="R756" i="48"/>
  <c r="M458" i="38"/>
  <c r="Q353" i="48"/>
  <c r="Q355" i="48" l="1"/>
  <c r="M285" i="38" l="1"/>
  <c r="F910" i="38" l="1"/>
  <c r="F908" i="38"/>
  <c r="N908" i="38" s="1"/>
  <c r="N805" i="38"/>
  <c r="N799" i="38"/>
  <c r="N904" i="38"/>
  <c r="N905" i="38"/>
  <c r="N906" i="38"/>
  <c r="N907" i="38"/>
  <c r="N909" i="38"/>
  <c r="N903" i="38"/>
  <c r="N910" i="38"/>
  <c r="N822" i="38"/>
  <c r="N798" i="38"/>
  <c r="N758" i="38" l="1"/>
  <c r="Q312" i="48" l="1"/>
  <c r="N941" i="38" l="1"/>
  <c r="N942" i="38"/>
  <c r="N940" i="38"/>
  <c r="N773" i="38"/>
  <c r="N820" i="38" l="1"/>
  <c r="M456" i="38"/>
  <c r="N107" i="28" l="1"/>
  <c r="C1429" i="38" l="1"/>
  <c r="C1427" i="38"/>
  <c r="C1428" i="38"/>
  <c r="D1429" i="38"/>
  <c r="D1427" i="38"/>
  <c r="C942" i="38"/>
  <c r="C940" i="38"/>
  <c r="D944" i="38" l="1"/>
  <c r="F944" i="38" s="1"/>
  <c r="C943" i="38"/>
  <c r="D942" i="38"/>
  <c r="C941" i="38"/>
  <c r="D940" i="38"/>
  <c r="C1430" i="38"/>
  <c r="D1431" i="38"/>
  <c r="F1431" i="38"/>
  <c r="O1403" i="48" l="1"/>
  <c r="O944" i="48"/>
  <c r="O1404" i="48"/>
  <c r="J977" i="48"/>
  <c r="D976" i="48"/>
  <c r="C976" i="48" s="1"/>
  <c r="J976" i="48" s="1"/>
  <c r="C518" i="48"/>
  <c r="J518" i="48"/>
  <c r="D101" i="48"/>
  <c r="D98" i="48"/>
  <c r="D95" i="48"/>
  <c r="D90" i="48"/>
  <c r="J22" i="48"/>
  <c r="N491" i="48"/>
  <c r="C22" i="48"/>
  <c r="F456" i="38" l="1"/>
  <c r="F458" i="38"/>
  <c r="E807" i="38"/>
  <c r="E805" i="38"/>
  <c r="D820" i="38"/>
  <c r="N782" i="38" l="1"/>
  <c r="E355" i="48" l="1"/>
  <c r="J21" i="48" l="1"/>
  <c r="C89" i="48"/>
  <c r="E366" i="48" l="1"/>
  <c r="I432" i="48"/>
  <c r="F432" i="48"/>
  <c r="Q366" i="48"/>
  <c r="J366" i="48"/>
  <c r="I366" i="48"/>
  <c r="J432" i="48"/>
  <c r="Q432" i="48"/>
  <c r="F423" i="48" l="1"/>
  <c r="F424" i="48"/>
  <c r="E312" i="48"/>
  <c r="F427" i="48"/>
  <c r="E353" i="48" l="1"/>
  <c r="D102" i="48" l="1"/>
  <c r="N89" i="48"/>
  <c r="D89" i="48" s="1"/>
  <c r="E30" i="48"/>
  <c r="C100" i="48" l="1"/>
  <c r="E32" i="48" l="1"/>
  <c r="R323" i="48" l="1"/>
  <c r="Q324" i="48" l="1"/>
  <c r="E107" i="28" l="1"/>
  <c r="D451" i="28"/>
  <c r="N321" i="38"/>
  <c r="J322" i="38"/>
  <c r="I322" i="38"/>
  <c r="F406" i="38"/>
  <c r="E356" i="38"/>
  <c r="E317" i="38"/>
  <c r="E313" i="38"/>
  <c r="E299" i="38"/>
  <c r="E298" i="38"/>
  <c r="D327" i="28" l="1"/>
  <c r="M426" i="38" l="1"/>
  <c r="E797" i="38" l="1"/>
  <c r="E792" i="38"/>
  <c r="F20" i="49" l="1"/>
  <c r="Q104" i="48" l="1"/>
  <c r="D331" i="48" l="1"/>
  <c r="F426" i="38" l="1"/>
  <c r="F284" i="48"/>
  <c r="F281" i="48"/>
  <c r="D325" i="48"/>
  <c r="M332" i="38" l="1"/>
  <c r="Q325" i="48"/>
  <c r="M315" i="38" l="1"/>
  <c r="M322" i="38" s="1"/>
  <c r="Q427" i="48" l="1"/>
  <c r="R21" i="48" l="1"/>
  <c r="E427" i="48" l="1"/>
  <c r="K486" i="38" l="1"/>
  <c r="I333" i="49"/>
  <c r="E333" i="49"/>
  <c r="I356" i="48"/>
  <c r="E337" i="49" l="1"/>
  <c r="N334" i="49"/>
  <c r="N335" i="49"/>
  <c r="N336" i="49"/>
  <c r="M337" i="49"/>
  <c r="J337" i="49"/>
  <c r="I337" i="49"/>
  <c r="E440" i="48" l="1"/>
  <c r="E438" i="48"/>
  <c r="E441" i="48"/>
  <c r="E356" i="48"/>
  <c r="D330" i="48"/>
  <c r="D328" i="48"/>
  <c r="D346" i="38"/>
  <c r="F420" i="38"/>
  <c r="E304" i="38"/>
  <c r="E426" i="38"/>
  <c r="N426" i="38"/>
  <c r="J427" i="38"/>
  <c r="I427" i="38"/>
  <c r="D332" i="38"/>
  <c r="D335" i="38"/>
  <c r="F425" i="38"/>
  <c r="Q24" i="48" l="1"/>
  <c r="R23" i="48" l="1"/>
  <c r="J339" i="38" l="1"/>
  <c r="I339" i="38"/>
  <c r="E305" i="28" l="1"/>
  <c r="E314" i="28" s="1"/>
  <c r="N352" i="28"/>
  <c r="N314" i="28"/>
  <c r="E346" i="28" l="1"/>
  <c r="D330" i="28"/>
  <c r="E352" i="28" l="1"/>
  <c r="M339" i="38"/>
  <c r="M462" i="38" l="1"/>
  <c r="F462" i="38" l="1"/>
  <c r="C488" i="38" s="1"/>
  <c r="M486" i="38" s="1"/>
  <c r="I462" i="38" l="1"/>
  <c r="N324" i="28" l="1"/>
  <c r="N323" i="28"/>
  <c r="N325" i="28" l="1"/>
  <c r="L301" i="52"/>
  <c r="N328" i="28"/>
  <c r="J360" i="38" l="1"/>
  <c r="I360" i="38"/>
  <c r="M360" i="38"/>
  <c r="N358" i="38"/>
  <c r="N359" i="38"/>
  <c r="N421" i="28" l="1"/>
  <c r="N420" i="28"/>
  <c r="N327" i="28" l="1"/>
  <c r="F423" i="38" l="1"/>
  <c r="F422" i="38"/>
  <c r="E308" i="38" l="1"/>
  <c r="E316" i="38"/>
  <c r="F417" i="38"/>
  <c r="F421" i="38"/>
  <c r="F419" i="38"/>
  <c r="M423" i="38"/>
  <c r="M427" i="38" s="1"/>
  <c r="F427" i="38" l="1"/>
  <c r="L332" i="52"/>
  <c r="Q441" i="48" l="1"/>
  <c r="M397" i="49" l="1"/>
  <c r="D357" i="38"/>
  <c r="N422" i="28" l="1"/>
  <c r="O420" i="28" l="1"/>
  <c r="O421" i="28"/>
  <c r="F422" i="28"/>
  <c r="E421" i="28"/>
  <c r="E420" i="28"/>
  <c r="D358" i="48" l="1"/>
  <c r="D357" i="48"/>
  <c r="C355" i="48"/>
  <c r="Q425" i="48" l="1"/>
  <c r="D360" i="48"/>
  <c r="D359" i="48"/>
  <c r="D356" i="48"/>
  <c r="D355" i="48"/>
  <c r="D425" i="48" l="1"/>
  <c r="E428" i="48"/>
  <c r="E426" i="48"/>
  <c r="F425" i="48"/>
  <c r="E424" i="48"/>
  <c r="E425" i="48" l="1"/>
  <c r="M400" i="49"/>
  <c r="E398" i="49"/>
  <c r="E397" i="49"/>
  <c r="E396" i="49"/>
  <c r="F395" i="49"/>
  <c r="D395" i="49"/>
  <c r="M379" i="49"/>
  <c r="E373" i="49"/>
  <c r="E395" i="49" l="1"/>
  <c r="F400" i="49"/>
  <c r="N331" i="28" l="1"/>
  <c r="O417" i="28" l="1"/>
  <c r="O418" i="28"/>
  <c r="O419" i="28"/>
  <c r="N320" i="38" l="1"/>
  <c r="D333" i="38"/>
  <c r="N319" i="38" l="1"/>
  <c r="Q332" i="48" l="1"/>
  <c r="D326" i="28" l="1"/>
  <c r="E309" i="38" l="1"/>
  <c r="E314" i="38"/>
  <c r="E300" i="38"/>
  <c r="E306" i="38"/>
  <c r="E305" i="38"/>
  <c r="E302" i="38"/>
  <c r="D339" i="38"/>
  <c r="E301" i="38"/>
  <c r="R412" i="48" l="1"/>
  <c r="R416" i="48" s="1"/>
  <c r="Q416" i="48"/>
  <c r="Q424" i="48" l="1"/>
  <c r="F287" i="38" l="1"/>
  <c r="D362" i="48" l="1"/>
  <c r="D340" i="28" l="1"/>
  <c r="N340" i="28"/>
  <c r="O339" i="28"/>
  <c r="O338" i="28"/>
  <c r="D324" i="28"/>
  <c r="D323" i="28"/>
  <c r="D331" i="28" l="1"/>
  <c r="P323" i="28"/>
  <c r="P324" i="28" s="1"/>
  <c r="O340" i="28"/>
  <c r="M464" i="38" l="1"/>
  <c r="I464" i="38"/>
  <c r="N462" i="38"/>
  <c r="N463" i="38"/>
  <c r="J464" i="38"/>
  <c r="D461" i="38" l="1"/>
  <c r="D459" i="38"/>
  <c r="C459" i="38" s="1"/>
  <c r="D457" i="38"/>
  <c r="C457" i="38" s="1"/>
  <c r="C461" i="38"/>
  <c r="I347" i="49" l="1"/>
  <c r="I355" i="48" l="1"/>
  <c r="O107" i="28" l="1"/>
  <c r="O110" i="28" s="1"/>
  <c r="N110" i="28"/>
  <c r="N343" i="49" l="1"/>
  <c r="N395" i="49"/>
  <c r="J347" i="49"/>
  <c r="F347" i="49"/>
  <c r="N347" i="49"/>
  <c r="M347" i="49"/>
  <c r="E343" i="49"/>
  <c r="N318" i="38" l="1"/>
  <c r="D312" i="48" l="1"/>
  <c r="E424" i="38" l="1"/>
  <c r="C107" i="28" l="1"/>
  <c r="D109" i="28" l="1"/>
  <c r="D108" i="28"/>
  <c r="E110" i="28"/>
  <c r="N425" i="38" l="1"/>
  <c r="E425" i="38"/>
  <c r="E311" i="38" l="1"/>
  <c r="E322" i="38" s="1"/>
  <c r="N424" i="38" l="1"/>
  <c r="E418" i="38" l="1"/>
  <c r="N418" i="38"/>
  <c r="I1371" i="49" l="1"/>
  <c r="F1371" i="49"/>
  <c r="I1330" i="49"/>
  <c r="I1228" i="49"/>
  <c r="I1126" i="49"/>
  <c r="I905" i="49"/>
  <c r="F864" i="49"/>
  <c r="I441" i="49"/>
  <c r="I400" i="49"/>
  <c r="I294" i="49"/>
  <c r="I1439" i="38"/>
  <c r="I1398" i="38"/>
  <c r="F1398" i="38"/>
  <c r="I1329" i="38"/>
  <c r="D1329" i="38"/>
  <c r="J1318" i="38"/>
  <c r="I1318" i="38"/>
  <c r="D1318" i="38"/>
  <c r="I1274" i="38"/>
  <c r="I1305" i="38"/>
  <c r="J952" i="38"/>
  <c r="I952" i="38"/>
  <c r="I911" i="38"/>
  <c r="F911" i="38"/>
  <c r="I847" i="38"/>
  <c r="I837" i="38"/>
  <c r="J826" i="38"/>
  <c r="I826" i="38"/>
  <c r="D826" i="38"/>
  <c r="I813" i="38"/>
  <c r="I443" i="48"/>
  <c r="I336" i="48"/>
  <c r="F905" i="49" l="1"/>
  <c r="J1371" i="49"/>
  <c r="C1361" i="49"/>
  <c r="C1360" i="49"/>
  <c r="C1359" i="49"/>
  <c r="F1330" i="49"/>
  <c r="E1328" i="49"/>
  <c r="E1329" i="49"/>
  <c r="E1327" i="49"/>
  <c r="E1326" i="49"/>
  <c r="C1224" i="49"/>
  <c r="C1223" i="49"/>
  <c r="C1126" i="49"/>
  <c r="F954" i="49"/>
  <c r="C895" i="49"/>
  <c r="C894" i="49"/>
  <c r="C893" i="49"/>
  <c r="I864" i="49"/>
  <c r="E863" i="49"/>
  <c r="E862" i="49"/>
  <c r="C763" i="49" l="1"/>
  <c r="C762" i="49"/>
  <c r="I665" i="49"/>
  <c r="C665" i="49"/>
  <c r="J665" i="49"/>
  <c r="F1272" i="38"/>
  <c r="C1271" i="38"/>
  <c r="D1270" i="38"/>
  <c r="F1270" i="38" s="1"/>
  <c r="C1269" i="38"/>
  <c r="D1268" i="38"/>
  <c r="F1268" i="38" s="1"/>
  <c r="F784" i="38"/>
  <c r="C783" i="38"/>
  <c r="D782" i="38"/>
  <c r="F782" i="38" s="1"/>
  <c r="C781" i="38"/>
  <c r="D780" i="38"/>
  <c r="F780" i="38" s="1"/>
  <c r="D460" i="38"/>
  <c r="F460" i="38" s="1"/>
  <c r="D458" i="38"/>
  <c r="D456" i="38"/>
  <c r="D285" i="38"/>
  <c r="F285" i="38" s="1"/>
  <c r="D283" i="38"/>
  <c r="F283" i="38" s="1"/>
  <c r="M192" i="49"/>
  <c r="N191" i="49"/>
  <c r="M203" i="49"/>
  <c r="M294" i="49"/>
  <c r="M441" i="49"/>
  <c r="C293" i="49"/>
  <c r="C292" i="49"/>
  <c r="E1396" i="38"/>
  <c r="E1395" i="38"/>
  <c r="D1335" i="38"/>
  <c r="D843" i="38"/>
  <c r="E1290" i="38"/>
  <c r="E1305" i="38" s="1"/>
  <c r="J1305" i="38"/>
  <c r="C1273" i="38"/>
  <c r="C1109" i="38"/>
  <c r="J911" i="38"/>
  <c r="E910" i="38"/>
  <c r="F464" i="38" l="1"/>
  <c r="F1439" i="38"/>
  <c r="E798" i="38"/>
  <c r="E813" i="38" s="1"/>
  <c r="E909" i="38" l="1"/>
  <c r="E908" i="38"/>
  <c r="E907" i="38"/>
  <c r="E906" i="38"/>
  <c r="E905" i="38"/>
  <c r="E904" i="38"/>
  <c r="E903" i="38"/>
  <c r="E893" i="38"/>
  <c r="I786" i="38"/>
  <c r="J813" i="38"/>
  <c r="C621" i="38"/>
  <c r="F786" i="38" l="1"/>
  <c r="E421" i="38" l="1"/>
  <c r="E420" i="38"/>
  <c r="E419" i="38"/>
  <c r="F410" i="38"/>
  <c r="E360" i="38"/>
  <c r="M350" i="38"/>
  <c r="D350" i="38"/>
  <c r="M291" i="38"/>
  <c r="J291" i="38"/>
  <c r="I291" i="38"/>
  <c r="Q287" i="48"/>
  <c r="F287" i="48"/>
  <c r="Q316" i="48"/>
  <c r="J336" i="48"/>
  <c r="Q336" i="48"/>
  <c r="Q443" i="48"/>
  <c r="J443" i="48"/>
  <c r="E443" i="48"/>
  <c r="Q482" i="48" l="1"/>
  <c r="Q483" i="48"/>
  <c r="F291" i="38"/>
  <c r="D802" i="48"/>
  <c r="O945" i="48"/>
  <c r="D329" i="48" l="1"/>
  <c r="F21" i="48"/>
  <c r="E21" i="48"/>
  <c r="O21" i="48" s="1"/>
  <c r="C30" i="49" l="1"/>
  <c r="J88" i="48" l="1"/>
  <c r="J92" i="48"/>
  <c r="J104" i="48" l="1"/>
  <c r="I92" i="48"/>
  <c r="I88" i="48"/>
  <c r="L24" i="48"/>
  <c r="I104" i="48" l="1"/>
  <c r="D23" i="48"/>
  <c r="C102" i="48"/>
  <c r="N102" i="48" s="1"/>
  <c r="C99" i="48"/>
  <c r="N99" i="48" s="1"/>
  <c r="D99" i="48" s="1"/>
  <c r="C96" i="48"/>
  <c r="C91" i="48"/>
  <c r="N91" i="48" s="1"/>
  <c r="D91" i="48" s="1"/>
  <c r="N96" i="48"/>
  <c r="D96" i="48" s="1"/>
  <c r="N107" i="48" l="1"/>
  <c r="R107" i="48" s="1"/>
  <c r="M318" i="56" l="1"/>
  <c r="N357" i="38" l="1"/>
  <c r="D361" i="48" l="1"/>
  <c r="N423" i="38" l="1"/>
  <c r="E423" i="38"/>
  <c r="R331" i="48" l="1"/>
  <c r="E115" i="38" l="1"/>
  <c r="E418" i="28" l="1"/>
  <c r="O330" i="28" l="1"/>
  <c r="R335" i="48" l="1"/>
  <c r="R334" i="48" l="1"/>
  <c r="N422" i="38" l="1"/>
  <c r="E422" i="38"/>
  <c r="N317" i="38" l="1"/>
  <c r="L336" i="52" l="1"/>
  <c r="D326" i="48" l="1"/>
  <c r="D336" i="48" s="1"/>
  <c r="N185" i="38" l="1"/>
  <c r="M304" i="49" l="1"/>
  <c r="N453" i="28"/>
  <c r="N362" i="28"/>
  <c r="M410" i="38"/>
  <c r="M265" i="38"/>
  <c r="N461" i="28" l="1"/>
  <c r="N454" i="28"/>
  <c r="O325" i="28"/>
  <c r="O326" i="28"/>
  <c r="O327" i="28"/>
  <c r="O328" i="28"/>
  <c r="O329" i="28"/>
  <c r="R329" i="48" l="1"/>
  <c r="E415" i="28" l="1"/>
  <c r="E414" i="28"/>
  <c r="O416" i="28" l="1"/>
  <c r="O422" i="28" s="1"/>
  <c r="J115" i="48" l="1"/>
  <c r="I115" i="48"/>
  <c r="E115" i="48"/>
  <c r="D114" i="48"/>
  <c r="D112" i="48"/>
  <c r="R438" i="48" l="1"/>
  <c r="O359" i="28"/>
  <c r="O360" i="28"/>
  <c r="O361" i="28"/>
  <c r="F362" i="28"/>
  <c r="E359" i="28"/>
  <c r="E358" i="28"/>
  <c r="N406" i="38" l="1"/>
  <c r="N410" i="38" s="1"/>
  <c r="O321" i="28" l="1"/>
  <c r="M301" i="52" l="1"/>
  <c r="E360" i="28" l="1"/>
  <c r="E416" i="28"/>
  <c r="N290" i="38" l="1"/>
  <c r="N461" i="38" l="1"/>
  <c r="N460" i="38"/>
  <c r="R312" i="48" l="1"/>
  <c r="R316" i="48" s="1"/>
  <c r="R285" i="48" l="1"/>
  <c r="D438" i="48" l="1"/>
  <c r="D440" i="48"/>
  <c r="D441" i="48"/>
  <c r="D439" i="48"/>
  <c r="C785" i="38" l="1"/>
  <c r="F517" i="48" l="1"/>
  <c r="E517" i="48"/>
  <c r="E975" i="48" s="1"/>
  <c r="E417" i="38" l="1"/>
  <c r="E416" i="38"/>
  <c r="N316" i="38"/>
  <c r="N309" i="38"/>
  <c r="N302" i="38"/>
  <c r="C284" i="38"/>
  <c r="D1285" i="48"/>
  <c r="D1284" i="48"/>
  <c r="D1283" i="48"/>
  <c r="D1282" i="48"/>
  <c r="D806" i="48"/>
  <c r="D1261" i="48"/>
  <c r="D1265" i="48" s="1"/>
  <c r="F1218" i="48"/>
  <c r="E1218" i="48" s="1"/>
  <c r="E1217" i="48"/>
  <c r="E1216" i="48"/>
  <c r="E1215" i="48"/>
  <c r="E1214" i="48"/>
  <c r="F760" i="48"/>
  <c r="E760" i="48" s="1"/>
  <c r="E759" i="48"/>
  <c r="E758" i="48"/>
  <c r="E757" i="48"/>
  <c r="E756" i="48"/>
  <c r="D826" i="48"/>
  <c r="D823" i="48"/>
  <c r="E285" i="48"/>
  <c r="E284" i="48"/>
  <c r="E281" i="48"/>
  <c r="D518" i="48"/>
  <c r="D1319" i="57" l="1"/>
  <c r="D1313" i="57"/>
  <c r="D879" i="57"/>
  <c r="D873" i="57"/>
  <c r="D439" i="57"/>
  <c r="D433" i="57"/>
  <c r="D1327" i="53"/>
  <c r="D1321" i="53"/>
  <c r="D887" i="53"/>
  <c r="D881" i="53"/>
  <c r="D443" i="53"/>
  <c r="D437" i="53"/>
  <c r="D1331" i="51"/>
  <c r="D1325" i="51"/>
  <c r="D887" i="51"/>
  <c r="D881" i="51"/>
  <c r="D443" i="51"/>
  <c r="D437" i="51"/>
  <c r="D1331" i="54"/>
  <c r="D1325" i="54"/>
  <c r="D887" i="54"/>
  <c r="D881" i="54"/>
  <c r="D443" i="54"/>
  <c r="D437" i="54"/>
  <c r="D1329" i="50"/>
  <c r="D1323" i="50"/>
  <c r="D885" i="50"/>
  <c r="D879" i="50"/>
  <c r="D435" i="50"/>
  <c r="D441" i="50"/>
  <c r="D1313" i="55"/>
  <c r="D873" i="55"/>
  <c r="F21" i="49" l="1"/>
  <c r="M318" i="55" l="1"/>
  <c r="F378" i="55" l="1"/>
  <c r="D318" i="55"/>
  <c r="E302" i="49"/>
  <c r="N420" i="38"/>
  <c r="N421" i="38"/>
  <c r="N303" i="49" l="1"/>
  <c r="F379" i="49" l="1"/>
  <c r="E377" i="49" l="1"/>
  <c r="N377" i="49"/>
  <c r="M328" i="55" l="1"/>
  <c r="E328" i="55"/>
  <c r="N376" i="49" l="1"/>
  <c r="N378" i="49"/>
  <c r="E376" i="49" l="1"/>
  <c r="N375" i="49"/>
  <c r="E375" i="49"/>
  <c r="O348" i="28" l="1"/>
  <c r="D348" i="28"/>
  <c r="M378" i="55" l="1"/>
  <c r="D439" i="55"/>
  <c r="D879" i="55" s="1"/>
  <c r="D1319" i="55" s="1"/>
  <c r="A1" i="55"/>
  <c r="A441" i="55" s="1"/>
  <c r="A881" i="55" s="1"/>
  <c r="N374" i="49" l="1"/>
  <c r="N386" i="49"/>
  <c r="N387" i="49"/>
  <c r="N388" i="49"/>
  <c r="M332" i="52" l="1"/>
  <c r="R332" i="48" l="1"/>
  <c r="O324" i="28" l="1"/>
  <c r="E417" i="28" l="1"/>
  <c r="E419" i="28"/>
  <c r="N337" i="38" l="1"/>
  <c r="N314" i="49" l="1"/>
  <c r="R473" i="48" l="1"/>
  <c r="R474" i="48" s="1"/>
  <c r="Q474" i="48"/>
  <c r="N373" i="49" l="1"/>
  <c r="N379" i="49" s="1"/>
  <c r="C1042" i="48" l="1"/>
  <c r="J519" i="48"/>
  <c r="C584" i="48" s="1"/>
  <c r="O584" i="48" s="1"/>
  <c r="D584" i="48" s="1"/>
  <c r="D22" i="48"/>
  <c r="N385" i="49" l="1"/>
  <c r="N389" i="49" s="1"/>
  <c r="M389" i="49"/>
  <c r="N315" i="49"/>
  <c r="M459" i="49" l="1"/>
  <c r="M460" i="49"/>
  <c r="N198" i="49"/>
  <c r="N430" i="49"/>
  <c r="N431" i="49"/>
  <c r="N429" i="49"/>
  <c r="N441" i="49" l="1"/>
  <c r="E297" i="38"/>
  <c r="N336" i="38" l="1"/>
  <c r="N338" i="38"/>
  <c r="N315" i="38" l="1"/>
  <c r="N314" i="38" l="1"/>
  <c r="C489" i="48" l="1"/>
  <c r="P490" i="48" s="1"/>
  <c r="M24" i="48" l="1"/>
  <c r="C1370" i="49" l="1"/>
  <c r="C1362" i="49"/>
  <c r="J905" i="49"/>
  <c r="C904" i="49"/>
  <c r="C896" i="49"/>
  <c r="D913" i="49"/>
  <c r="I913" i="49"/>
  <c r="J913" i="49"/>
  <c r="E919" i="49"/>
  <c r="F920" i="49"/>
  <c r="I920" i="49"/>
  <c r="J920" i="49"/>
  <c r="J441" i="49"/>
  <c r="F441" i="49"/>
  <c r="C440" i="49"/>
  <c r="C432" i="49"/>
  <c r="C431" i="49"/>
  <c r="C430" i="49"/>
  <c r="C429" i="49"/>
  <c r="E1397" i="38"/>
  <c r="N457" i="38"/>
  <c r="N458" i="38"/>
  <c r="N459" i="38"/>
  <c r="N456" i="38"/>
  <c r="N313" i="38"/>
  <c r="N312" i="38"/>
  <c r="J1439" i="38"/>
  <c r="C1438" i="38"/>
  <c r="C951" i="38"/>
  <c r="N464" i="38" l="1"/>
  <c r="J1380" i="48" l="1"/>
  <c r="I1380" i="48"/>
  <c r="D1380" i="48"/>
  <c r="J923" i="48"/>
  <c r="I923" i="48"/>
  <c r="D923" i="48"/>
  <c r="D912" i="48"/>
  <c r="I912" i="48"/>
  <c r="J912" i="48"/>
  <c r="D932" i="48"/>
  <c r="I932" i="48"/>
  <c r="J932" i="48"/>
  <c r="R462" i="48"/>
  <c r="R463" i="48"/>
  <c r="R464" i="48"/>
  <c r="R461" i="48"/>
  <c r="Q465" i="48"/>
  <c r="R465" i="48" l="1"/>
  <c r="F494" i="49" l="1"/>
  <c r="F493" i="49"/>
  <c r="D473" i="38" l="1"/>
  <c r="J465" i="48"/>
  <c r="I465" i="48"/>
  <c r="D465" i="48"/>
  <c r="R357" i="48" l="1"/>
  <c r="F379" i="56" l="1"/>
  <c r="F359" i="56"/>
  <c r="E319" i="56"/>
  <c r="R32" i="48" l="1"/>
  <c r="C31" i="48"/>
  <c r="M316" i="49" l="1"/>
  <c r="M400" i="38"/>
  <c r="M482" i="38" l="1"/>
  <c r="Q484" i="48" s="1"/>
  <c r="M465" i="38"/>
  <c r="M481" i="38"/>
  <c r="D453" i="28" l="1"/>
  <c r="O451" i="28"/>
  <c r="O323" i="28" l="1"/>
  <c r="E127" i="48" l="1"/>
  <c r="D126" i="48"/>
  <c r="R430" i="48"/>
  <c r="E430" i="48"/>
  <c r="D319" i="56" l="1"/>
  <c r="M170" i="56"/>
  <c r="R429" i="48" l="1"/>
  <c r="E429" i="48"/>
  <c r="R364" i="48" l="1"/>
  <c r="D364" i="48" l="1"/>
  <c r="R425" i="48"/>
  <c r="R363" i="48" l="1"/>
  <c r="D363" i="48"/>
  <c r="N417" i="38" l="1"/>
  <c r="N419" i="38"/>
  <c r="R428" i="48" l="1"/>
  <c r="O350" i="28" l="1"/>
  <c r="D350" i="28"/>
  <c r="R362" i="48" l="1"/>
  <c r="N396" i="38"/>
  <c r="N400" i="38" s="1"/>
  <c r="R361" i="48" l="1"/>
  <c r="R360" i="48" l="1"/>
  <c r="R427" i="48"/>
  <c r="R441" i="48" l="1"/>
  <c r="R439" i="48"/>
  <c r="R440" i="48"/>
  <c r="R442" i="48"/>
  <c r="R443" i="48" l="1"/>
  <c r="O415" i="28" l="1"/>
  <c r="O414" i="28"/>
  <c r="O358" i="28"/>
  <c r="O362" i="28" s="1"/>
  <c r="O347" i="28"/>
  <c r="O349" i="28"/>
  <c r="O351" i="28"/>
  <c r="O346" i="28"/>
  <c r="O322" i="28"/>
  <c r="O331" i="28" s="1"/>
  <c r="O352" i="28" l="1"/>
  <c r="C1375" i="28" l="1"/>
  <c r="D349" i="28" l="1"/>
  <c r="D351" i="28"/>
  <c r="D335" i="49" l="1"/>
  <c r="E813" i="28" l="1"/>
  <c r="D1257" i="28" l="1"/>
  <c r="E1265" i="28"/>
  <c r="E332" i="52" l="1"/>
  <c r="A889" i="52"/>
  <c r="A445" i="52"/>
  <c r="D443" i="52"/>
  <c r="D887" i="52"/>
  <c r="D1331" i="52"/>
  <c r="N189" i="49" l="1"/>
  <c r="N190" i="49"/>
  <c r="R282" i="48"/>
  <c r="R283" i="48"/>
  <c r="R284" i="48"/>
  <c r="R54" i="48"/>
  <c r="R42" i="48"/>
  <c r="N302" i="49" l="1"/>
  <c r="N398" i="49"/>
  <c r="N396" i="49"/>
  <c r="N397" i="49"/>
  <c r="N400" i="49" s="1"/>
  <c r="N399" i="49"/>
  <c r="N312" i="49"/>
  <c r="N313" i="49"/>
  <c r="N311" i="49"/>
  <c r="N301" i="49"/>
  <c r="N300" i="49"/>
  <c r="F272" i="49"/>
  <c r="N304" i="49" l="1"/>
  <c r="N316" i="49"/>
  <c r="R359" i="48"/>
  <c r="R358" i="48"/>
  <c r="D334" i="49" l="1"/>
  <c r="D347" i="28" l="1"/>
  <c r="D346" i="28"/>
  <c r="F1348" i="48" l="1"/>
  <c r="E1286" i="48"/>
  <c r="F891" i="48"/>
  <c r="F975" i="48"/>
  <c r="O975" i="48" l="1"/>
  <c r="G975" i="48" s="1"/>
  <c r="C610" i="38" l="1"/>
  <c r="E610" i="38" s="1"/>
  <c r="C1098" i="38" l="1"/>
  <c r="E1098" i="38" s="1"/>
  <c r="N188" i="49"/>
  <c r="N192" i="49" s="1"/>
  <c r="N333" i="49"/>
  <c r="N337" i="49" s="1"/>
  <c r="N293" i="49"/>
  <c r="N292" i="49"/>
  <c r="R431" i="48"/>
  <c r="R426" i="48"/>
  <c r="R424" i="48"/>
  <c r="R423" i="48"/>
  <c r="R422" i="48"/>
  <c r="R432" i="48" s="1"/>
  <c r="R365" i="48"/>
  <c r="R356" i="48"/>
  <c r="R355" i="48"/>
  <c r="R354" i="48"/>
  <c r="R353" i="48"/>
  <c r="R333" i="48"/>
  <c r="R330" i="48"/>
  <c r="R328" i="48"/>
  <c r="R327" i="48"/>
  <c r="R326" i="48"/>
  <c r="R325" i="48"/>
  <c r="R324" i="48"/>
  <c r="R281" i="48"/>
  <c r="R287" i="48" s="1"/>
  <c r="N416" i="38"/>
  <c r="N427" i="38" s="1"/>
  <c r="N356" i="38"/>
  <c r="N360" i="38" s="1"/>
  <c r="N346" i="38"/>
  <c r="N350" i="38" s="1"/>
  <c r="N335" i="38"/>
  <c r="N334" i="38"/>
  <c r="N333" i="38"/>
  <c r="N332" i="38"/>
  <c r="N331" i="38"/>
  <c r="N330" i="38"/>
  <c r="N329" i="38"/>
  <c r="N311" i="38"/>
  <c r="N310" i="38"/>
  <c r="N308" i="38"/>
  <c r="N307" i="38"/>
  <c r="N306" i="38"/>
  <c r="N305" i="38"/>
  <c r="N304" i="38"/>
  <c r="N303" i="38"/>
  <c r="N301" i="38"/>
  <c r="N300" i="38"/>
  <c r="N299" i="38"/>
  <c r="N298" i="38"/>
  <c r="N297" i="38"/>
  <c r="N289" i="38"/>
  <c r="N288" i="38"/>
  <c r="N287" i="38"/>
  <c r="N286" i="38"/>
  <c r="N285" i="38"/>
  <c r="N284" i="38"/>
  <c r="N283" i="38"/>
  <c r="N282" i="38"/>
  <c r="N281" i="38"/>
  <c r="N280" i="38"/>
  <c r="N279" i="38"/>
  <c r="N263" i="38"/>
  <c r="N265" i="38" s="1"/>
  <c r="O452" i="28"/>
  <c r="O453" i="28" s="1"/>
  <c r="O308" i="28"/>
  <c r="O307" i="28"/>
  <c r="O306" i="28"/>
  <c r="O305" i="28"/>
  <c r="R366" i="48" l="1"/>
  <c r="N322" i="38"/>
  <c r="N294" i="49"/>
  <c r="N339" i="38"/>
  <c r="O314" i="28"/>
  <c r="R336" i="48"/>
  <c r="N291" i="38"/>
  <c r="N481" i="38" l="1"/>
  <c r="D1266" i="49"/>
  <c r="D802" i="49"/>
  <c r="C1226" i="49"/>
  <c r="C1225" i="49"/>
  <c r="E399" i="49"/>
  <c r="C1267" i="38" l="1"/>
  <c r="C1266" i="38"/>
  <c r="C1265" i="38"/>
  <c r="C1264" i="38"/>
  <c r="C1263" i="38"/>
  <c r="C1262" i="38"/>
  <c r="C779" i="38"/>
  <c r="C778" i="38"/>
  <c r="C777" i="38"/>
  <c r="C776" i="38"/>
  <c r="C775" i="38"/>
  <c r="C774" i="38"/>
  <c r="C1106" i="38"/>
  <c r="E1106" i="38"/>
  <c r="D1106" i="38"/>
  <c r="E1105" i="38"/>
  <c r="E1096" i="38"/>
  <c r="E1099" i="38" s="1"/>
  <c r="D1096" i="38"/>
  <c r="C1096" i="38"/>
  <c r="C618" i="38"/>
  <c r="E618" i="38"/>
  <c r="D618" i="38"/>
  <c r="E617" i="38"/>
  <c r="E608" i="38"/>
  <c r="E611" i="38" s="1"/>
  <c r="D608" i="38"/>
  <c r="C608" i="38"/>
  <c r="C281" i="38"/>
  <c r="C286" i="38"/>
  <c r="C282" i="38"/>
  <c r="C280" i="38"/>
  <c r="C279" i="38"/>
  <c r="E1347" i="48"/>
  <c r="E1346" i="48"/>
  <c r="E1345" i="48"/>
  <c r="E1344" i="48"/>
  <c r="E1343" i="48"/>
  <c r="E1342" i="48"/>
  <c r="E889" i="48"/>
  <c r="E890" i="48"/>
  <c r="E888" i="48"/>
  <c r="E887" i="48"/>
  <c r="E886" i="48"/>
  <c r="E885" i="48"/>
  <c r="D827" i="48"/>
  <c r="D825" i="48"/>
  <c r="D824" i="48"/>
  <c r="E431" i="48"/>
  <c r="E423" i="48"/>
  <c r="E422" i="48"/>
  <c r="D365" i="48"/>
  <c r="D354" i="48"/>
  <c r="D353" i="48"/>
  <c r="E1114" i="38" l="1"/>
  <c r="E1313" i="48"/>
  <c r="E1312" i="48"/>
  <c r="C1007" i="48"/>
  <c r="E829" i="48"/>
  <c r="D828" i="48"/>
  <c r="C549" i="48"/>
  <c r="E393" i="48" l="1"/>
  <c r="E392" i="48"/>
  <c r="D294" i="48"/>
  <c r="D1024" i="28" l="1"/>
  <c r="D1022" i="28"/>
  <c r="D954" i="28"/>
  <c r="J954" i="28" s="1"/>
  <c r="D572" i="28"/>
  <c r="D570" i="28"/>
  <c r="D502" i="28"/>
  <c r="J502" i="28" s="1"/>
  <c r="D1354" i="48"/>
  <c r="E1227" i="48"/>
  <c r="C983" i="48"/>
  <c r="C525" i="48"/>
  <c r="D897" i="48"/>
  <c r="E856" i="48"/>
  <c r="E855" i="48"/>
  <c r="E769" i="48"/>
  <c r="C517" i="48"/>
  <c r="C975" i="48" s="1"/>
  <c r="D434" i="56"/>
  <c r="D869" i="56" s="1"/>
  <c r="E1268" i="50"/>
  <c r="E382" i="50"/>
  <c r="E381" i="50"/>
  <c r="D356" i="38" l="1"/>
  <c r="G21" i="48"/>
  <c r="D21" i="48" s="1"/>
  <c r="D1401" i="49"/>
  <c r="D933" i="49"/>
  <c r="D472" i="49"/>
  <c r="D1382" i="28"/>
  <c r="D930" i="28"/>
  <c r="D478" i="28"/>
  <c r="A480" i="28"/>
  <c r="D1469" i="38"/>
  <c r="D982" i="38"/>
  <c r="D494" i="38"/>
  <c r="D1410" i="48"/>
  <c r="D953" i="48"/>
  <c r="D495" i="48"/>
  <c r="A496" i="38"/>
  <c r="A497" i="48" l="1"/>
  <c r="A1" i="56"/>
  <c r="A984" i="38"/>
  <c r="A932" i="28" s="1"/>
  <c r="A955" i="48"/>
  <c r="A436" i="56" l="1"/>
  <c r="A871" i="56" s="1"/>
  <c r="A1" i="50"/>
  <c r="A474" i="49"/>
  <c r="A935" i="49"/>
  <c r="A443" i="50" l="1"/>
  <c r="A887" i="50" s="1"/>
  <c r="A889" i="54"/>
  <c r="A445" i="54"/>
  <c r="A1" i="54"/>
  <c r="A889" i="51" l="1"/>
  <c r="A1" i="51"/>
  <c r="A445" i="51"/>
  <c r="A445" i="53" l="1"/>
  <c r="A1" i="53"/>
  <c r="A889" i="53"/>
  <c r="A881" i="57" l="1"/>
  <c r="A441" i="57"/>
  <c r="A1" i="57"/>
  <c r="D1188" i="56" l="1"/>
  <c r="D753" i="56"/>
  <c r="E1230" i="51"/>
  <c r="E1228" i="50"/>
  <c r="E1218" i="50"/>
  <c r="E774" i="50"/>
  <c r="E784" i="50"/>
  <c r="E883" i="38"/>
  <c r="E397" i="38"/>
  <c r="E396" i="38"/>
  <c r="E264" i="38"/>
  <c r="E263" i="38"/>
  <c r="E262" i="38"/>
  <c r="E261" i="38"/>
  <c r="E260" i="38"/>
  <c r="E259" i="38"/>
  <c r="E113" i="38"/>
  <c r="D113" i="38"/>
  <c r="C113" i="38"/>
  <c r="C28" i="38"/>
  <c r="C1011" i="38" l="1"/>
  <c r="C30" i="48"/>
  <c r="K21" i="50" l="1"/>
  <c r="D318" i="56" l="1"/>
  <c r="D333" i="49"/>
  <c r="E332" i="50" l="1"/>
  <c r="C28" i="50" l="1"/>
  <c r="J1274" i="38" l="1"/>
  <c r="F1274" i="38"/>
  <c r="J786" i="38"/>
  <c r="C288" i="38"/>
  <c r="C290" i="38"/>
  <c r="D1312" i="28"/>
  <c r="D860" i="28"/>
  <c r="D405" i="28"/>
  <c r="E1286" i="28"/>
  <c r="D1285" i="28"/>
  <c r="D1284" i="28"/>
  <c r="D1283" i="28"/>
  <c r="E1282" i="28"/>
  <c r="D1281" i="28"/>
  <c r="D1280" i="28"/>
  <c r="D1279" i="28"/>
  <c r="E1278" i="28"/>
  <c r="D1277" i="28"/>
  <c r="D1276" i="28"/>
  <c r="D1275" i="28"/>
  <c r="E834" i="28"/>
  <c r="D833" i="28"/>
  <c r="D832" i="28"/>
  <c r="D831" i="28"/>
  <c r="E830" i="28"/>
  <c r="D829" i="28"/>
  <c r="D828" i="28"/>
  <c r="D827" i="28"/>
  <c r="E826" i="28"/>
  <c r="D825" i="28"/>
  <c r="D824" i="28"/>
  <c r="D823" i="28"/>
  <c r="E379" i="28"/>
  <c r="D378" i="28"/>
  <c r="D377" i="28"/>
  <c r="D376" i="28"/>
  <c r="E375" i="28"/>
  <c r="D374" i="28"/>
  <c r="D373" i="28"/>
  <c r="D372" i="28"/>
  <c r="E371" i="28"/>
  <c r="E1287" i="28" l="1"/>
  <c r="E835" i="28"/>
  <c r="E380" i="28"/>
  <c r="D369" i="28"/>
  <c r="D370" i="28"/>
  <c r="D368" i="28"/>
  <c r="F384" i="50"/>
  <c r="D343" i="50" l="1"/>
  <c r="D344" i="50"/>
  <c r="D342" i="50"/>
  <c r="E345" i="50" l="1"/>
  <c r="C503" i="49" l="1"/>
  <c r="C964" i="49"/>
  <c r="E964" i="49" s="1"/>
  <c r="E32" i="49" l="1"/>
  <c r="K21" i="55" l="1"/>
  <c r="F958" i="49"/>
  <c r="F957" i="49"/>
  <c r="F956" i="49"/>
  <c r="F497" i="49"/>
  <c r="F496" i="49"/>
  <c r="F495" i="49"/>
  <c r="F22" i="49"/>
  <c r="F23" i="49"/>
  <c r="F24" i="49"/>
  <c r="E34" i="49"/>
  <c r="E33" i="49"/>
  <c r="E31" i="49"/>
  <c r="E30" i="49"/>
  <c r="F25" i="49" l="1"/>
  <c r="F959" i="49"/>
  <c r="F498" i="49"/>
  <c r="E35" i="49"/>
  <c r="N25" i="49" l="1"/>
  <c r="C101" i="49"/>
  <c r="E966" i="49"/>
  <c r="E965" i="49"/>
  <c r="E968" i="49"/>
  <c r="E967" i="49"/>
  <c r="E504" i="49"/>
  <c r="E506" i="49"/>
  <c r="E505" i="49"/>
  <c r="E507" i="49"/>
  <c r="E503" i="49"/>
  <c r="E508" i="49" l="1"/>
  <c r="C574" i="49" s="1"/>
  <c r="K574" i="49" s="1"/>
  <c r="D574" i="49" s="1"/>
  <c r="D573" i="49" s="1"/>
  <c r="E969" i="49"/>
  <c r="C1035" i="49" s="1"/>
  <c r="C105" i="49"/>
  <c r="C106" i="49"/>
  <c r="C104" i="49"/>
  <c r="C579" i="49" l="1"/>
  <c r="C578" i="49"/>
  <c r="C577" i="49"/>
  <c r="C1040" i="49"/>
  <c r="C1038" i="49"/>
  <c r="C1039" i="49"/>
  <c r="J1299" i="57" l="1"/>
  <c r="I1299" i="57"/>
  <c r="F1299" i="57"/>
  <c r="E1298" i="57"/>
  <c r="J1292" i="57"/>
  <c r="I1292" i="57"/>
  <c r="D1292" i="57"/>
  <c r="J1283" i="57"/>
  <c r="I1283" i="57"/>
  <c r="D1283" i="57"/>
  <c r="J1272" i="57"/>
  <c r="I1272" i="57"/>
  <c r="E1272" i="57"/>
  <c r="D1271" i="57"/>
  <c r="D1270" i="57"/>
  <c r="D1269" i="57"/>
  <c r="D1268" i="57"/>
  <c r="J1262" i="57"/>
  <c r="I1262" i="57"/>
  <c r="F1262" i="57"/>
  <c r="E1261" i="57"/>
  <c r="E1260" i="57"/>
  <c r="E1259" i="57"/>
  <c r="E1258" i="57"/>
  <c r="J1252" i="57"/>
  <c r="I1252" i="57"/>
  <c r="F1252" i="57"/>
  <c r="E1251" i="57"/>
  <c r="E1250" i="57"/>
  <c r="E1249" i="57"/>
  <c r="E1248" i="57"/>
  <c r="J1242" i="57"/>
  <c r="I1242" i="57"/>
  <c r="F1242" i="57"/>
  <c r="E1241" i="57"/>
  <c r="E1240" i="57"/>
  <c r="E1239" i="57"/>
  <c r="E1238" i="57"/>
  <c r="J1232" i="57"/>
  <c r="I1232" i="57"/>
  <c r="F1232" i="57"/>
  <c r="E1231" i="57"/>
  <c r="E1230" i="57"/>
  <c r="E1229" i="57"/>
  <c r="E1228" i="57"/>
  <c r="J1222" i="57"/>
  <c r="I1222" i="57"/>
  <c r="F1222" i="57"/>
  <c r="E1221" i="57"/>
  <c r="E1220" i="57"/>
  <c r="E1219" i="57"/>
  <c r="E1218" i="57"/>
  <c r="J1212" i="57"/>
  <c r="I1212" i="57"/>
  <c r="F1212" i="57"/>
  <c r="J1202" i="57"/>
  <c r="I1202" i="57"/>
  <c r="E1202" i="57"/>
  <c r="J1192" i="57"/>
  <c r="I1192" i="57"/>
  <c r="D1192" i="57"/>
  <c r="J1181" i="57"/>
  <c r="I1181" i="57"/>
  <c r="D1181" i="57"/>
  <c r="J1170" i="57"/>
  <c r="I1170" i="57"/>
  <c r="E1170" i="57"/>
  <c r="J1160" i="57"/>
  <c r="I1160" i="57"/>
  <c r="F1160" i="57"/>
  <c r="C1159" i="57"/>
  <c r="C1158" i="57"/>
  <c r="C1157" i="57"/>
  <c r="C1156" i="57"/>
  <c r="C1155" i="57"/>
  <c r="J1149" i="57"/>
  <c r="I1149" i="57"/>
  <c r="F1149" i="57"/>
  <c r="E1148" i="57"/>
  <c r="D1147" i="57"/>
  <c r="J1141" i="57"/>
  <c r="I1141" i="57"/>
  <c r="F1141" i="57"/>
  <c r="E1140" i="57"/>
  <c r="E1139" i="57"/>
  <c r="E1138" i="57"/>
  <c r="E1137" i="57"/>
  <c r="E1136" i="57"/>
  <c r="E1135" i="57"/>
  <c r="J1126" i="57"/>
  <c r="I1126" i="57"/>
  <c r="F1126" i="57"/>
  <c r="E1125" i="57"/>
  <c r="E1124" i="57"/>
  <c r="E1123" i="57"/>
  <c r="J1117" i="57"/>
  <c r="I1117" i="57"/>
  <c r="D1117" i="57"/>
  <c r="J1108" i="57"/>
  <c r="I1108" i="57"/>
  <c r="D1108" i="57"/>
  <c r="J1099" i="57"/>
  <c r="I1099" i="57"/>
  <c r="E1099" i="57"/>
  <c r="J1087" i="57"/>
  <c r="I1087" i="57"/>
  <c r="E1087" i="57"/>
  <c r="J1078" i="57"/>
  <c r="I1078" i="57"/>
  <c r="E1078" i="57"/>
  <c r="J1066" i="57"/>
  <c r="I1066" i="57"/>
  <c r="C1066" i="57"/>
  <c r="J1055" i="57"/>
  <c r="I1055" i="57"/>
  <c r="C1055" i="57"/>
  <c r="J1044" i="57"/>
  <c r="I1044" i="57"/>
  <c r="C1044" i="57"/>
  <c r="J1033" i="57"/>
  <c r="I1033" i="57"/>
  <c r="C1033" i="57"/>
  <c r="J1015" i="57"/>
  <c r="J1020" i="57" s="1"/>
  <c r="I1015" i="57"/>
  <c r="I1020" i="57" s="1"/>
  <c r="C1015" i="57"/>
  <c r="C1020" i="57" s="1"/>
  <c r="C1006" i="57"/>
  <c r="C1003" i="57" s="1"/>
  <c r="J1003" i="57"/>
  <c r="J1002" i="57" s="1"/>
  <c r="J1007" i="57" s="1"/>
  <c r="I1003" i="57"/>
  <c r="I1002" i="57" s="1"/>
  <c r="I1007" i="57" s="1"/>
  <c r="E1003" i="57"/>
  <c r="D1003" i="57"/>
  <c r="E1002" i="57"/>
  <c r="E1007" i="57" s="1"/>
  <c r="J993" i="57"/>
  <c r="J996" i="57" s="1"/>
  <c r="I993" i="57"/>
  <c r="I996" i="57" s="1"/>
  <c r="E993" i="57"/>
  <c r="E996" i="57" s="1"/>
  <c r="D993" i="57"/>
  <c r="C993" i="57"/>
  <c r="J985" i="57"/>
  <c r="I985" i="57"/>
  <c r="E985" i="57"/>
  <c r="D984" i="57"/>
  <c r="D983" i="57"/>
  <c r="D982" i="57"/>
  <c r="J968" i="57"/>
  <c r="I968" i="57"/>
  <c r="D968" i="57"/>
  <c r="J966" i="57"/>
  <c r="I966" i="57"/>
  <c r="D966" i="57"/>
  <c r="J958" i="57"/>
  <c r="I958" i="57"/>
  <c r="E958" i="57"/>
  <c r="D957" i="57"/>
  <c r="J949" i="57"/>
  <c r="I949" i="57"/>
  <c r="F948" i="57"/>
  <c r="F949" i="57" s="1"/>
  <c r="C939" i="57"/>
  <c r="C938" i="57"/>
  <c r="J936" i="57"/>
  <c r="I936" i="57"/>
  <c r="F936" i="57"/>
  <c r="C933" i="57"/>
  <c r="C932" i="57"/>
  <c r="J930" i="57"/>
  <c r="I930" i="57"/>
  <c r="F930" i="57"/>
  <c r="C923" i="57"/>
  <c r="J921" i="57"/>
  <c r="I921" i="57"/>
  <c r="F921" i="57"/>
  <c r="C920" i="57"/>
  <c r="J918" i="57"/>
  <c r="J924" i="57" s="1"/>
  <c r="I918" i="57"/>
  <c r="I924" i="57" s="1"/>
  <c r="F918" i="57"/>
  <c r="J910" i="57"/>
  <c r="I910" i="57"/>
  <c r="E910" i="57"/>
  <c r="J902" i="57"/>
  <c r="C902" i="57"/>
  <c r="K901" i="57"/>
  <c r="G901" i="57" s="1"/>
  <c r="D901" i="57" s="1"/>
  <c r="D902" i="57" s="1"/>
  <c r="J859" i="57"/>
  <c r="I859" i="57"/>
  <c r="F859" i="57"/>
  <c r="E858" i="57"/>
  <c r="J852" i="57"/>
  <c r="I852" i="57"/>
  <c r="D852" i="57"/>
  <c r="J843" i="57"/>
  <c r="I843" i="57"/>
  <c r="D843" i="57"/>
  <c r="J832" i="57"/>
  <c r="I832" i="57"/>
  <c r="E832" i="57"/>
  <c r="D831" i="57"/>
  <c r="D830" i="57"/>
  <c r="D829" i="57"/>
  <c r="D828" i="57"/>
  <c r="J822" i="57"/>
  <c r="I822" i="57"/>
  <c r="F822" i="57"/>
  <c r="E821" i="57"/>
  <c r="E820" i="57"/>
  <c r="E819" i="57"/>
  <c r="E818" i="57"/>
  <c r="J812" i="57"/>
  <c r="I812" i="57"/>
  <c r="F812" i="57"/>
  <c r="E811" i="57"/>
  <c r="E810" i="57"/>
  <c r="E809" i="57"/>
  <c r="E808" i="57"/>
  <c r="J802" i="57"/>
  <c r="I802" i="57"/>
  <c r="F802" i="57"/>
  <c r="E801" i="57"/>
  <c r="E800" i="57"/>
  <c r="E799" i="57"/>
  <c r="E798" i="57"/>
  <c r="J792" i="57"/>
  <c r="I792" i="57"/>
  <c r="F792" i="57"/>
  <c r="E791" i="57"/>
  <c r="E790" i="57"/>
  <c r="E789" i="57"/>
  <c r="E788" i="57"/>
  <c r="J782" i="57"/>
  <c r="I782" i="57"/>
  <c r="F782" i="57"/>
  <c r="E781" i="57"/>
  <c r="E780" i="57"/>
  <c r="E779" i="57"/>
  <c r="E778" i="57"/>
  <c r="J772" i="57"/>
  <c r="I772" i="57"/>
  <c r="F772" i="57"/>
  <c r="J762" i="57"/>
  <c r="I762" i="57"/>
  <c r="E762" i="57"/>
  <c r="J752" i="57"/>
  <c r="I752" i="57"/>
  <c r="D752" i="57"/>
  <c r="J741" i="57"/>
  <c r="I741" i="57"/>
  <c r="D741" i="57"/>
  <c r="J730" i="57"/>
  <c r="I730" i="57"/>
  <c r="E730" i="57"/>
  <c r="J720" i="57"/>
  <c r="I720" i="57"/>
  <c r="F720" i="57"/>
  <c r="C719" i="57"/>
  <c r="C718" i="57"/>
  <c r="C717" i="57"/>
  <c r="C716" i="57"/>
  <c r="C715" i="57"/>
  <c r="J709" i="57"/>
  <c r="I709" i="57"/>
  <c r="F709" i="57"/>
  <c r="E708" i="57"/>
  <c r="D707" i="57"/>
  <c r="J701" i="57"/>
  <c r="I701" i="57"/>
  <c r="F701" i="57"/>
  <c r="E700" i="57"/>
  <c r="E699" i="57"/>
  <c r="E698" i="57"/>
  <c r="E697" i="57"/>
  <c r="E696" i="57"/>
  <c r="E695" i="57"/>
  <c r="J686" i="57"/>
  <c r="I686" i="57"/>
  <c r="F686" i="57"/>
  <c r="E685" i="57"/>
  <c r="E684" i="57"/>
  <c r="E683" i="57"/>
  <c r="J677" i="57"/>
  <c r="I677" i="57"/>
  <c r="D677" i="57"/>
  <c r="J668" i="57"/>
  <c r="I668" i="57"/>
  <c r="D668" i="57"/>
  <c r="J659" i="57"/>
  <c r="I659" i="57"/>
  <c r="E659" i="57"/>
  <c r="J647" i="57"/>
  <c r="I647" i="57"/>
  <c r="E647" i="57"/>
  <c r="J638" i="57"/>
  <c r="I638" i="57"/>
  <c r="E638" i="57"/>
  <c r="J626" i="57"/>
  <c r="I626" i="57"/>
  <c r="C626" i="57"/>
  <c r="J615" i="57"/>
  <c r="I615" i="57"/>
  <c r="C615" i="57"/>
  <c r="J604" i="57"/>
  <c r="I604" i="57"/>
  <c r="C604" i="57"/>
  <c r="J593" i="57"/>
  <c r="I593" i="57"/>
  <c r="C593" i="57"/>
  <c r="J575" i="57"/>
  <c r="J580" i="57" s="1"/>
  <c r="I575" i="57"/>
  <c r="I580" i="57" s="1"/>
  <c r="C575" i="57"/>
  <c r="C580" i="57" s="1"/>
  <c r="C566" i="57"/>
  <c r="C563" i="57" s="1"/>
  <c r="J563" i="57"/>
  <c r="J562" i="57" s="1"/>
  <c r="J567" i="57" s="1"/>
  <c r="I563" i="57"/>
  <c r="I562" i="57" s="1"/>
  <c r="I567" i="57" s="1"/>
  <c r="E563" i="57"/>
  <c r="D563" i="57"/>
  <c r="E562" i="57"/>
  <c r="E567" i="57" s="1"/>
  <c r="J553" i="57"/>
  <c r="J556" i="57" s="1"/>
  <c r="I553" i="57"/>
  <c r="I556" i="57" s="1"/>
  <c r="E553" i="57"/>
  <c r="E556" i="57" s="1"/>
  <c r="D553" i="57"/>
  <c r="C553" i="57"/>
  <c r="J545" i="57"/>
  <c r="I545" i="57"/>
  <c r="E545" i="57"/>
  <c r="D544" i="57"/>
  <c r="D543" i="57"/>
  <c r="D542" i="57"/>
  <c r="J528" i="57"/>
  <c r="I528" i="57"/>
  <c r="D528" i="57"/>
  <c r="J526" i="57"/>
  <c r="J534" i="57" s="1"/>
  <c r="I526" i="57"/>
  <c r="D526" i="57"/>
  <c r="J518" i="57"/>
  <c r="I518" i="57"/>
  <c r="E518" i="57"/>
  <c r="D517" i="57"/>
  <c r="J509" i="57"/>
  <c r="I509" i="57"/>
  <c r="F508" i="57"/>
  <c r="F509" i="57" s="1"/>
  <c r="C499" i="57"/>
  <c r="C498" i="57"/>
  <c r="J496" i="57"/>
  <c r="I496" i="57"/>
  <c r="F496" i="57"/>
  <c r="C493" i="57"/>
  <c r="C492" i="57"/>
  <c r="J490" i="57"/>
  <c r="I490" i="57"/>
  <c r="F490" i="57"/>
  <c r="C483" i="57"/>
  <c r="J481" i="57"/>
  <c r="I481" i="57"/>
  <c r="F481" i="57"/>
  <c r="C480" i="57"/>
  <c r="J478" i="57"/>
  <c r="J484" i="57" s="1"/>
  <c r="I478" i="57"/>
  <c r="I484" i="57" s="1"/>
  <c r="F478" i="57"/>
  <c r="J470" i="57"/>
  <c r="I470" i="57"/>
  <c r="E470" i="57"/>
  <c r="J462" i="57"/>
  <c r="C527" i="57" s="1"/>
  <c r="C462" i="57"/>
  <c r="K461" i="57"/>
  <c r="G461" i="57" s="1"/>
  <c r="D461" i="57" s="1"/>
  <c r="D462" i="57" s="1"/>
  <c r="J419" i="57"/>
  <c r="I419" i="57"/>
  <c r="F419" i="57"/>
  <c r="E418" i="57"/>
  <c r="J412" i="57"/>
  <c r="I412" i="57"/>
  <c r="D412" i="57"/>
  <c r="J403" i="57"/>
  <c r="I403" i="57"/>
  <c r="D403" i="57"/>
  <c r="J392" i="57"/>
  <c r="I392" i="57"/>
  <c r="E392" i="57"/>
  <c r="D391" i="57"/>
  <c r="D390" i="57"/>
  <c r="D389" i="57"/>
  <c r="D388" i="57"/>
  <c r="J382" i="57"/>
  <c r="I382" i="57"/>
  <c r="F382" i="57"/>
  <c r="E381" i="57"/>
  <c r="E380" i="57"/>
  <c r="E379" i="57"/>
  <c r="E378" i="57"/>
  <c r="J372" i="57"/>
  <c r="I372" i="57"/>
  <c r="F372" i="57"/>
  <c r="E371" i="57"/>
  <c r="E370" i="57"/>
  <c r="E369" i="57"/>
  <c r="E368" i="57"/>
  <c r="J362" i="57"/>
  <c r="I362" i="57"/>
  <c r="F362" i="57"/>
  <c r="E361" i="57"/>
  <c r="E360" i="57"/>
  <c r="E359" i="57"/>
  <c r="E358" i="57"/>
  <c r="J352" i="57"/>
  <c r="I352" i="57"/>
  <c r="F352" i="57"/>
  <c r="E351" i="57"/>
  <c r="E350" i="57"/>
  <c r="E349" i="57"/>
  <c r="E348" i="57"/>
  <c r="J342" i="57"/>
  <c r="I342" i="57"/>
  <c r="F342" i="57"/>
  <c r="E341" i="57"/>
  <c r="E340" i="57"/>
  <c r="E339" i="57"/>
  <c r="E338" i="57"/>
  <c r="J332" i="57"/>
  <c r="I332" i="57"/>
  <c r="F332" i="57"/>
  <c r="J322" i="57"/>
  <c r="I322" i="57"/>
  <c r="E322" i="57"/>
  <c r="J312" i="57"/>
  <c r="I312" i="57"/>
  <c r="D312" i="57"/>
  <c r="J301" i="57"/>
  <c r="I301" i="57"/>
  <c r="D301" i="57"/>
  <c r="J290" i="57"/>
  <c r="I290" i="57"/>
  <c r="E290" i="57"/>
  <c r="J280" i="57"/>
  <c r="I280" i="57"/>
  <c r="F280" i="57"/>
  <c r="C279" i="57"/>
  <c r="C278" i="57"/>
  <c r="C277" i="57"/>
  <c r="C276" i="57"/>
  <c r="C275" i="57"/>
  <c r="J269" i="57"/>
  <c r="I269" i="57"/>
  <c r="F269" i="57"/>
  <c r="E268" i="57"/>
  <c r="D267" i="57"/>
  <c r="J261" i="57"/>
  <c r="I261" i="57"/>
  <c r="F261" i="57"/>
  <c r="E260" i="57"/>
  <c r="E259" i="57"/>
  <c r="E258" i="57"/>
  <c r="E257" i="57"/>
  <c r="E256" i="57"/>
  <c r="E255" i="57"/>
  <c r="J246" i="57"/>
  <c r="I246" i="57"/>
  <c r="F246" i="57"/>
  <c r="E245" i="57"/>
  <c r="E244" i="57"/>
  <c r="E243" i="57"/>
  <c r="J237" i="57"/>
  <c r="I237" i="57"/>
  <c r="D237" i="57"/>
  <c r="J228" i="57"/>
  <c r="I228" i="57"/>
  <c r="D228" i="57"/>
  <c r="J219" i="57"/>
  <c r="I219" i="57"/>
  <c r="E219" i="57"/>
  <c r="J207" i="57"/>
  <c r="I207" i="57"/>
  <c r="E207" i="57"/>
  <c r="J198" i="57"/>
  <c r="I198" i="57"/>
  <c r="E198" i="57"/>
  <c r="J186" i="57"/>
  <c r="I186" i="57"/>
  <c r="C186" i="57"/>
  <c r="J175" i="57"/>
  <c r="I175" i="57"/>
  <c r="C175" i="57"/>
  <c r="J164" i="57"/>
  <c r="I164" i="57"/>
  <c r="C164" i="57"/>
  <c r="J153" i="57"/>
  <c r="I153" i="57"/>
  <c r="C153" i="57"/>
  <c r="J135" i="57"/>
  <c r="J140" i="57" s="1"/>
  <c r="I135" i="57"/>
  <c r="I140" i="57" s="1"/>
  <c r="C135" i="57"/>
  <c r="C140" i="57" s="1"/>
  <c r="C126" i="57"/>
  <c r="C123" i="57" s="1"/>
  <c r="J123" i="57"/>
  <c r="J122" i="57" s="1"/>
  <c r="J127" i="57" s="1"/>
  <c r="I123" i="57"/>
  <c r="I122" i="57" s="1"/>
  <c r="I127" i="57" s="1"/>
  <c r="E123" i="57"/>
  <c r="D123" i="57"/>
  <c r="E122" i="57"/>
  <c r="E127" i="57" s="1"/>
  <c r="J113" i="57"/>
  <c r="J116" i="57" s="1"/>
  <c r="I113" i="57"/>
  <c r="I116" i="57" s="1"/>
  <c r="E113" i="57"/>
  <c r="E116" i="57" s="1"/>
  <c r="D113" i="57"/>
  <c r="C113" i="57"/>
  <c r="J105" i="57"/>
  <c r="I105" i="57"/>
  <c r="E105" i="57"/>
  <c r="D104" i="57"/>
  <c r="D103" i="57"/>
  <c r="D102" i="57"/>
  <c r="J88" i="57"/>
  <c r="I88" i="57"/>
  <c r="D88" i="57"/>
  <c r="J86" i="57"/>
  <c r="I86" i="57"/>
  <c r="D86" i="57"/>
  <c r="D94" i="57" s="1"/>
  <c r="J78" i="57"/>
  <c r="I78" i="57"/>
  <c r="E78" i="57"/>
  <c r="D77" i="57"/>
  <c r="J69" i="57"/>
  <c r="I69" i="57"/>
  <c r="F68" i="57"/>
  <c r="F69" i="57" s="1"/>
  <c r="C59" i="57"/>
  <c r="C58" i="57"/>
  <c r="J56" i="57"/>
  <c r="I56" i="57"/>
  <c r="F56" i="57"/>
  <c r="C53" i="57"/>
  <c r="C52" i="57"/>
  <c r="J50" i="57"/>
  <c r="I50" i="57"/>
  <c r="F50" i="57"/>
  <c r="C43" i="57"/>
  <c r="J41" i="57"/>
  <c r="I41" i="57"/>
  <c r="F41" i="57"/>
  <c r="C40" i="57"/>
  <c r="J38" i="57"/>
  <c r="J44" i="57" s="1"/>
  <c r="I38" i="57"/>
  <c r="I44" i="57" s="1"/>
  <c r="F38" i="57"/>
  <c r="J30" i="57"/>
  <c r="I30" i="57"/>
  <c r="E30" i="57"/>
  <c r="J22" i="57"/>
  <c r="C87" i="57" s="1"/>
  <c r="C22" i="57"/>
  <c r="K21" i="57"/>
  <c r="G21" i="57" s="1"/>
  <c r="D21" i="57" s="1"/>
  <c r="D22" i="57" s="1"/>
  <c r="J1289" i="56"/>
  <c r="I1289" i="56"/>
  <c r="F1289" i="56"/>
  <c r="E1288" i="56"/>
  <c r="J1282" i="56"/>
  <c r="I1282" i="56"/>
  <c r="D1282" i="56"/>
  <c r="J1273" i="56"/>
  <c r="I1273" i="56"/>
  <c r="D1273" i="56"/>
  <c r="J1262" i="56"/>
  <c r="I1262" i="56"/>
  <c r="E1262" i="56"/>
  <c r="D1261" i="56"/>
  <c r="D1260" i="56"/>
  <c r="D1259" i="56"/>
  <c r="D1258" i="56"/>
  <c r="J1252" i="56"/>
  <c r="I1252" i="56"/>
  <c r="F1252" i="56"/>
  <c r="E1251" i="56"/>
  <c r="E1250" i="56"/>
  <c r="E1249" i="56"/>
  <c r="E1248" i="56"/>
  <c r="J1242" i="56"/>
  <c r="I1242" i="56"/>
  <c r="F1242" i="56"/>
  <c r="E1241" i="56"/>
  <c r="E1240" i="56"/>
  <c r="E1239" i="56"/>
  <c r="E1238" i="56"/>
  <c r="J1232" i="56"/>
  <c r="I1232" i="56"/>
  <c r="F1232" i="56"/>
  <c r="E1231" i="56"/>
  <c r="E1230" i="56"/>
  <c r="E1229" i="56"/>
  <c r="E1228" i="56"/>
  <c r="J1222" i="56"/>
  <c r="I1222" i="56"/>
  <c r="F1222" i="56"/>
  <c r="E1221" i="56"/>
  <c r="E1220" i="56"/>
  <c r="E1219" i="56"/>
  <c r="E1218" i="56"/>
  <c r="J1212" i="56"/>
  <c r="I1212" i="56"/>
  <c r="F1212" i="56"/>
  <c r="E1211" i="56"/>
  <c r="E1210" i="56"/>
  <c r="E1209" i="56"/>
  <c r="E1208" i="56"/>
  <c r="J1202" i="56"/>
  <c r="I1202" i="56"/>
  <c r="F1202" i="56"/>
  <c r="J1192" i="56"/>
  <c r="I1192" i="56"/>
  <c r="E1192" i="56"/>
  <c r="J1182" i="56"/>
  <c r="I1182" i="56"/>
  <c r="D1182" i="56"/>
  <c r="J1171" i="56"/>
  <c r="I1171" i="56"/>
  <c r="D1171" i="56"/>
  <c r="J1160" i="56"/>
  <c r="I1160" i="56"/>
  <c r="E1160" i="56"/>
  <c r="J1150" i="56"/>
  <c r="I1150" i="56"/>
  <c r="F1150" i="56"/>
  <c r="C1149" i="56"/>
  <c r="C1148" i="56"/>
  <c r="C1147" i="56"/>
  <c r="C1146" i="56"/>
  <c r="C1145" i="56"/>
  <c r="J1139" i="56"/>
  <c r="I1139" i="56"/>
  <c r="F1139" i="56"/>
  <c r="E1138" i="56"/>
  <c r="D1137" i="56"/>
  <c r="J1131" i="56"/>
  <c r="I1131" i="56"/>
  <c r="F1131" i="56"/>
  <c r="E1130" i="56"/>
  <c r="E1129" i="56"/>
  <c r="E1128" i="56"/>
  <c r="E1127" i="56"/>
  <c r="E1126" i="56"/>
  <c r="E1125" i="56"/>
  <c r="J1116" i="56"/>
  <c r="I1116" i="56"/>
  <c r="F1116" i="56"/>
  <c r="E1115" i="56"/>
  <c r="E1114" i="56"/>
  <c r="E1113" i="56"/>
  <c r="J1107" i="56"/>
  <c r="I1107" i="56"/>
  <c r="D1107" i="56"/>
  <c r="J1098" i="56"/>
  <c r="I1098" i="56"/>
  <c r="D1098" i="56"/>
  <c r="J1089" i="56"/>
  <c r="I1089" i="56"/>
  <c r="E1089" i="56"/>
  <c r="J1077" i="56"/>
  <c r="I1077" i="56"/>
  <c r="E1077" i="56"/>
  <c r="J1068" i="56"/>
  <c r="I1068" i="56"/>
  <c r="E1068" i="56"/>
  <c r="J1056" i="56"/>
  <c r="I1056" i="56"/>
  <c r="C1056" i="56"/>
  <c r="J1045" i="56"/>
  <c r="I1045" i="56"/>
  <c r="C1045" i="56"/>
  <c r="J1034" i="56"/>
  <c r="I1034" i="56"/>
  <c r="C1034" i="56"/>
  <c r="J1023" i="56"/>
  <c r="I1023" i="56"/>
  <c r="C1023" i="56"/>
  <c r="J1005" i="56"/>
  <c r="J1010" i="56" s="1"/>
  <c r="I1005" i="56"/>
  <c r="I1010" i="56" s="1"/>
  <c r="C1005" i="56"/>
  <c r="C1010" i="56" s="1"/>
  <c r="C996" i="56"/>
  <c r="C993" i="56" s="1"/>
  <c r="J993" i="56"/>
  <c r="J992" i="56" s="1"/>
  <c r="J997" i="56" s="1"/>
  <c r="I993" i="56"/>
  <c r="I992" i="56" s="1"/>
  <c r="I997" i="56" s="1"/>
  <c r="E993" i="56"/>
  <c r="D993" i="56"/>
  <c r="E992" i="56"/>
  <c r="E997" i="56" s="1"/>
  <c r="J983" i="56"/>
  <c r="J986" i="56" s="1"/>
  <c r="I983" i="56"/>
  <c r="I986" i="56" s="1"/>
  <c r="E983" i="56"/>
  <c r="E986" i="56" s="1"/>
  <c r="D983" i="56"/>
  <c r="C983" i="56"/>
  <c r="J975" i="56"/>
  <c r="I975" i="56"/>
  <c r="E975" i="56"/>
  <c r="D974" i="56"/>
  <c r="D973" i="56"/>
  <c r="D972" i="56"/>
  <c r="J958" i="56"/>
  <c r="I958" i="56"/>
  <c r="D958" i="56"/>
  <c r="J956" i="56"/>
  <c r="I956" i="56"/>
  <c r="D956" i="56"/>
  <c r="J948" i="56"/>
  <c r="I948" i="56"/>
  <c r="E948" i="56"/>
  <c r="D947" i="56"/>
  <c r="J939" i="56"/>
  <c r="I939" i="56"/>
  <c r="F938" i="56"/>
  <c r="F939" i="56" s="1"/>
  <c r="C929" i="56"/>
  <c r="C928" i="56"/>
  <c r="J926" i="56"/>
  <c r="I926" i="56"/>
  <c r="F926" i="56"/>
  <c r="C923" i="56"/>
  <c r="C922" i="56"/>
  <c r="J920" i="56"/>
  <c r="I920" i="56"/>
  <c r="F920" i="56"/>
  <c r="C913" i="56"/>
  <c r="J911" i="56"/>
  <c r="I911" i="56"/>
  <c r="F911" i="56"/>
  <c r="C910" i="56"/>
  <c r="J908" i="56"/>
  <c r="J914" i="56" s="1"/>
  <c r="I908" i="56"/>
  <c r="I914" i="56" s="1"/>
  <c r="F908" i="56"/>
  <c r="J900" i="56"/>
  <c r="I900" i="56"/>
  <c r="E900" i="56"/>
  <c r="J892" i="56"/>
  <c r="C892" i="56"/>
  <c r="K891" i="56"/>
  <c r="G891" i="56" s="1"/>
  <c r="D891" i="56" s="1"/>
  <c r="D892" i="56" s="1"/>
  <c r="J854" i="56"/>
  <c r="I854" i="56"/>
  <c r="F854" i="56"/>
  <c r="E853" i="56"/>
  <c r="J847" i="56"/>
  <c r="I847" i="56"/>
  <c r="D847" i="56"/>
  <c r="J838" i="56"/>
  <c r="I838" i="56"/>
  <c r="D838" i="56"/>
  <c r="J827" i="56"/>
  <c r="I827" i="56"/>
  <c r="E827" i="56"/>
  <c r="D826" i="56"/>
  <c r="D825" i="56"/>
  <c r="D824" i="56"/>
  <c r="D823" i="56"/>
  <c r="J817" i="56"/>
  <c r="I817" i="56"/>
  <c r="F817" i="56"/>
  <c r="E816" i="56"/>
  <c r="E815" i="56"/>
  <c r="E814" i="56"/>
  <c r="E813" i="56"/>
  <c r="J807" i="56"/>
  <c r="I807" i="56"/>
  <c r="F807" i="56"/>
  <c r="E806" i="56"/>
  <c r="E805" i="56"/>
  <c r="E804" i="56"/>
  <c r="E803" i="56"/>
  <c r="J797" i="56"/>
  <c r="I797" i="56"/>
  <c r="F797" i="56"/>
  <c r="E796" i="56"/>
  <c r="E795" i="56"/>
  <c r="E794" i="56"/>
  <c r="E793" i="56"/>
  <c r="J787" i="56"/>
  <c r="I787" i="56"/>
  <c r="F787" i="56"/>
  <c r="E786" i="56"/>
  <c r="E785" i="56"/>
  <c r="E784" i="56"/>
  <c r="E783" i="56"/>
  <c r="J777" i="56"/>
  <c r="I777" i="56"/>
  <c r="F777" i="56"/>
  <c r="E776" i="56"/>
  <c r="E775" i="56"/>
  <c r="E774" i="56"/>
  <c r="E773" i="56"/>
  <c r="J767" i="56"/>
  <c r="I767" i="56"/>
  <c r="F767" i="56"/>
  <c r="J757" i="56"/>
  <c r="I757" i="56"/>
  <c r="E757" i="56"/>
  <c r="J747" i="56"/>
  <c r="I747" i="56"/>
  <c r="D747" i="56"/>
  <c r="J736" i="56"/>
  <c r="I736" i="56"/>
  <c r="D736" i="56"/>
  <c r="J725" i="56"/>
  <c r="I725" i="56"/>
  <c r="E725" i="56"/>
  <c r="J715" i="56"/>
  <c r="I715" i="56"/>
  <c r="F715" i="56"/>
  <c r="C714" i="56"/>
  <c r="C713" i="56"/>
  <c r="C712" i="56"/>
  <c r="C711" i="56"/>
  <c r="C710" i="56"/>
  <c r="J704" i="56"/>
  <c r="I704" i="56"/>
  <c r="F704" i="56"/>
  <c r="E703" i="56"/>
  <c r="D702" i="56"/>
  <c r="J696" i="56"/>
  <c r="I696" i="56"/>
  <c r="F696" i="56"/>
  <c r="E695" i="56"/>
  <c r="E694" i="56"/>
  <c r="E693" i="56"/>
  <c r="E692" i="56"/>
  <c r="E691" i="56"/>
  <c r="E690" i="56"/>
  <c r="J681" i="56"/>
  <c r="I681" i="56"/>
  <c r="F681" i="56"/>
  <c r="E680" i="56"/>
  <c r="E679" i="56"/>
  <c r="E678" i="56"/>
  <c r="J672" i="56"/>
  <c r="I672" i="56"/>
  <c r="D672" i="56"/>
  <c r="J663" i="56"/>
  <c r="I663" i="56"/>
  <c r="D663" i="56"/>
  <c r="J654" i="56"/>
  <c r="I654" i="56"/>
  <c r="E654" i="56"/>
  <c r="J642" i="56"/>
  <c r="I642" i="56"/>
  <c r="E642" i="56"/>
  <c r="J633" i="56"/>
  <c r="I633" i="56"/>
  <c r="E633" i="56"/>
  <c r="J621" i="56"/>
  <c r="I621" i="56"/>
  <c r="C621" i="56"/>
  <c r="J610" i="56"/>
  <c r="I610" i="56"/>
  <c r="C610" i="56"/>
  <c r="J599" i="56"/>
  <c r="I599" i="56"/>
  <c r="C599" i="56"/>
  <c r="J588" i="56"/>
  <c r="I588" i="56"/>
  <c r="C588" i="56"/>
  <c r="J570" i="56"/>
  <c r="J575" i="56" s="1"/>
  <c r="I570" i="56"/>
  <c r="I575" i="56" s="1"/>
  <c r="C570" i="56"/>
  <c r="C575" i="56" s="1"/>
  <c r="C561" i="56"/>
  <c r="C558" i="56" s="1"/>
  <c r="J558" i="56"/>
  <c r="I558" i="56"/>
  <c r="E558" i="56"/>
  <c r="D558" i="56"/>
  <c r="J557" i="56"/>
  <c r="J562" i="56" s="1"/>
  <c r="I557" i="56"/>
  <c r="I562" i="56" s="1"/>
  <c r="E557" i="56"/>
  <c r="E562" i="56" s="1"/>
  <c r="J548" i="56"/>
  <c r="J551" i="56" s="1"/>
  <c r="I548" i="56"/>
  <c r="I551" i="56" s="1"/>
  <c r="E548" i="56"/>
  <c r="E551" i="56" s="1"/>
  <c r="D548" i="56"/>
  <c r="C548" i="56"/>
  <c r="J540" i="56"/>
  <c r="I540" i="56"/>
  <c r="E540" i="56"/>
  <c r="D539" i="56"/>
  <c r="D538" i="56"/>
  <c r="D537" i="56"/>
  <c r="J523" i="56"/>
  <c r="I523" i="56"/>
  <c r="D523" i="56"/>
  <c r="J521" i="56"/>
  <c r="I521" i="56"/>
  <c r="D521" i="56"/>
  <c r="J513" i="56"/>
  <c r="I513" i="56"/>
  <c r="E513" i="56"/>
  <c r="D512" i="56"/>
  <c r="J504" i="56"/>
  <c r="I504" i="56"/>
  <c r="F503" i="56"/>
  <c r="F504" i="56" s="1"/>
  <c r="C494" i="56"/>
  <c r="C493" i="56"/>
  <c r="J491" i="56"/>
  <c r="I491" i="56"/>
  <c r="F491" i="56"/>
  <c r="C488" i="56"/>
  <c r="C487" i="56"/>
  <c r="J485" i="56"/>
  <c r="I485" i="56"/>
  <c r="F485" i="56"/>
  <c r="C478" i="56"/>
  <c r="J476" i="56"/>
  <c r="I476" i="56"/>
  <c r="F476" i="56"/>
  <c r="C475" i="56"/>
  <c r="J473" i="56"/>
  <c r="J479" i="56" s="1"/>
  <c r="I473" i="56"/>
  <c r="I479" i="56" s="1"/>
  <c r="F473" i="56"/>
  <c r="J465" i="56"/>
  <c r="I465" i="56"/>
  <c r="E465" i="56"/>
  <c r="J457" i="56"/>
  <c r="C522" i="56" s="1"/>
  <c r="C457" i="56"/>
  <c r="K456" i="56"/>
  <c r="G456" i="56" s="1"/>
  <c r="D456" i="56" s="1"/>
  <c r="D457" i="56" s="1"/>
  <c r="J420" i="56"/>
  <c r="I420" i="56"/>
  <c r="F420" i="56"/>
  <c r="E419" i="56"/>
  <c r="J413" i="56"/>
  <c r="I413" i="56"/>
  <c r="D413" i="56"/>
  <c r="J404" i="56"/>
  <c r="I404" i="56"/>
  <c r="D404" i="56"/>
  <c r="J393" i="56"/>
  <c r="I393" i="56"/>
  <c r="E393" i="56"/>
  <c r="D392" i="56"/>
  <c r="D391" i="56"/>
  <c r="D390" i="56"/>
  <c r="D389" i="56"/>
  <c r="J383" i="56"/>
  <c r="I383" i="56"/>
  <c r="F383" i="56"/>
  <c r="E382" i="56"/>
  <c r="E381" i="56"/>
  <c r="E380" i="56"/>
  <c r="E379" i="56"/>
  <c r="J373" i="56"/>
  <c r="I373" i="56"/>
  <c r="F373" i="56"/>
  <c r="E372" i="56"/>
  <c r="E371" i="56"/>
  <c r="E370" i="56"/>
  <c r="E369" i="56"/>
  <c r="J363" i="56"/>
  <c r="I363" i="56"/>
  <c r="F363" i="56"/>
  <c r="E362" i="56"/>
  <c r="E361" i="56"/>
  <c r="E360" i="56"/>
  <c r="E359" i="56"/>
  <c r="J352" i="56"/>
  <c r="I352" i="56"/>
  <c r="F352" i="56"/>
  <c r="E351" i="56"/>
  <c r="E350" i="56"/>
  <c r="E349" i="56"/>
  <c r="E348" i="56"/>
  <c r="J342" i="56"/>
  <c r="I342" i="56"/>
  <c r="F342" i="56"/>
  <c r="E341" i="56"/>
  <c r="E340" i="56"/>
  <c r="E339" i="56"/>
  <c r="E338" i="56"/>
  <c r="J332" i="56"/>
  <c r="I332" i="56"/>
  <c r="F332" i="56"/>
  <c r="J322" i="56"/>
  <c r="I322" i="56"/>
  <c r="E322" i="56"/>
  <c r="J312" i="56"/>
  <c r="I312" i="56"/>
  <c r="D312" i="56"/>
  <c r="J301" i="56"/>
  <c r="I301" i="56"/>
  <c r="D301" i="56"/>
  <c r="J290" i="56"/>
  <c r="I290" i="56"/>
  <c r="E290" i="56"/>
  <c r="J280" i="56"/>
  <c r="I280" i="56"/>
  <c r="F280" i="56"/>
  <c r="C279" i="56"/>
  <c r="C278" i="56"/>
  <c r="C277" i="56"/>
  <c r="C276" i="56"/>
  <c r="C275" i="56"/>
  <c r="J269" i="56"/>
  <c r="I269" i="56"/>
  <c r="F269" i="56"/>
  <c r="E268" i="56"/>
  <c r="D267" i="56"/>
  <c r="J261" i="56"/>
  <c r="I261" i="56"/>
  <c r="F261" i="56"/>
  <c r="E260" i="56"/>
  <c r="E259" i="56"/>
  <c r="E258" i="56"/>
  <c r="E257" i="56"/>
  <c r="E256" i="56"/>
  <c r="E255" i="56"/>
  <c r="J246" i="56"/>
  <c r="I246" i="56"/>
  <c r="F246" i="56"/>
  <c r="E245" i="56"/>
  <c r="E244" i="56"/>
  <c r="E243" i="56"/>
  <c r="J237" i="56"/>
  <c r="I237" i="56"/>
  <c r="D237" i="56"/>
  <c r="J228" i="56"/>
  <c r="I228" i="56"/>
  <c r="D228" i="56"/>
  <c r="J219" i="56"/>
  <c r="I219" i="56"/>
  <c r="E219" i="56"/>
  <c r="J207" i="56"/>
  <c r="I207" i="56"/>
  <c r="E207" i="56"/>
  <c r="J198" i="56"/>
  <c r="I198" i="56"/>
  <c r="E198" i="56"/>
  <c r="J186" i="56"/>
  <c r="I186" i="56"/>
  <c r="C186" i="56"/>
  <c r="J175" i="56"/>
  <c r="I175" i="56"/>
  <c r="C175" i="56"/>
  <c r="J164" i="56"/>
  <c r="I164" i="56"/>
  <c r="C164" i="56"/>
  <c r="J153" i="56"/>
  <c r="I153" i="56"/>
  <c r="C153" i="56"/>
  <c r="J135" i="56"/>
  <c r="J140" i="56" s="1"/>
  <c r="I135" i="56"/>
  <c r="I140" i="56" s="1"/>
  <c r="C135" i="56"/>
  <c r="C140" i="56" s="1"/>
  <c r="C126" i="56"/>
  <c r="C123" i="56" s="1"/>
  <c r="J123" i="56"/>
  <c r="J122" i="56" s="1"/>
  <c r="J127" i="56" s="1"/>
  <c r="I123" i="56"/>
  <c r="I122" i="56" s="1"/>
  <c r="I127" i="56" s="1"/>
  <c r="E123" i="56"/>
  <c r="D123" i="56"/>
  <c r="E122" i="56"/>
  <c r="E127" i="56" s="1"/>
  <c r="J113" i="56"/>
  <c r="J116" i="56" s="1"/>
  <c r="I113" i="56"/>
  <c r="I116" i="56" s="1"/>
  <c r="E113" i="56"/>
  <c r="E116" i="56" s="1"/>
  <c r="D113" i="56"/>
  <c r="C113" i="56"/>
  <c r="J105" i="56"/>
  <c r="I105" i="56"/>
  <c r="E105" i="56"/>
  <c r="D104" i="56"/>
  <c r="D103" i="56"/>
  <c r="D102" i="56"/>
  <c r="J88" i="56"/>
  <c r="I88" i="56"/>
  <c r="D88" i="56"/>
  <c r="J86" i="56"/>
  <c r="I86" i="56"/>
  <c r="D86" i="56"/>
  <c r="J78" i="56"/>
  <c r="I78" i="56"/>
  <c r="E78" i="56"/>
  <c r="D77" i="56"/>
  <c r="J69" i="56"/>
  <c r="I69" i="56"/>
  <c r="F68" i="56"/>
  <c r="F69" i="56" s="1"/>
  <c r="C59" i="56"/>
  <c r="C58" i="56"/>
  <c r="J56" i="56"/>
  <c r="I56" i="56"/>
  <c r="F56" i="56"/>
  <c r="C53" i="56"/>
  <c r="C52" i="56"/>
  <c r="J50" i="56"/>
  <c r="I50" i="56"/>
  <c r="F50" i="56"/>
  <c r="C43" i="56"/>
  <c r="J41" i="56"/>
  <c r="I41" i="56"/>
  <c r="F41" i="56"/>
  <c r="C40" i="56"/>
  <c r="J38" i="56"/>
  <c r="I38" i="56"/>
  <c r="I44" i="56" s="1"/>
  <c r="F38" i="56"/>
  <c r="J30" i="56"/>
  <c r="I30" i="56"/>
  <c r="E30" i="56"/>
  <c r="J22" i="56"/>
  <c r="C22" i="56"/>
  <c r="K21" i="56"/>
  <c r="G21" i="56" s="1"/>
  <c r="D21" i="56" s="1"/>
  <c r="D22" i="56" s="1"/>
  <c r="J1299" i="55"/>
  <c r="I1299" i="55"/>
  <c r="F1299" i="55"/>
  <c r="E1298" i="55"/>
  <c r="J1292" i="55"/>
  <c r="I1292" i="55"/>
  <c r="D1292" i="55"/>
  <c r="J1283" i="55"/>
  <c r="I1283" i="55"/>
  <c r="D1283" i="55"/>
  <c r="J1272" i="55"/>
  <c r="I1272" i="55"/>
  <c r="E1272" i="55"/>
  <c r="D1271" i="55"/>
  <c r="D1270" i="55"/>
  <c r="D1269" i="55"/>
  <c r="D1268" i="55"/>
  <c r="J1262" i="55"/>
  <c r="I1262" i="55"/>
  <c r="F1262" i="55"/>
  <c r="E1261" i="55"/>
  <c r="E1260" i="55"/>
  <c r="E1259" i="55"/>
  <c r="E1258" i="55"/>
  <c r="J1252" i="55"/>
  <c r="I1252" i="55"/>
  <c r="F1252" i="55"/>
  <c r="E1251" i="55"/>
  <c r="E1250" i="55"/>
  <c r="E1249" i="55"/>
  <c r="E1248" i="55"/>
  <c r="J1242" i="55"/>
  <c r="I1242" i="55"/>
  <c r="F1242" i="55"/>
  <c r="E1241" i="55"/>
  <c r="E1240" i="55"/>
  <c r="E1239" i="55"/>
  <c r="E1238" i="55"/>
  <c r="J1232" i="55"/>
  <c r="I1232" i="55"/>
  <c r="F1232" i="55"/>
  <c r="E1231" i="55"/>
  <c r="E1230" i="55"/>
  <c r="E1229" i="55"/>
  <c r="E1228" i="55"/>
  <c r="J1222" i="55"/>
  <c r="I1222" i="55"/>
  <c r="F1222" i="55"/>
  <c r="E1221" i="55"/>
  <c r="E1220" i="55"/>
  <c r="E1219" i="55"/>
  <c r="E1218" i="55"/>
  <c r="J1212" i="55"/>
  <c r="I1212" i="55"/>
  <c r="F1212" i="55"/>
  <c r="J1202" i="55"/>
  <c r="I1202" i="55"/>
  <c r="E1202" i="55"/>
  <c r="J1192" i="55"/>
  <c r="I1192" i="55"/>
  <c r="D1192" i="55"/>
  <c r="J1181" i="55"/>
  <c r="I1181" i="55"/>
  <c r="D1181" i="55"/>
  <c r="J1170" i="55"/>
  <c r="I1170" i="55"/>
  <c r="E1170" i="55"/>
  <c r="J1160" i="55"/>
  <c r="I1160" i="55"/>
  <c r="F1160" i="55"/>
  <c r="C1159" i="55"/>
  <c r="C1158" i="55"/>
  <c r="C1157" i="55"/>
  <c r="C1156" i="55"/>
  <c r="C1155" i="55"/>
  <c r="J1149" i="55"/>
  <c r="I1149" i="55"/>
  <c r="F1149" i="55"/>
  <c r="E1148" i="55"/>
  <c r="D1147" i="55"/>
  <c r="J1141" i="55"/>
  <c r="I1141" i="55"/>
  <c r="F1141" i="55"/>
  <c r="E1140" i="55"/>
  <c r="E1139" i="55"/>
  <c r="E1138" i="55"/>
  <c r="E1137" i="55"/>
  <c r="E1136" i="55"/>
  <c r="E1135" i="55"/>
  <c r="J1126" i="55"/>
  <c r="I1126" i="55"/>
  <c r="F1126" i="55"/>
  <c r="E1125" i="55"/>
  <c r="E1124" i="55"/>
  <c r="E1123" i="55"/>
  <c r="J1117" i="55"/>
  <c r="I1117" i="55"/>
  <c r="D1117" i="55"/>
  <c r="J1108" i="55"/>
  <c r="I1108" i="55"/>
  <c r="D1108" i="55"/>
  <c r="J1099" i="55"/>
  <c r="I1099" i="55"/>
  <c r="E1099" i="55"/>
  <c r="J1087" i="55"/>
  <c r="I1087" i="55"/>
  <c r="E1087" i="55"/>
  <c r="J1078" i="55"/>
  <c r="I1078" i="55"/>
  <c r="E1078" i="55"/>
  <c r="J1066" i="55"/>
  <c r="I1066" i="55"/>
  <c r="C1066" i="55"/>
  <c r="J1055" i="55"/>
  <c r="I1055" i="55"/>
  <c r="C1055" i="55"/>
  <c r="J1044" i="55"/>
  <c r="I1044" i="55"/>
  <c r="C1044" i="55"/>
  <c r="J1033" i="55"/>
  <c r="I1033" i="55"/>
  <c r="C1033" i="55"/>
  <c r="J1015" i="55"/>
  <c r="J1020" i="55" s="1"/>
  <c r="I1015" i="55"/>
  <c r="I1020" i="55" s="1"/>
  <c r="C1015" i="55"/>
  <c r="C1020" i="55" s="1"/>
  <c r="C1006" i="55"/>
  <c r="C1003" i="55" s="1"/>
  <c r="J1003" i="55"/>
  <c r="J1002" i="55" s="1"/>
  <c r="J1007" i="55" s="1"/>
  <c r="I1003" i="55"/>
  <c r="I1002" i="55" s="1"/>
  <c r="I1007" i="55" s="1"/>
  <c r="E1003" i="55"/>
  <c r="D1003" i="55"/>
  <c r="E1002" i="55"/>
  <c r="E1007" i="55" s="1"/>
  <c r="J993" i="55"/>
  <c r="J996" i="55" s="1"/>
  <c r="I993" i="55"/>
  <c r="I996" i="55" s="1"/>
  <c r="E993" i="55"/>
  <c r="E996" i="55" s="1"/>
  <c r="D993" i="55"/>
  <c r="C993" i="55"/>
  <c r="J985" i="55"/>
  <c r="I985" i="55"/>
  <c r="E985" i="55"/>
  <c r="D984" i="55"/>
  <c r="D983" i="55"/>
  <c r="D982" i="55"/>
  <c r="J968" i="55"/>
  <c r="I968" i="55"/>
  <c r="D968" i="55"/>
  <c r="J966" i="55"/>
  <c r="I966" i="55"/>
  <c r="D966" i="55"/>
  <c r="J958" i="55"/>
  <c r="I958" i="55"/>
  <c r="E958" i="55"/>
  <c r="D957" i="55"/>
  <c r="J949" i="55"/>
  <c r="I949" i="55"/>
  <c r="F948" i="55"/>
  <c r="F949" i="55" s="1"/>
  <c r="C939" i="55"/>
  <c r="C938" i="55"/>
  <c r="J936" i="55"/>
  <c r="I936" i="55"/>
  <c r="F936" i="55"/>
  <c r="C933" i="55"/>
  <c r="C932" i="55"/>
  <c r="J930" i="55"/>
  <c r="I930" i="55"/>
  <c r="F930" i="55"/>
  <c r="C923" i="55"/>
  <c r="J921" i="55"/>
  <c r="I921" i="55"/>
  <c r="F921" i="55"/>
  <c r="C920" i="55"/>
  <c r="J918" i="55"/>
  <c r="J924" i="55" s="1"/>
  <c r="I918" i="55"/>
  <c r="I924" i="55" s="1"/>
  <c r="F918" i="55"/>
  <c r="J910" i="55"/>
  <c r="I910" i="55"/>
  <c r="E910" i="55"/>
  <c r="J902" i="55"/>
  <c r="C967" i="55" s="1"/>
  <c r="C902" i="55"/>
  <c r="K901" i="55"/>
  <c r="G901" i="55" s="1"/>
  <c r="D901" i="55" s="1"/>
  <c r="D902" i="55" s="1"/>
  <c r="J859" i="55"/>
  <c r="I859" i="55"/>
  <c r="F859" i="55"/>
  <c r="E858" i="55"/>
  <c r="J852" i="55"/>
  <c r="I852" i="55"/>
  <c r="D852" i="55"/>
  <c r="J843" i="55"/>
  <c r="I843" i="55"/>
  <c r="D843" i="55"/>
  <c r="J832" i="55"/>
  <c r="I832" i="55"/>
  <c r="E832" i="55"/>
  <c r="D831" i="55"/>
  <c r="D830" i="55"/>
  <c r="D829" i="55"/>
  <c r="D828" i="55"/>
  <c r="J822" i="55"/>
  <c r="I822" i="55"/>
  <c r="F822" i="55"/>
  <c r="E821" i="55"/>
  <c r="E820" i="55"/>
  <c r="E819" i="55"/>
  <c r="E818" i="55"/>
  <c r="J812" i="55"/>
  <c r="I812" i="55"/>
  <c r="F812" i="55"/>
  <c r="E811" i="55"/>
  <c r="E810" i="55"/>
  <c r="E809" i="55"/>
  <c r="E808" i="55"/>
  <c r="J802" i="55"/>
  <c r="I802" i="55"/>
  <c r="F802" i="55"/>
  <c r="E801" i="55"/>
  <c r="E800" i="55"/>
  <c r="E799" i="55"/>
  <c r="E798" i="55"/>
  <c r="J792" i="55"/>
  <c r="I792" i="55"/>
  <c r="F792" i="55"/>
  <c r="E791" i="55"/>
  <c r="E790" i="55"/>
  <c r="E789" i="55"/>
  <c r="E788" i="55"/>
  <c r="J782" i="55"/>
  <c r="I782" i="55"/>
  <c r="F782" i="55"/>
  <c r="E781" i="55"/>
  <c r="E780" i="55"/>
  <c r="E779" i="55"/>
  <c r="E778" i="55"/>
  <c r="J772" i="55"/>
  <c r="I772" i="55"/>
  <c r="F772" i="55"/>
  <c r="J762" i="55"/>
  <c r="I762" i="55"/>
  <c r="E762" i="55"/>
  <c r="J752" i="55"/>
  <c r="I752" i="55"/>
  <c r="D752" i="55"/>
  <c r="J741" i="55"/>
  <c r="I741" i="55"/>
  <c r="D741" i="55"/>
  <c r="J730" i="55"/>
  <c r="I730" i="55"/>
  <c r="E730" i="55"/>
  <c r="J720" i="55"/>
  <c r="I720" i="55"/>
  <c r="F720" i="55"/>
  <c r="C719" i="55"/>
  <c r="C718" i="55"/>
  <c r="C717" i="55"/>
  <c r="C716" i="55"/>
  <c r="C715" i="55"/>
  <c r="J709" i="55"/>
  <c r="I709" i="55"/>
  <c r="F709" i="55"/>
  <c r="E708" i="55"/>
  <c r="D707" i="55"/>
  <c r="J701" i="55"/>
  <c r="I701" i="55"/>
  <c r="F701" i="55"/>
  <c r="E700" i="55"/>
  <c r="E699" i="55"/>
  <c r="E698" i="55"/>
  <c r="E697" i="55"/>
  <c r="E696" i="55"/>
  <c r="E695" i="55"/>
  <c r="J686" i="55"/>
  <c r="I686" i="55"/>
  <c r="F686" i="55"/>
  <c r="E685" i="55"/>
  <c r="E684" i="55"/>
  <c r="E683" i="55"/>
  <c r="J677" i="55"/>
  <c r="I677" i="55"/>
  <c r="D677" i="55"/>
  <c r="J668" i="55"/>
  <c r="I668" i="55"/>
  <c r="D668" i="55"/>
  <c r="J659" i="55"/>
  <c r="I659" i="55"/>
  <c r="E659" i="55"/>
  <c r="J647" i="55"/>
  <c r="I647" i="55"/>
  <c r="E647" i="55"/>
  <c r="J638" i="55"/>
  <c r="I638" i="55"/>
  <c r="E638" i="55"/>
  <c r="J626" i="55"/>
  <c r="I626" i="55"/>
  <c r="C626" i="55"/>
  <c r="J615" i="55"/>
  <c r="I615" i="55"/>
  <c r="C615" i="55"/>
  <c r="J604" i="55"/>
  <c r="I604" i="55"/>
  <c r="C604" i="55"/>
  <c r="J593" i="55"/>
  <c r="I593" i="55"/>
  <c r="C593" i="55"/>
  <c r="J575" i="55"/>
  <c r="J580" i="55" s="1"/>
  <c r="I575" i="55"/>
  <c r="I580" i="55" s="1"/>
  <c r="C575" i="55"/>
  <c r="C580" i="55" s="1"/>
  <c r="C566" i="55"/>
  <c r="C563" i="55" s="1"/>
  <c r="J563" i="55"/>
  <c r="J562" i="55" s="1"/>
  <c r="J567" i="55" s="1"/>
  <c r="I563" i="55"/>
  <c r="E563" i="55"/>
  <c r="D563" i="55"/>
  <c r="I562" i="55"/>
  <c r="I567" i="55" s="1"/>
  <c r="E562" i="55"/>
  <c r="E567" i="55" s="1"/>
  <c r="E556" i="55"/>
  <c r="J553" i="55"/>
  <c r="J556" i="55" s="1"/>
  <c r="I553" i="55"/>
  <c r="I556" i="55" s="1"/>
  <c r="E553" i="55"/>
  <c r="D553" i="55"/>
  <c r="C553" i="55"/>
  <c r="J545" i="55"/>
  <c r="I545" i="55"/>
  <c r="E545" i="55"/>
  <c r="D544" i="55"/>
  <c r="D543" i="55"/>
  <c r="D542" i="55"/>
  <c r="J528" i="55"/>
  <c r="J534" i="55" s="1"/>
  <c r="I528" i="55"/>
  <c r="D528" i="55"/>
  <c r="J526" i="55"/>
  <c r="I526" i="55"/>
  <c r="D526" i="55"/>
  <c r="D534" i="55" s="1"/>
  <c r="J518" i="55"/>
  <c r="I518" i="55"/>
  <c r="E518" i="55"/>
  <c r="D517" i="55"/>
  <c r="J509" i="55"/>
  <c r="I509" i="55"/>
  <c r="F508" i="55"/>
  <c r="F509" i="55" s="1"/>
  <c r="C499" i="55"/>
  <c r="C498" i="55"/>
  <c r="J496" i="55"/>
  <c r="I496" i="55"/>
  <c r="F496" i="55"/>
  <c r="C493" i="55"/>
  <c r="C492" i="55"/>
  <c r="J490" i="55"/>
  <c r="I490" i="55"/>
  <c r="F490" i="55"/>
  <c r="C483" i="55"/>
  <c r="J481" i="55"/>
  <c r="I481" i="55"/>
  <c r="F481" i="55"/>
  <c r="C480" i="55"/>
  <c r="J478" i="55"/>
  <c r="J484" i="55" s="1"/>
  <c r="I478" i="55"/>
  <c r="I484" i="55" s="1"/>
  <c r="F478" i="55"/>
  <c r="J470" i="55"/>
  <c r="I470" i="55"/>
  <c r="E470" i="55"/>
  <c r="J462" i="55"/>
  <c r="C527" i="55" s="1"/>
  <c r="C462" i="55"/>
  <c r="K461" i="55"/>
  <c r="G461" i="55" s="1"/>
  <c r="D461" i="55" s="1"/>
  <c r="D462" i="55" s="1"/>
  <c r="J419" i="55"/>
  <c r="I419" i="55"/>
  <c r="F419" i="55"/>
  <c r="E418" i="55"/>
  <c r="J412" i="55"/>
  <c r="I412" i="55"/>
  <c r="D412" i="55"/>
  <c r="J403" i="55"/>
  <c r="I403" i="55"/>
  <c r="D403" i="55"/>
  <c r="J392" i="55"/>
  <c r="I392" i="55"/>
  <c r="E392" i="55"/>
  <c r="D391" i="55"/>
  <c r="D390" i="55"/>
  <c r="D389" i="55"/>
  <c r="D388" i="55"/>
  <c r="J382" i="55"/>
  <c r="I382" i="55"/>
  <c r="F382" i="55"/>
  <c r="E381" i="55"/>
  <c r="E380" i="55"/>
  <c r="E379" i="55"/>
  <c r="E378" i="55"/>
  <c r="J372" i="55"/>
  <c r="I372" i="55"/>
  <c r="F372" i="55"/>
  <c r="E371" i="55"/>
  <c r="E370" i="55"/>
  <c r="E369" i="55"/>
  <c r="E368" i="55"/>
  <c r="J362" i="55"/>
  <c r="I362" i="55"/>
  <c r="F362" i="55"/>
  <c r="E361" i="55"/>
  <c r="E360" i="55"/>
  <c r="E359" i="55"/>
  <c r="E358" i="55"/>
  <c r="J352" i="55"/>
  <c r="I352" i="55"/>
  <c r="F352" i="55"/>
  <c r="E351" i="55"/>
  <c r="E350" i="55"/>
  <c r="E349" i="55"/>
  <c r="E348" i="55"/>
  <c r="J342" i="55"/>
  <c r="I342" i="55"/>
  <c r="F342" i="55"/>
  <c r="E341" i="55"/>
  <c r="E340" i="55"/>
  <c r="E339" i="55"/>
  <c r="E338" i="55"/>
  <c r="J332" i="55"/>
  <c r="I332" i="55"/>
  <c r="F332" i="55"/>
  <c r="J322" i="55"/>
  <c r="I322" i="55"/>
  <c r="E322" i="55"/>
  <c r="J312" i="55"/>
  <c r="I312" i="55"/>
  <c r="D312" i="55"/>
  <c r="J301" i="55"/>
  <c r="I301" i="55"/>
  <c r="D301" i="55"/>
  <c r="J290" i="55"/>
  <c r="I290" i="55"/>
  <c r="E290" i="55"/>
  <c r="J280" i="55"/>
  <c r="I280" i="55"/>
  <c r="F280" i="55"/>
  <c r="C279" i="55"/>
  <c r="C278" i="55"/>
  <c r="C277" i="55"/>
  <c r="C276" i="55"/>
  <c r="C275" i="55"/>
  <c r="J269" i="55"/>
  <c r="I269" i="55"/>
  <c r="F269" i="55"/>
  <c r="E268" i="55"/>
  <c r="D267" i="55"/>
  <c r="J261" i="55"/>
  <c r="I261" i="55"/>
  <c r="F261" i="55"/>
  <c r="E260" i="55"/>
  <c r="E259" i="55"/>
  <c r="E258" i="55"/>
  <c r="E257" i="55"/>
  <c r="E256" i="55"/>
  <c r="E255" i="55"/>
  <c r="J246" i="55"/>
  <c r="I246" i="55"/>
  <c r="F246" i="55"/>
  <c r="E245" i="55"/>
  <c r="E244" i="55"/>
  <c r="E243" i="55"/>
  <c r="J237" i="55"/>
  <c r="I237" i="55"/>
  <c r="D237" i="55"/>
  <c r="J228" i="55"/>
  <c r="I228" i="55"/>
  <c r="D228" i="55"/>
  <c r="J219" i="55"/>
  <c r="I219" i="55"/>
  <c r="E219" i="55"/>
  <c r="J207" i="55"/>
  <c r="I207" i="55"/>
  <c r="E207" i="55"/>
  <c r="J198" i="55"/>
  <c r="I198" i="55"/>
  <c r="E198" i="55"/>
  <c r="J186" i="55"/>
  <c r="I186" i="55"/>
  <c r="C186" i="55"/>
  <c r="J175" i="55"/>
  <c r="I175" i="55"/>
  <c r="C175" i="55"/>
  <c r="J164" i="55"/>
  <c r="I164" i="55"/>
  <c r="C164" i="55"/>
  <c r="J153" i="55"/>
  <c r="I153" i="55"/>
  <c r="C153" i="55"/>
  <c r="J135" i="55"/>
  <c r="J140" i="55" s="1"/>
  <c r="I135" i="55"/>
  <c r="I140" i="55" s="1"/>
  <c r="C135" i="55"/>
  <c r="C140" i="55" s="1"/>
  <c r="C126" i="55"/>
  <c r="C123" i="55" s="1"/>
  <c r="J123" i="55"/>
  <c r="J122" i="55" s="1"/>
  <c r="J127" i="55" s="1"/>
  <c r="I123" i="55"/>
  <c r="I122" i="55" s="1"/>
  <c r="I127" i="55" s="1"/>
  <c r="E123" i="55"/>
  <c r="D123" i="55"/>
  <c r="E122" i="55"/>
  <c r="E127" i="55" s="1"/>
  <c r="J113" i="55"/>
  <c r="J116" i="55" s="1"/>
  <c r="I113" i="55"/>
  <c r="I116" i="55" s="1"/>
  <c r="E113" i="55"/>
  <c r="E116" i="55" s="1"/>
  <c r="D113" i="55"/>
  <c r="C113" i="55"/>
  <c r="J105" i="55"/>
  <c r="I105" i="55"/>
  <c r="E105" i="55"/>
  <c r="D104" i="55"/>
  <c r="D103" i="55"/>
  <c r="D102" i="55"/>
  <c r="J88" i="55"/>
  <c r="I88" i="55"/>
  <c r="D88" i="55"/>
  <c r="J86" i="55"/>
  <c r="I86" i="55"/>
  <c r="D86" i="55"/>
  <c r="J78" i="55"/>
  <c r="I78" i="55"/>
  <c r="E78" i="55"/>
  <c r="D77" i="55"/>
  <c r="J69" i="55"/>
  <c r="I69" i="55"/>
  <c r="F68" i="55"/>
  <c r="F69" i="55" s="1"/>
  <c r="C59" i="55"/>
  <c r="C58" i="55"/>
  <c r="J56" i="55"/>
  <c r="I56" i="55"/>
  <c r="F56" i="55"/>
  <c r="C53" i="55"/>
  <c r="C52" i="55"/>
  <c r="J50" i="55"/>
  <c r="I50" i="55"/>
  <c r="F50" i="55"/>
  <c r="C43" i="55"/>
  <c r="J41" i="55"/>
  <c r="I41" i="55"/>
  <c r="F41" i="55"/>
  <c r="C40" i="55"/>
  <c r="J38" i="55"/>
  <c r="J44" i="55" s="1"/>
  <c r="I38" i="55"/>
  <c r="I44" i="55" s="1"/>
  <c r="F38" i="55"/>
  <c r="J30" i="55"/>
  <c r="I30" i="55"/>
  <c r="E30" i="55"/>
  <c r="J22" i="55"/>
  <c r="C22" i="55"/>
  <c r="G21" i="55"/>
  <c r="D21" i="55" s="1"/>
  <c r="D22" i="55" s="1"/>
  <c r="J1311" i="54"/>
  <c r="I1311" i="54"/>
  <c r="F1311" i="54"/>
  <c r="E1310" i="54"/>
  <c r="J1304" i="54"/>
  <c r="I1304" i="54"/>
  <c r="D1304" i="54"/>
  <c r="J1295" i="54"/>
  <c r="I1295" i="54"/>
  <c r="D1295" i="54"/>
  <c r="J1284" i="54"/>
  <c r="I1284" i="54"/>
  <c r="E1284" i="54"/>
  <c r="D1283" i="54"/>
  <c r="D1282" i="54"/>
  <c r="D1281" i="54"/>
  <c r="D1280" i="54"/>
  <c r="J1274" i="54"/>
  <c r="I1274" i="54"/>
  <c r="F1274" i="54"/>
  <c r="E1273" i="54"/>
  <c r="E1272" i="54"/>
  <c r="E1271" i="54"/>
  <c r="E1270" i="54"/>
  <c r="J1264" i="54"/>
  <c r="I1264" i="54"/>
  <c r="F1264" i="54"/>
  <c r="E1263" i="54"/>
  <c r="E1262" i="54"/>
  <c r="E1261" i="54"/>
  <c r="E1260" i="54"/>
  <c r="J1254" i="54"/>
  <c r="I1254" i="54"/>
  <c r="F1254" i="54"/>
  <c r="E1253" i="54"/>
  <c r="E1252" i="54"/>
  <c r="E1251" i="54"/>
  <c r="E1250" i="54"/>
  <c r="J1244" i="54"/>
  <c r="I1244" i="54"/>
  <c r="F1244" i="54"/>
  <c r="E1243" i="54"/>
  <c r="E1242" i="54"/>
  <c r="E1241" i="54"/>
  <c r="E1240" i="54"/>
  <c r="J1234" i="54"/>
  <c r="I1234" i="54"/>
  <c r="F1234" i="54"/>
  <c r="E1233" i="54"/>
  <c r="E1232" i="54"/>
  <c r="E1231" i="54"/>
  <c r="E1230" i="54"/>
  <c r="J1224" i="54"/>
  <c r="I1224" i="54"/>
  <c r="F1224" i="54"/>
  <c r="J1214" i="54"/>
  <c r="I1214" i="54"/>
  <c r="E1214" i="54"/>
  <c r="J1204" i="54"/>
  <c r="I1204" i="54"/>
  <c r="D1204" i="54"/>
  <c r="J1193" i="54"/>
  <c r="I1193" i="54"/>
  <c r="D1193" i="54"/>
  <c r="J1182" i="54"/>
  <c r="I1182" i="54"/>
  <c r="E1182" i="54"/>
  <c r="J1172" i="54"/>
  <c r="I1172" i="54"/>
  <c r="F1172" i="54"/>
  <c r="C1171" i="54"/>
  <c r="C1170" i="54"/>
  <c r="C1169" i="54"/>
  <c r="C1168" i="54"/>
  <c r="C1167" i="54"/>
  <c r="J1161" i="54"/>
  <c r="I1161" i="54"/>
  <c r="F1161" i="54"/>
  <c r="E1160" i="54"/>
  <c r="D1159" i="54"/>
  <c r="J1153" i="54"/>
  <c r="I1153" i="54"/>
  <c r="F1153" i="54"/>
  <c r="E1152" i="54"/>
  <c r="E1151" i="54"/>
  <c r="E1150" i="54"/>
  <c r="E1149" i="54"/>
  <c r="E1148" i="54"/>
  <c r="E1147" i="54"/>
  <c r="J1138" i="54"/>
  <c r="I1138" i="54"/>
  <c r="F1138" i="54"/>
  <c r="E1137" i="54"/>
  <c r="E1136" i="54"/>
  <c r="E1135" i="54"/>
  <c r="J1129" i="54"/>
  <c r="I1129" i="54"/>
  <c r="D1129" i="54"/>
  <c r="J1120" i="54"/>
  <c r="I1120" i="54"/>
  <c r="D1120" i="54"/>
  <c r="J1111" i="54"/>
  <c r="I1111" i="54"/>
  <c r="E1111" i="54"/>
  <c r="J1099" i="54"/>
  <c r="I1099" i="54"/>
  <c r="E1099" i="54"/>
  <c r="J1090" i="54"/>
  <c r="I1090" i="54"/>
  <c r="E1090" i="54"/>
  <c r="J1078" i="54"/>
  <c r="I1078" i="54"/>
  <c r="C1078" i="54"/>
  <c r="J1067" i="54"/>
  <c r="I1067" i="54"/>
  <c r="C1067" i="54"/>
  <c r="J1056" i="54"/>
  <c r="I1056" i="54"/>
  <c r="C1056" i="54"/>
  <c r="J1045" i="54"/>
  <c r="I1045" i="54"/>
  <c r="C1045" i="54"/>
  <c r="J1027" i="54"/>
  <c r="J1032" i="54" s="1"/>
  <c r="I1027" i="54"/>
  <c r="I1032" i="54" s="1"/>
  <c r="C1027" i="54"/>
  <c r="C1032" i="54" s="1"/>
  <c r="C1014" i="54"/>
  <c r="C1011" i="54" s="1"/>
  <c r="J1011" i="54"/>
  <c r="J1010" i="54" s="1"/>
  <c r="J1019" i="54" s="1"/>
  <c r="I1011" i="54"/>
  <c r="I1010" i="54" s="1"/>
  <c r="I1019" i="54" s="1"/>
  <c r="E1011" i="54"/>
  <c r="D1011" i="54"/>
  <c r="E1010" i="54"/>
  <c r="E1019" i="54" s="1"/>
  <c r="J1001" i="54"/>
  <c r="J1004" i="54" s="1"/>
  <c r="I1001" i="54"/>
  <c r="I1004" i="54" s="1"/>
  <c r="E1001" i="54"/>
  <c r="E1004" i="54" s="1"/>
  <c r="D1001" i="54"/>
  <c r="C1001" i="54"/>
  <c r="J993" i="54"/>
  <c r="I993" i="54"/>
  <c r="E993" i="54"/>
  <c r="D992" i="54"/>
  <c r="D991" i="54"/>
  <c r="D990" i="54"/>
  <c r="J976" i="54"/>
  <c r="I976" i="54"/>
  <c r="D976" i="54"/>
  <c r="J974" i="54"/>
  <c r="I974" i="54"/>
  <c r="D974" i="54"/>
  <c r="J966" i="54"/>
  <c r="I966" i="54"/>
  <c r="E966" i="54"/>
  <c r="D965" i="54"/>
  <c r="J957" i="54"/>
  <c r="I957" i="54"/>
  <c r="F956" i="54"/>
  <c r="F957" i="54" s="1"/>
  <c r="C947" i="54"/>
  <c r="C946" i="54"/>
  <c r="J944" i="54"/>
  <c r="I944" i="54"/>
  <c r="F944" i="54"/>
  <c r="C941" i="54"/>
  <c r="C940" i="54"/>
  <c r="J938" i="54"/>
  <c r="J950" i="54" s="1"/>
  <c r="I938" i="54"/>
  <c r="F938" i="54"/>
  <c r="C931" i="54"/>
  <c r="J929" i="54"/>
  <c r="I929" i="54"/>
  <c r="F929" i="54"/>
  <c r="C928" i="54"/>
  <c r="J926" i="54"/>
  <c r="J932" i="54" s="1"/>
  <c r="I926" i="54"/>
  <c r="I932" i="54" s="1"/>
  <c r="F926" i="54"/>
  <c r="J918" i="54"/>
  <c r="I918" i="54"/>
  <c r="E918" i="54"/>
  <c r="J910" i="54"/>
  <c r="C975" i="54" s="1"/>
  <c r="C910" i="54"/>
  <c r="K909" i="54"/>
  <c r="G909" i="54" s="1"/>
  <c r="D909" i="54" s="1"/>
  <c r="D910" i="54" s="1"/>
  <c r="J867" i="54"/>
  <c r="I867" i="54"/>
  <c r="F867" i="54"/>
  <c r="E866" i="54"/>
  <c r="J860" i="54"/>
  <c r="I860" i="54"/>
  <c r="D860" i="54"/>
  <c r="J851" i="54"/>
  <c r="I851" i="54"/>
  <c r="D851" i="54"/>
  <c r="J840" i="54"/>
  <c r="I840" i="54"/>
  <c r="E840" i="54"/>
  <c r="D839" i="54"/>
  <c r="D838" i="54"/>
  <c r="D837" i="54"/>
  <c r="D836" i="54"/>
  <c r="J830" i="54"/>
  <c r="I830" i="54"/>
  <c r="F830" i="54"/>
  <c r="E829" i="54"/>
  <c r="E828" i="54"/>
  <c r="E827" i="54"/>
  <c r="E826" i="54"/>
  <c r="J820" i="54"/>
  <c r="I820" i="54"/>
  <c r="F820" i="54"/>
  <c r="E819" i="54"/>
  <c r="E818" i="54"/>
  <c r="E817" i="54"/>
  <c r="E816" i="54"/>
  <c r="J810" i="54"/>
  <c r="I810" i="54"/>
  <c r="F810" i="54"/>
  <c r="E809" i="54"/>
  <c r="E808" i="54"/>
  <c r="E807" i="54"/>
  <c r="E806" i="54"/>
  <c r="J800" i="54"/>
  <c r="I800" i="54"/>
  <c r="F800" i="54"/>
  <c r="E799" i="54"/>
  <c r="E798" i="54"/>
  <c r="E797" i="54"/>
  <c r="E796" i="54"/>
  <c r="J790" i="54"/>
  <c r="I790" i="54"/>
  <c r="F790" i="54"/>
  <c r="E789" i="54"/>
  <c r="E788" i="54"/>
  <c r="E787" i="54"/>
  <c r="E786" i="54"/>
  <c r="J780" i="54"/>
  <c r="I780" i="54"/>
  <c r="F780" i="54"/>
  <c r="J770" i="54"/>
  <c r="I770" i="54"/>
  <c r="E770" i="54"/>
  <c r="J760" i="54"/>
  <c r="I760" i="54"/>
  <c r="D760" i="54"/>
  <c r="J749" i="54"/>
  <c r="I749" i="54"/>
  <c r="D749" i="54"/>
  <c r="J738" i="54"/>
  <c r="I738" i="54"/>
  <c r="E738" i="54"/>
  <c r="J728" i="54"/>
  <c r="I728" i="54"/>
  <c r="F728" i="54"/>
  <c r="C727" i="54"/>
  <c r="C726" i="54"/>
  <c r="C725" i="54"/>
  <c r="C724" i="54"/>
  <c r="C723" i="54"/>
  <c r="J717" i="54"/>
  <c r="I717" i="54"/>
  <c r="F717" i="54"/>
  <c r="E716" i="54"/>
  <c r="D715" i="54"/>
  <c r="J709" i="54"/>
  <c r="I709" i="54"/>
  <c r="F709" i="54"/>
  <c r="E708" i="54"/>
  <c r="E707" i="54"/>
  <c r="E706" i="54"/>
  <c r="E705" i="54"/>
  <c r="E704" i="54"/>
  <c r="E703" i="54"/>
  <c r="J694" i="54"/>
  <c r="I694" i="54"/>
  <c r="F694" i="54"/>
  <c r="E693" i="54"/>
  <c r="E692" i="54"/>
  <c r="E691" i="54"/>
  <c r="J685" i="54"/>
  <c r="I685" i="54"/>
  <c r="D685" i="54"/>
  <c r="J676" i="54"/>
  <c r="I676" i="54"/>
  <c r="D676" i="54"/>
  <c r="J667" i="54"/>
  <c r="I667" i="54"/>
  <c r="E667" i="54"/>
  <c r="J655" i="54"/>
  <c r="I655" i="54"/>
  <c r="E655" i="54"/>
  <c r="J646" i="54"/>
  <c r="I646" i="54"/>
  <c r="E646" i="54"/>
  <c r="J634" i="54"/>
  <c r="I634" i="54"/>
  <c r="C634" i="54"/>
  <c r="J623" i="54"/>
  <c r="I623" i="54"/>
  <c r="C623" i="54"/>
  <c r="J612" i="54"/>
  <c r="I612" i="54"/>
  <c r="C612" i="54"/>
  <c r="J601" i="54"/>
  <c r="I601" i="54"/>
  <c r="C601" i="54"/>
  <c r="J583" i="54"/>
  <c r="J588" i="54" s="1"/>
  <c r="I583" i="54"/>
  <c r="I588" i="54" s="1"/>
  <c r="C583" i="54"/>
  <c r="C588" i="54" s="1"/>
  <c r="C570" i="54"/>
  <c r="C567" i="54" s="1"/>
  <c r="J567" i="54"/>
  <c r="J566" i="54" s="1"/>
  <c r="J575" i="54" s="1"/>
  <c r="I567" i="54"/>
  <c r="I566" i="54" s="1"/>
  <c r="I575" i="54" s="1"/>
  <c r="E567" i="54"/>
  <c r="D567" i="54"/>
  <c r="E566" i="54"/>
  <c r="E575" i="54" s="1"/>
  <c r="J557" i="54"/>
  <c r="J560" i="54" s="1"/>
  <c r="I557" i="54"/>
  <c r="I560" i="54" s="1"/>
  <c r="E557" i="54"/>
  <c r="E560" i="54" s="1"/>
  <c r="D557" i="54"/>
  <c r="C557" i="54"/>
  <c r="J549" i="54"/>
  <c r="I549" i="54"/>
  <c r="E549" i="54"/>
  <c r="D548" i="54"/>
  <c r="D547" i="54"/>
  <c r="D546" i="54"/>
  <c r="J532" i="54"/>
  <c r="I532" i="54"/>
  <c r="D532" i="54"/>
  <c r="J530" i="54"/>
  <c r="I530" i="54"/>
  <c r="D530" i="54"/>
  <c r="J522" i="54"/>
  <c r="I522" i="54"/>
  <c r="E522" i="54"/>
  <c r="D521" i="54"/>
  <c r="J513" i="54"/>
  <c r="I513" i="54"/>
  <c r="F512" i="54"/>
  <c r="F513" i="54" s="1"/>
  <c r="C503" i="54"/>
  <c r="C502" i="54"/>
  <c r="J500" i="54"/>
  <c r="I500" i="54"/>
  <c r="F500" i="54"/>
  <c r="C497" i="54"/>
  <c r="C496" i="54"/>
  <c r="J494" i="54"/>
  <c r="I494" i="54"/>
  <c r="F494" i="54"/>
  <c r="C487" i="54"/>
  <c r="J485" i="54"/>
  <c r="I485" i="54"/>
  <c r="F485" i="54"/>
  <c r="C484" i="54"/>
  <c r="J482" i="54"/>
  <c r="J488" i="54" s="1"/>
  <c r="I482" i="54"/>
  <c r="I488" i="54" s="1"/>
  <c r="F482" i="54"/>
  <c r="J474" i="54"/>
  <c r="I474" i="54"/>
  <c r="E474" i="54"/>
  <c r="J466" i="54"/>
  <c r="C531" i="54" s="1"/>
  <c r="C466" i="54"/>
  <c r="K465" i="54"/>
  <c r="G465" i="54" s="1"/>
  <c r="D465" i="54" s="1"/>
  <c r="D466" i="54" s="1"/>
  <c r="J423" i="54"/>
  <c r="I423" i="54"/>
  <c r="F423" i="54"/>
  <c r="E422" i="54"/>
  <c r="J416" i="54"/>
  <c r="I416" i="54"/>
  <c r="D416" i="54"/>
  <c r="J407" i="54"/>
  <c r="I407" i="54"/>
  <c r="D407" i="54"/>
  <c r="J396" i="54"/>
  <c r="I396" i="54"/>
  <c r="E396" i="54"/>
  <c r="D395" i="54"/>
  <c r="D394" i="54"/>
  <c r="D393" i="54"/>
  <c r="D392" i="54"/>
  <c r="J386" i="54"/>
  <c r="I386" i="54"/>
  <c r="F386" i="54"/>
  <c r="E385" i="54"/>
  <c r="E384" i="54"/>
  <c r="E383" i="54"/>
  <c r="E382" i="54"/>
  <c r="J376" i="54"/>
  <c r="I376" i="54"/>
  <c r="F376" i="54"/>
  <c r="E375" i="54"/>
  <c r="E374" i="54"/>
  <c r="E373" i="54"/>
  <c r="E372" i="54"/>
  <c r="J366" i="54"/>
  <c r="I366" i="54"/>
  <c r="F366" i="54"/>
  <c r="E365" i="54"/>
  <c r="E364" i="54"/>
  <c r="E363" i="54"/>
  <c r="E362" i="54"/>
  <c r="J356" i="54"/>
  <c r="I356" i="54"/>
  <c r="F356" i="54"/>
  <c r="E355" i="54"/>
  <c r="E354" i="54"/>
  <c r="E353" i="54"/>
  <c r="E352" i="54"/>
  <c r="J346" i="54"/>
  <c r="I346" i="54"/>
  <c r="F346" i="54"/>
  <c r="E345" i="54"/>
  <c r="E344" i="54"/>
  <c r="E343" i="54"/>
  <c r="E342" i="54"/>
  <c r="J336" i="54"/>
  <c r="I336" i="54"/>
  <c r="F336" i="54"/>
  <c r="J326" i="54"/>
  <c r="I326" i="54"/>
  <c r="E326" i="54"/>
  <c r="J316" i="54"/>
  <c r="I316" i="54"/>
  <c r="D316" i="54"/>
  <c r="J305" i="54"/>
  <c r="I305" i="54"/>
  <c r="D305" i="54"/>
  <c r="J294" i="54"/>
  <c r="I294" i="54"/>
  <c r="E294" i="54"/>
  <c r="J284" i="54"/>
  <c r="I284" i="54"/>
  <c r="F284" i="54"/>
  <c r="C283" i="54"/>
  <c r="C282" i="54"/>
  <c r="C281" i="54"/>
  <c r="C280" i="54"/>
  <c r="C279" i="54"/>
  <c r="J273" i="54"/>
  <c r="I273" i="54"/>
  <c r="F273" i="54"/>
  <c r="E272" i="54"/>
  <c r="D271" i="54"/>
  <c r="J265" i="54"/>
  <c r="I265" i="54"/>
  <c r="F265" i="54"/>
  <c r="E264" i="54"/>
  <c r="E263" i="54"/>
  <c r="E262" i="54"/>
  <c r="E261" i="54"/>
  <c r="E260" i="54"/>
  <c r="E259" i="54"/>
  <c r="J250" i="54"/>
  <c r="I250" i="54"/>
  <c r="F250" i="54"/>
  <c r="E249" i="54"/>
  <c r="E248" i="54"/>
  <c r="E247" i="54"/>
  <c r="J241" i="54"/>
  <c r="I241" i="54"/>
  <c r="D241" i="54"/>
  <c r="J232" i="54"/>
  <c r="I232" i="54"/>
  <c r="D232" i="54"/>
  <c r="J223" i="54"/>
  <c r="I223" i="54"/>
  <c r="E223" i="54"/>
  <c r="J211" i="54"/>
  <c r="I211" i="54"/>
  <c r="E211" i="54"/>
  <c r="J202" i="54"/>
  <c r="I202" i="54"/>
  <c r="E202" i="54"/>
  <c r="J190" i="54"/>
  <c r="I190" i="54"/>
  <c r="C190" i="54"/>
  <c r="J179" i="54"/>
  <c r="I179" i="54"/>
  <c r="C179" i="54"/>
  <c r="J168" i="54"/>
  <c r="I168" i="54"/>
  <c r="C168" i="54"/>
  <c r="J157" i="54"/>
  <c r="I157" i="54"/>
  <c r="C157" i="54"/>
  <c r="J139" i="54"/>
  <c r="J144" i="54" s="1"/>
  <c r="I139" i="54"/>
  <c r="I144" i="54" s="1"/>
  <c r="C139" i="54"/>
  <c r="C144" i="54" s="1"/>
  <c r="C126" i="54"/>
  <c r="C123" i="54" s="1"/>
  <c r="J123" i="54"/>
  <c r="J122" i="54" s="1"/>
  <c r="J131" i="54" s="1"/>
  <c r="I123" i="54"/>
  <c r="I122" i="54" s="1"/>
  <c r="I131" i="54" s="1"/>
  <c r="E123" i="54"/>
  <c r="D123" i="54"/>
  <c r="E122" i="54"/>
  <c r="E131" i="54" s="1"/>
  <c r="J113" i="54"/>
  <c r="J116" i="54" s="1"/>
  <c r="I113" i="54"/>
  <c r="I116" i="54" s="1"/>
  <c r="E113" i="54"/>
  <c r="E116" i="54" s="1"/>
  <c r="D113" i="54"/>
  <c r="C113" i="54"/>
  <c r="J105" i="54"/>
  <c r="I105" i="54"/>
  <c r="E105" i="54"/>
  <c r="D104" i="54"/>
  <c r="D103" i="54"/>
  <c r="D102" i="54"/>
  <c r="J88" i="54"/>
  <c r="I88" i="54"/>
  <c r="D88" i="54"/>
  <c r="J86" i="54"/>
  <c r="I86" i="54"/>
  <c r="D86" i="54"/>
  <c r="J78" i="54"/>
  <c r="I78" i="54"/>
  <c r="E78" i="54"/>
  <c r="D77" i="54"/>
  <c r="J69" i="54"/>
  <c r="I69" i="54"/>
  <c r="F68" i="54"/>
  <c r="F69" i="54" s="1"/>
  <c r="C59" i="54"/>
  <c r="C58" i="54"/>
  <c r="J56" i="54"/>
  <c r="I56" i="54"/>
  <c r="F56" i="54"/>
  <c r="C53" i="54"/>
  <c r="C52" i="54"/>
  <c r="J50" i="54"/>
  <c r="I50" i="54"/>
  <c r="F50" i="54"/>
  <c r="C43" i="54"/>
  <c r="J41" i="54"/>
  <c r="I41" i="54"/>
  <c r="F41" i="54"/>
  <c r="C40" i="54"/>
  <c r="J38" i="54"/>
  <c r="J44" i="54" s="1"/>
  <c r="I38" i="54"/>
  <c r="I44" i="54" s="1"/>
  <c r="F38" i="54"/>
  <c r="J30" i="54"/>
  <c r="I30" i="54"/>
  <c r="E30" i="54"/>
  <c r="J22" i="54"/>
  <c r="C87" i="54" s="1"/>
  <c r="C22" i="54"/>
  <c r="K21" i="54"/>
  <c r="G21" i="54" s="1"/>
  <c r="D21" i="54" s="1"/>
  <c r="D22" i="54" s="1"/>
  <c r="J1307" i="53"/>
  <c r="I1307" i="53"/>
  <c r="F1307" i="53"/>
  <c r="E1306" i="53"/>
  <c r="J1300" i="53"/>
  <c r="I1300" i="53"/>
  <c r="D1300" i="53"/>
  <c r="J1291" i="53"/>
  <c r="I1291" i="53"/>
  <c r="D1291" i="53"/>
  <c r="J1280" i="53"/>
  <c r="I1280" i="53"/>
  <c r="E1280" i="53"/>
  <c r="D1279" i="53"/>
  <c r="D1278" i="53"/>
  <c r="D1277" i="53"/>
  <c r="D1276" i="53"/>
  <c r="J1270" i="53"/>
  <c r="I1270" i="53"/>
  <c r="F1270" i="53"/>
  <c r="E1269" i="53"/>
  <c r="E1268" i="53"/>
  <c r="E1267" i="53"/>
  <c r="E1266" i="53"/>
  <c r="J1260" i="53"/>
  <c r="I1260" i="53"/>
  <c r="F1260" i="53"/>
  <c r="E1259" i="53"/>
  <c r="E1258" i="53"/>
  <c r="E1257" i="53"/>
  <c r="E1256" i="53"/>
  <c r="J1250" i="53"/>
  <c r="I1250" i="53"/>
  <c r="F1250" i="53"/>
  <c r="E1249" i="53"/>
  <c r="E1248" i="53"/>
  <c r="E1247" i="53"/>
  <c r="E1246" i="53"/>
  <c r="J1240" i="53"/>
  <c r="I1240" i="53"/>
  <c r="F1240" i="53"/>
  <c r="E1239" i="53"/>
  <c r="E1238" i="53"/>
  <c r="E1237" i="53"/>
  <c r="E1236" i="53"/>
  <c r="J1230" i="53"/>
  <c r="I1230" i="53"/>
  <c r="F1230" i="53"/>
  <c r="E1229" i="53"/>
  <c r="E1228" i="53"/>
  <c r="E1227" i="53"/>
  <c r="E1226" i="53"/>
  <c r="J1220" i="53"/>
  <c r="I1220" i="53"/>
  <c r="F1220" i="53"/>
  <c r="J1210" i="53"/>
  <c r="I1210" i="53"/>
  <c r="E1210" i="53"/>
  <c r="J1200" i="53"/>
  <c r="I1200" i="53"/>
  <c r="D1200" i="53"/>
  <c r="J1189" i="53"/>
  <c r="I1189" i="53"/>
  <c r="D1189" i="53"/>
  <c r="J1178" i="53"/>
  <c r="I1178" i="53"/>
  <c r="E1178" i="53"/>
  <c r="J1168" i="53"/>
  <c r="I1168" i="53"/>
  <c r="F1168" i="53"/>
  <c r="C1167" i="53"/>
  <c r="C1166" i="53"/>
  <c r="C1165" i="53"/>
  <c r="C1164" i="53"/>
  <c r="C1163" i="53"/>
  <c r="J1157" i="53"/>
  <c r="I1157" i="53"/>
  <c r="F1157" i="53"/>
  <c r="E1156" i="53"/>
  <c r="D1155" i="53"/>
  <c r="J1149" i="53"/>
  <c r="I1149" i="53"/>
  <c r="F1149" i="53"/>
  <c r="E1148" i="53"/>
  <c r="E1147" i="53"/>
  <c r="E1146" i="53"/>
  <c r="E1145" i="53"/>
  <c r="E1144" i="53"/>
  <c r="E1143" i="53"/>
  <c r="J1134" i="53"/>
  <c r="I1134" i="53"/>
  <c r="F1134" i="53"/>
  <c r="E1133" i="53"/>
  <c r="E1132" i="53"/>
  <c r="E1131" i="53"/>
  <c r="J1125" i="53"/>
  <c r="I1125" i="53"/>
  <c r="D1125" i="53"/>
  <c r="J1116" i="53"/>
  <c r="I1116" i="53"/>
  <c r="D1116" i="53"/>
  <c r="J1107" i="53"/>
  <c r="I1107" i="53"/>
  <c r="E1107" i="53"/>
  <c r="J1095" i="53"/>
  <c r="I1095" i="53"/>
  <c r="E1095" i="53"/>
  <c r="J1086" i="53"/>
  <c r="I1086" i="53"/>
  <c r="E1086" i="53"/>
  <c r="J1074" i="53"/>
  <c r="I1074" i="53"/>
  <c r="C1074" i="53"/>
  <c r="J1063" i="53"/>
  <c r="I1063" i="53"/>
  <c r="C1063" i="53"/>
  <c r="J1052" i="53"/>
  <c r="I1052" i="53"/>
  <c r="C1052" i="53"/>
  <c r="J1041" i="53"/>
  <c r="I1041" i="53"/>
  <c r="C1041" i="53"/>
  <c r="J1023" i="53"/>
  <c r="J1028" i="53" s="1"/>
  <c r="I1023" i="53"/>
  <c r="I1028" i="53" s="1"/>
  <c r="C1023" i="53"/>
  <c r="C1028" i="53" s="1"/>
  <c r="C1014" i="53"/>
  <c r="C1011" i="53" s="1"/>
  <c r="J1011" i="53"/>
  <c r="J1010" i="53" s="1"/>
  <c r="J1015" i="53" s="1"/>
  <c r="I1011" i="53"/>
  <c r="I1010" i="53" s="1"/>
  <c r="I1015" i="53" s="1"/>
  <c r="E1011" i="53"/>
  <c r="D1011" i="53"/>
  <c r="E1010" i="53"/>
  <c r="E1015" i="53" s="1"/>
  <c r="J1001" i="53"/>
  <c r="J1004" i="53" s="1"/>
  <c r="I1001" i="53"/>
  <c r="I1004" i="53" s="1"/>
  <c r="E1001" i="53"/>
  <c r="E1004" i="53" s="1"/>
  <c r="D1001" i="53"/>
  <c r="C1001" i="53"/>
  <c r="J993" i="53"/>
  <c r="I993" i="53"/>
  <c r="E993" i="53"/>
  <c r="D992" i="53"/>
  <c r="D991" i="53"/>
  <c r="D990" i="53"/>
  <c r="J976" i="53"/>
  <c r="I976" i="53"/>
  <c r="D976" i="53"/>
  <c r="J974" i="53"/>
  <c r="I974" i="53"/>
  <c r="D974" i="53"/>
  <c r="J966" i="53"/>
  <c r="I966" i="53"/>
  <c r="E966" i="53"/>
  <c r="D965" i="53"/>
  <c r="J957" i="53"/>
  <c r="I957" i="53"/>
  <c r="F956" i="53"/>
  <c r="F957" i="53" s="1"/>
  <c r="C947" i="53"/>
  <c r="C946" i="53"/>
  <c r="J944" i="53"/>
  <c r="I944" i="53"/>
  <c r="F944" i="53"/>
  <c r="C941" i="53"/>
  <c r="C940" i="53"/>
  <c r="J938" i="53"/>
  <c r="I938" i="53"/>
  <c r="F938" i="53"/>
  <c r="C931" i="53"/>
  <c r="J929" i="53"/>
  <c r="I929" i="53"/>
  <c r="F929" i="53"/>
  <c r="C928" i="53"/>
  <c r="J926" i="53"/>
  <c r="J932" i="53" s="1"/>
  <c r="I926" i="53"/>
  <c r="I932" i="53" s="1"/>
  <c r="F926" i="53"/>
  <c r="J918" i="53"/>
  <c r="I918" i="53"/>
  <c r="E918" i="53"/>
  <c r="J910" i="53"/>
  <c r="C975" i="53" s="1"/>
  <c r="C910" i="53"/>
  <c r="K909" i="53"/>
  <c r="G909" i="53" s="1"/>
  <c r="D909" i="53" s="1"/>
  <c r="D910" i="53" s="1"/>
  <c r="J867" i="53"/>
  <c r="I867" i="53"/>
  <c r="F867" i="53"/>
  <c r="E866" i="53"/>
  <c r="J860" i="53"/>
  <c r="I860" i="53"/>
  <c r="D860" i="53"/>
  <c r="J851" i="53"/>
  <c r="I851" i="53"/>
  <c r="D851" i="53"/>
  <c r="J840" i="53"/>
  <c r="I840" i="53"/>
  <c r="E840" i="53"/>
  <c r="D839" i="53"/>
  <c r="D838" i="53"/>
  <c r="D837" i="53"/>
  <c r="D836" i="53"/>
  <c r="J830" i="53"/>
  <c r="I830" i="53"/>
  <c r="F830" i="53"/>
  <c r="E829" i="53"/>
  <c r="E828" i="53"/>
  <c r="E827" i="53"/>
  <c r="E826" i="53"/>
  <c r="J820" i="53"/>
  <c r="I820" i="53"/>
  <c r="F820" i="53"/>
  <c r="E819" i="53"/>
  <c r="E818" i="53"/>
  <c r="E817" i="53"/>
  <c r="E816" i="53"/>
  <c r="J810" i="53"/>
  <c r="I810" i="53"/>
  <c r="F810" i="53"/>
  <c r="E809" i="53"/>
  <c r="E808" i="53"/>
  <c r="E807" i="53"/>
  <c r="E806" i="53"/>
  <c r="J800" i="53"/>
  <c r="I800" i="53"/>
  <c r="F800" i="53"/>
  <c r="E799" i="53"/>
  <c r="E798" i="53"/>
  <c r="E797" i="53"/>
  <c r="E796" i="53"/>
  <c r="J790" i="53"/>
  <c r="I790" i="53"/>
  <c r="F790" i="53"/>
  <c r="E789" i="53"/>
  <c r="E788" i="53"/>
  <c r="E787" i="53"/>
  <c r="E786" i="53"/>
  <c r="J780" i="53"/>
  <c r="I780" i="53"/>
  <c r="F780" i="53"/>
  <c r="J770" i="53"/>
  <c r="I770" i="53"/>
  <c r="E770" i="53"/>
  <c r="J760" i="53"/>
  <c r="I760" i="53"/>
  <c r="D760" i="53"/>
  <c r="J749" i="53"/>
  <c r="I749" i="53"/>
  <c r="D749" i="53"/>
  <c r="J738" i="53"/>
  <c r="I738" i="53"/>
  <c r="E738" i="53"/>
  <c r="J728" i="53"/>
  <c r="I728" i="53"/>
  <c r="F728" i="53"/>
  <c r="C727" i="53"/>
  <c r="C726" i="53"/>
  <c r="C725" i="53"/>
  <c r="C724" i="53"/>
  <c r="C723" i="53"/>
  <c r="J717" i="53"/>
  <c r="I717" i="53"/>
  <c r="F717" i="53"/>
  <c r="E716" i="53"/>
  <c r="D715" i="53"/>
  <c r="J709" i="53"/>
  <c r="I709" i="53"/>
  <c r="F709" i="53"/>
  <c r="E708" i="53"/>
  <c r="E707" i="53"/>
  <c r="E706" i="53"/>
  <c r="E705" i="53"/>
  <c r="E704" i="53"/>
  <c r="E703" i="53"/>
  <c r="J694" i="53"/>
  <c r="I694" i="53"/>
  <c r="F694" i="53"/>
  <c r="E693" i="53"/>
  <c r="E692" i="53"/>
  <c r="E691" i="53"/>
  <c r="J685" i="53"/>
  <c r="I685" i="53"/>
  <c r="D685" i="53"/>
  <c r="J676" i="53"/>
  <c r="I676" i="53"/>
  <c r="D676" i="53"/>
  <c r="J667" i="53"/>
  <c r="I667" i="53"/>
  <c r="E667" i="53"/>
  <c r="J655" i="53"/>
  <c r="I655" i="53"/>
  <c r="E655" i="53"/>
  <c r="J646" i="53"/>
  <c r="I646" i="53"/>
  <c r="E646" i="53"/>
  <c r="J634" i="53"/>
  <c r="I634" i="53"/>
  <c r="C634" i="53"/>
  <c r="J623" i="53"/>
  <c r="I623" i="53"/>
  <c r="C623" i="53"/>
  <c r="J612" i="53"/>
  <c r="I612" i="53"/>
  <c r="C612" i="53"/>
  <c r="J601" i="53"/>
  <c r="I601" i="53"/>
  <c r="C601" i="53"/>
  <c r="J583" i="53"/>
  <c r="J588" i="53" s="1"/>
  <c r="I583" i="53"/>
  <c r="I588" i="53" s="1"/>
  <c r="C583" i="53"/>
  <c r="C588" i="53" s="1"/>
  <c r="C570" i="53"/>
  <c r="C567" i="53" s="1"/>
  <c r="J567" i="53"/>
  <c r="J566" i="53" s="1"/>
  <c r="J575" i="53" s="1"/>
  <c r="I567" i="53"/>
  <c r="I566" i="53" s="1"/>
  <c r="I575" i="53" s="1"/>
  <c r="E567" i="53"/>
  <c r="D567" i="53"/>
  <c r="E566" i="53"/>
  <c r="E575" i="53" s="1"/>
  <c r="J557" i="53"/>
  <c r="J560" i="53" s="1"/>
  <c r="I557" i="53"/>
  <c r="I560" i="53" s="1"/>
  <c r="E557" i="53"/>
  <c r="E560" i="53" s="1"/>
  <c r="D557" i="53"/>
  <c r="C557" i="53"/>
  <c r="J549" i="53"/>
  <c r="I549" i="53"/>
  <c r="E549" i="53"/>
  <c r="D548" i="53"/>
  <c r="D547" i="53"/>
  <c r="D546" i="53"/>
  <c r="J532" i="53"/>
  <c r="I532" i="53"/>
  <c r="D532" i="53"/>
  <c r="J530" i="53"/>
  <c r="I530" i="53"/>
  <c r="D530" i="53"/>
  <c r="J522" i="53"/>
  <c r="I522" i="53"/>
  <c r="E522" i="53"/>
  <c r="D521" i="53"/>
  <c r="J513" i="53"/>
  <c r="I513" i="53"/>
  <c r="F512" i="53"/>
  <c r="F513" i="53" s="1"/>
  <c r="C503" i="53"/>
  <c r="C502" i="53"/>
  <c r="J500" i="53"/>
  <c r="I500" i="53"/>
  <c r="F500" i="53"/>
  <c r="C497" i="53"/>
  <c r="C496" i="53"/>
  <c r="J494" i="53"/>
  <c r="I494" i="53"/>
  <c r="F494" i="53"/>
  <c r="C487" i="53"/>
  <c r="J485" i="53"/>
  <c r="I485" i="53"/>
  <c r="F485" i="53"/>
  <c r="C484" i="53"/>
  <c r="J482" i="53"/>
  <c r="J488" i="53" s="1"/>
  <c r="I482" i="53"/>
  <c r="I488" i="53" s="1"/>
  <c r="F482" i="53"/>
  <c r="J474" i="53"/>
  <c r="I474" i="53"/>
  <c r="E474" i="53"/>
  <c r="J466" i="53"/>
  <c r="C531" i="53" s="1"/>
  <c r="C466" i="53"/>
  <c r="K465" i="53"/>
  <c r="G465" i="53" s="1"/>
  <c r="D465" i="53" s="1"/>
  <c r="D466" i="53" s="1"/>
  <c r="J423" i="53"/>
  <c r="I423" i="53"/>
  <c r="F423" i="53"/>
  <c r="E422" i="53"/>
  <c r="J416" i="53"/>
  <c r="I416" i="53"/>
  <c r="D416" i="53"/>
  <c r="J407" i="53"/>
  <c r="I407" i="53"/>
  <c r="D407" i="53"/>
  <c r="J396" i="53"/>
  <c r="I396" i="53"/>
  <c r="E396" i="53"/>
  <c r="D395" i="53"/>
  <c r="D394" i="53"/>
  <c r="D393" i="53"/>
  <c r="D392" i="53"/>
  <c r="J386" i="53"/>
  <c r="I386" i="53"/>
  <c r="F386" i="53"/>
  <c r="E385" i="53"/>
  <c r="E384" i="53"/>
  <c r="E383" i="53"/>
  <c r="E382" i="53"/>
  <c r="J376" i="53"/>
  <c r="I376" i="53"/>
  <c r="F376" i="53"/>
  <c r="E375" i="53"/>
  <c r="E374" i="53"/>
  <c r="E373" i="53"/>
  <c r="E372" i="53"/>
  <c r="J366" i="53"/>
  <c r="I366" i="53"/>
  <c r="F366" i="53"/>
  <c r="E365" i="53"/>
  <c r="E364" i="53"/>
  <c r="E363" i="53"/>
  <c r="E362" i="53"/>
  <c r="J356" i="53"/>
  <c r="I356" i="53"/>
  <c r="F356" i="53"/>
  <c r="E355" i="53"/>
  <c r="E354" i="53"/>
  <c r="E353" i="53"/>
  <c r="E352" i="53"/>
  <c r="J346" i="53"/>
  <c r="I346" i="53"/>
  <c r="F346" i="53"/>
  <c r="E345" i="53"/>
  <c r="E344" i="53"/>
  <c r="E343" i="53"/>
  <c r="E342" i="53"/>
  <c r="J336" i="53"/>
  <c r="I336" i="53"/>
  <c r="F336" i="53"/>
  <c r="J326" i="53"/>
  <c r="I326" i="53"/>
  <c r="E326" i="53"/>
  <c r="J316" i="53"/>
  <c r="I316" i="53"/>
  <c r="D316" i="53"/>
  <c r="J305" i="53"/>
  <c r="I305" i="53"/>
  <c r="D305" i="53"/>
  <c r="J294" i="53"/>
  <c r="I294" i="53"/>
  <c r="E294" i="53"/>
  <c r="J284" i="53"/>
  <c r="I284" i="53"/>
  <c r="F284" i="53"/>
  <c r="C283" i="53"/>
  <c r="C282" i="53"/>
  <c r="C281" i="53"/>
  <c r="C280" i="53"/>
  <c r="C279" i="53"/>
  <c r="J273" i="53"/>
  <c r="I273" i="53"/>
  <c r="F273" i="53"/>
  <c r="E272" i="53"/>
  <c r="D271" i="53"/>
  <c r="J265" i="53"/>
  <c r="I265" i="53"/>
  <c r="F265" i="53"/>
  <c r="E264" i="53"/>
  <c r="E263" i="53"/>
  <c r="E262" i="53"/>
  <c r="E261" i="53"/>
  <c r="E260" i="53"/>
  <c r="E259" i="53"/>
  <c r="J250" i="53"/>
  <c r="I250" i="53"/>
  <c r="F250" i="53"/>
  <c r="E249" i="53"/>
  <c r="E248" i="53"/>
  <c r="E247" i="53"/>
  <c r="J241" i="53"/>
  <c r="I241" i="53"/>
  <c r="D241" i="53"/>
  <c r="J232" i="53"/>
  <c r="I232" i="53"/>
  <c r="D232" i="53"/>
  <c r="J223" i="53"/>
  <c r="I223" i="53"/>
  <c r="E223" i="53"/>
  <c r="J211" i="53"/>
  <c r="I211" i="53"/>
  <c r="E211" i="53"/>
  <c r="J202" i="53"/>
  <c r="I202" i="53"/>
  <c r="E202" i="53"/>
  <c r="J190" i="53"/>
  <c r="I190" i="53"/>
  <c r="C190" i="53"/>
  <c r="J179" i="53"/>
  <c r="I179" i="53"/>
  <c r="C179" i="53"/>
  <c r="J168" i="53"/>
  <c r="I168" i="53"/>
  <c r="C168" i="53"/>
  <c r="J157" i="53"/>
  <c r="I157" i="53"/>
  <c r="C157" i="53"/>
  <c r="J139" i="53"/>
  <c r="J144" i="53" s="1"/>
  <c r="I139" i="53"/>
  <c r="I144" i="53" s="1"/>
  <c r="C139" i="53"/>
  <c r="C144" i="53" s="1"/>
  <c r="C126" i="53"/>
  <c r="C123" i="53" s="1"/>
  <c r="J123" i="53"/>
  <c r="I123" i="53"/>
  <c r="I122" i="53" s="1"/>
  <c r="I131" i="53" s="1"/>
  <c r="E123" i="53"/>
  <c r="D123" i="53"/>
  <c r="J122" i="53"/>
  <c r="J131" i="53" s="1"/>
  <c r="E122" i="53"/>
  <c r="E131" i="53" s="1"/>
  <c r="J113" i="53"/>
  <c r="J116" i="53" s="1"/>
  <c r="I113" i="53"/>
  <c r="I116" i="53" s="1"/>
  <c r="E113" i="53"/>
  <c r="E116" i="53" s="1"/>
  <c r="D113" i="53"/>
  <c r="C113" i="53"/>
  <c r="J105" i="53"/>
  <c r="I105" i="53"/>
  <c r="E105" i="53"/>
  <c r="D104" i="53"/>
  <c r="D103" i="53"/>
  <c r="D102" i="53"/>
  <c r="J88" i="53"/>
  <c r="I88" i="53"/>
  <c r="D88" i="53"/>
  <c r="J86" i="53"/>
  <c r="I86" i="53"/>
  <c r="D86" i="53"/>
  <c r="J78" i="53"/>
  <c r="I78" i="53"/>
  <c r="E78" i="53"/>
  <c r="D77" i="53"/>
  <c r="J69" i="53"/>
  <c r="I69" i="53"/>
  <c r="F68" i="53"/>
  <c r="F69" i="53" s="1"/>
  <c r="C59" i="53"/>
  <c r="C58" i="53"/>
  <c r="J56" i="53"/>
  <c r="I56" i="53"/>
  <c r="F56" i="53"/>
  <c r="C53" i="53"/>
  <c r="C52" i="53"/>
  <c r="J50" i="53"/>
  <c r="I50" i="53"/>
  <c r="F50" i="53"/>
  <c r="C43" i="53"/>
  <c r="J41" i="53"/>
  <c r="I41" i="53"/>
  <c r="F41" i="53"/>
  <c r="C40" i="53"/>
  <c r="J38" i="53"/>
  <c r="J44" i="53" s="1"/>
  <c r="I38" i="53"/>
  <c r="I44" i="53" s="1"/>
  <c r="F38" i="53"/>
  <c r="J30" i="53"/>
  <c r="I30" i="53"/>
  <c r="E30" i="53"/>
  <c r="J22" i="53"/>
  <c r="C87" i="53" s="1"/>
  <c r="C22" i="53"/>
  <c r="K21" i="53"/>
  <c r="G21" i="53" s="1"/>
  <c r="D21" i="53" s="1"/>
  <c r="D22" i="53" s="1"/>
  <c r="J1311" i="52"/>
  <c r="I1311" i="52"/>
  <c r="F1311" i="52"/>
  <c r="E1310" i="52"/>
  <c r="J1304" i="52"/>
  <c r="I1304" i="52"/>
  <c r="D1304" i="52"/>
  <c r="J1295" i="52"/>
  <c r="I1295" i="52"/>
  <c r="D1295" i="52"/>
  <c r="J1284" i="52"/>
  <c r="I1284" i="52"/>
  <c r="E1284" i="52"/>
  <c r="D1283" i="52"/>
  <c r="D1282" i="52"/>
  <c r="D1281" i="52"/>
  <c r="D1280" i="52"/>
  <c r="J1274" i="52"/>
  <c r="I1274" i="52"/>
  <c r="F1274" i="52"/>
  <c r="E1273" i="52"/>
  <c r="E1272" i="52"/>
  <c r="E1271" i="52"/>
  <c r="E1270" i="52"/>
  <c r="J1264" i="52"/>
  <c r="I1264" i="52"/>
  <c r="F1264" i="52"/>
  <c r="E1263" i="52"/>
  <c r="E1262" i="52"/>
  <c r="E1261" i="52"/>
  <c r="E1260" i="52"/>
  <c r="J1254" i="52"/>
  <c r="I1254" i="52"/>
  <c r="F1254" i="52"/>
  <c r="E1253" i="52"/>
  <c r="E1252" i="52"/>
  <c r="E1251" i="52"/>
  <c r="E1250" i="52"/>
  <c r="J1244" i="52"/>
  <c r="I1244" i="52"/>
  <c r="F1244" i="52"/>
  <c r="E1243" i="52"/>
  <c r="E1242" i="52"/>
  <c r="E1241" i="52"/>
  <c r="E1240" i="52"/>
  <c r="J1234" i="52"/>
  <c r="I1234" i="52"/>
  <c r="F1234" i="52"/>
  <c r="E1233" i="52"/>
  <c r="E1232" i="52"/>
  <c r="E1231" i="52"/>
  <c r="E1230" i="52"/>
  <c r="J1224" i="52"/>
  <c r="I1224" i="52"/>
  <c r="F1224" i="52"/>
  <c r="J1214" i="52"/>
  <c r="I1214" i="52"/>
  <c r="E1214" i="52"/>
  <c r="J1204" i="52"/>
  <c r="I1204" i="52"/>
  <c r="D1204" i="52"/>
  <c r="J1193" i="52"/>
  <c r="I1193" i="52"/>
  <c r="D1193" i="52"/>
  <c r="J1182" i="52"/>
  <c r="I1182" i="52"/>
  <c r="E1182" i="52"/>
  <c r="J1172" i="52"/>
  <c r="I1172" i="52"/>
  <c r="F1172" i="52"/>
  <c r="C1171" i="52"/>
  <c r="C1170" i="52"/>
  <c r="C1169" i="52"/>
  <c r="C1168" i="52"/>
  <c r="C1167" i="52"/>
  <c r="J1161" i="52"/>
  <c r="I1161" i="52"/>
  <c r="F1161" i="52"/>
  <c r="E1160" i="52"/>
  <c r="D1159" i="52"/>
  <c r="J1153" i="52"/>
  <c r="I1153" i="52"/>
  <c r="F1153" i="52"/>
  <c r="E1152" i="52"/>
  <c r="E1151" i="52"/>
  <c r="E1150" i="52"/>
  <c r="E1149" i="52"/>
  <c r="E1148" i="52"/>
  <c r="E1147" i="52"/>
  <c r="J1138" i="52"/>
  <c r="I1138" i="52"/>
  <c r="F1138" i="52"/>
  <c r="E1137" i="52"/>
  <c r="E1136" i="52"/>
  <c r="E1135" i="52"/>
  <c r="J1129" i="52"/>
  <c r="I1129" i="52"/>
  <c r="D1129" i="52"/>
  <c r="J1120" i="52"/>
  <c r="I1120" i="52"/>
  <c r="D1120" i="52"/>
  <c r="J1111" i="52"/>
  <c r="I1111" i="52"/>
  <c r="E1111" i="52"/>
  <c r="J1099" i="52"/>
  <c r="I1099" i="52"/>
  <c r="E1099" i="52"/>
  <c r="J1090" i="52"/>
  <c r="I1090" i="52"/>
  <c r="E1090" i="52"/>
  <c r="J1078" i="52"/>
  <c r="I1078" i="52"/>
  <c r="C1078" i="52"/>
  <c r="J1067" i="52"/>
  <c r="I1067" i="52"/>
  <c r="C1067" i="52"/>
  <c r="J1056" i="52"/>
  <c r="I1056" i="52"/>
  <c r="C1056" i="52"/>
  <c r="J1045" i="52"/>
  <c r="I1045" i="52"/>
  <c r="C1045" i="52"/>
  <c r="J1027" i="52"/>
  <c r="J1032" i="52" s="1"/>
  <c r="I1027" i="52"/>
  <c r="I1032" i="52" s="1"/>
  <c r="C1027" i="52"/>
  <c r="C1032" i="52" s="1"/>
  <c r="C1014" i="52"/>
  <c r="C1011" i="52" s="1"/>
  <c r="J1011" i="52"/>
  <c r="J1010" i="52" s="1"/>
  <c r="J1019" i="52" s="1"/>
  <c r="I1011" i="52"/>
  <c r="I1010" i="52" s="1"/>
  <c r="I1019" i="52" s="1"/>
  <c r="E1011" i="52"/>
  <c r="D1011" i="52"/>
  <c r="E1010" i="52"/>
  <c r="E1019" i="52" s="1"/>
  <c r="J1001" i="52"/>
  <c r="J1004" i="52" s="1"/>
  <c r="I1001" i="52"/>
  <c r="I1004" i="52" s="1"/>
  <c r="E1001" i="52"/>
  <c r="E1004" i="52" s="1"/>
  <c r="D1001" i="52"/>
  <c r="C1001" i="52"/>
  <c r="J993" i="52"/>
  <c r="I993" i="52"/>
  <c r="E993" i="52"/>
  <c r="D992" i="52"/>
  <c r="D991" i="52"/>
  <c r="D990" i="52"/>
  <c r="J976" i="52"/>
  <c r="I976" i="52"/>
  <c r="D976" i="52"/>
  <c r="J974" i="52"/>
  <c r="I974" i="52"/>
  <c r="D974" i="52"/>
  <c r="J966" i="52"/>
  <c r="I966" i="52"/>
  <c r="E966" i="52"/>
  <c r="D965" i="52"/>
  <c r="J957" i="52"/>
  <c r="I957" i="52"/>
  <c r="F956" i="52"/>
  <c r="F957" i="52" s="1"/>
  <c r="C947" i="52"/>
  <c r="C946" i="52"/>
  <c r="J944" i="52"/>
  <c r="I944" i="52"/>
  <c r="F944" i="52"/>
  <c r="C941" i="52"/>
  <c r="C940" i="52"/>
  <c r="J938" i="52"/>
  <c r="I938" i="52"/>
  <c r="F938" i="52"/>
  <c r="C931" i="52"/>
  <c r="J929" i="52"/>
  <c r="I929" i="52"/>
  <c r="F929" i="52"/>
  <c r="C928" i="52"/>
  <c r="J926" i="52"/>
  <c r="J932" i="52" s="1"/>
  <c r="I926" i="52"/>
  <c r="I932" i="52" s="1"/>
  <c r="F926" i="52"/>
  <c r="J918" i="52"/>
  <c r="I918" i="52"/>
  <c r="E918" i="52"/>
  <c r="J910" i="52"/>
  <c r="C910" i="52"/>
  <c r="K909" i="52"/>
  <c r="G909" i="52" s="1"/>
  <c r="D909" i="52" s="1"/>
  <c r="D910" i="52" s="1"/>
  <c r="J867" i="52"/>
  <c r="I867" i="52"/>
  <c r="F867" i="52"/>
  <c r="E866" i="52"/>
  <c r="J860" i="52"/>
  <c r="I860" i="52"/>
  <c r="D860" i="52"/>
  <c r="J851" i="52"/>
  <c r="I851" i="52"/>
  <c r="D851" i="52"/>
  <c r="J840" i="52"/>
  <c r="I840" i="52"/>
  <c r="E840" i="52"/>
  <c r="D839" i="52"/>
  <c r="D838" i="52"/>
  <c r="D837" i="52"/>
  <c r="D836" i="52"/>
  <c r="J830" i="52"/>
  <c r="I830" i="52"/>
  <c r="F830" i="52"/>
  <c r="E829" i="52"/>
  <c r="E828" i="52"/>
  <c r="E827" i="52"/>
  <c r="E826" i="52"/>
  <c r="J820" i="52"/>
  <c r="I820" i="52"/>
  <c r="F820" i="52"/>
  <c r="E819" i="52"/>
  <c r="E818" i="52"/>
  <c r="E817" i="52"/>
  <c r="E816" i="52"/>
  <c r="J810" i="52"/>
  <c r="I810" i="52"/>
  <c r="F810" i="52"/>
  <c r="E809" i="52"/>
  <c r="E808" i="52"/>
  <c r="E807" i="52"/>
  <c r="E806" i="52"/>
  <c r="J800" i="52"/>
  <c r="I800" i="52"/>
  <c r="F800" i="52"/>
  <c r="E799" i="52"/>
  <c r="E798" i="52"/>
  <c r="E797" i="52"/>
  <c r="E796" i="52"/>
  <c r="J790" i="52"/>
  <c r="I790" i="52"/>
  <c r="F790" i="52"/>
  <c r="E789" i="52"/>
  <c r="E788" i="52"/>
  <c r="E787" i="52"/>
  <c r="E786" i="52"/>
  <c r="J780" i="52"/>
  <c r="I780" i="52"/>
  <c r="F780" i="52"/>
  <c r="J770" i="52"/>
  <c r="I770" i="52"/>
  <c r="E770" i="52"/>
  <c r="J760" i="52"/>
  <c r="I760" i="52"/>
  <c r="D760" i="52"/>
  <c r="J749" i="52"/>
  <c r="I749" i="52"/>
  <c r="D749" i="52"/>
  <c r="J738" i="52"/>
  <c r="I738" i="52"/>
  <c r="E738" i="52"/>
  <c r="J728" i="52"/>
  <c r="I728" i="52"/>
  <c r="F728" i="52"/>
  <c r="C727" i="52"/>
  <c r="C726" i="52"/>
  <c r="C725" i="52"/>
  <c r="C724" i="52"/>
  <c r="C723" i="52"/>
  <c r="J717" i="52"/>
  <c r="I717" i="52"/>
  <c r="F717" i="52"/>
  <c r="E716" i="52"/>
  <c r="D715" i="52"/>
  <c r="J709" i="52"/>
  <c r="I709" i="52"/>
  <c r="F709" i="52"/>
  <c r="E708" i="52"/>
  <c r="E707" i="52"/>
  <c r="E706" i="52"/>
  <c r="E705" i="52"/>
  <c r="E704" i="52"/>
  <c r="E703" i="52"/>
  <c r="J694" i="52"/>
  <c r="I694" i="52"/>
  <c r="F694" i="52"/>
  <c r="E693" i="52"/>
  <c r="E692" i="52"/>
  <c r="E691" i="52"/>
  <c r="J685" i="52"/>
  <c r="I685" i="52"/>
  <c r="D685" i="52"/>
  <c r="J676" i="52"/>
  <c r="I676" i="52"/>
  <c r="D676" i="52"/>
  <c r="J667" i="52"/>
  <c r="I667" i="52"/>
  <c r="E667" i="52"/>
  <c r="J655" i="52"/>
  <c r="I655" i="52"/>
  <c r="E655" i="52"/>
  <c r="J646" i="52"/>
  <c r="I646" i="52"/>
  <c r="E646" i="52"/>
  <c r="J634" i="52"/>
  <c r="I634" i="52"/>
  <c r="C634" i="52"/>
  <c r="J623" i="52"/>
  <c r="I623" i="52"/>
  <c r="C623" i="52"/>
  <c r="J612" i="52"/>
  <c r="I612" i="52"/>
  <c r="C612" i="52"/>
  <c r="J601" i="52"/>
  <c r="I601" i="52"/>
  <c r="C601" i="52"/>
  <c r="J583" i="52"/>
  <c r="J588" i="52" s="1"/>
  <c r="I583" i="52"/>
  <c r="I588" i="52" s="1"/>
  <c r="C583" i="52"/>
  <c r="C588" i="52" s="1"/>
  <c r="C570" i="52"/>
  <c r="C567" i="52" s="1"/>
  <c r="J567" i="52"/>
  <c r="I567" i="52"/>
  <c r="E567" i="52"/>
  <c r="D567" i="52"/>
  <c r="J566" i="52"/>
  <c r="J575" i="52" s="1"/>
  <c r="I566" i="52"/>
  <c r="I575" i="52" s="1"/>
  <c r="E566" i="52"/>
  <c r="E575" i="52" s="1"/>
  <c r="J557" i="52"/>
  <c r="J560" i="52" s="1"/>
  <c r="I557" i="52"/>
  <c r="I560" i="52" s="1"/>
  <c r="E557" i="52"/>
  <c r="E560" i="52" s="1"/>
  <c r="D557" i="52"/>
  <c r="C557" i="52"/>
  <c r="J549" i="52"/>
  <c r="I549" i="52"/>
  <c r="E549" i="52"/>
  <c r="D548" i="52"/>
  <c r="D547" i="52"/>
  <c r="D546" i="52"/>
  <c r="J532" i="52"/>
  <c r="I532" i="52"/>
  <c r="D532" i="52"/>
  <c r="J530" i="52"/>
  <c r="I530" i="52"/>
  <c r="D530" i="52"/>
  <c r="J522" i="52"/>
  <c r="I522" i="52"/>
  <c r="E522" i="52"/>
  <c r="D521" i="52"/>
  <c r="J513" i="52"/>
  <c r="I513" i="52"/>
  <c r="F512" i="52"/>
  <c r="F513" i="52" s="1"/>
  <c r="C503" i="52"/>
  <c r="C502" i="52"/>
  <c r="J500" i="52"/>
  <c r="I500" i="52"/>
  <c r="F500" i="52"/>
  <c r="C497" i="52"/>
  <c r="C496" i="52"/>
  <c r="J494" i="52"/>
  <c r="I494" i="52"/>
  <c r="F494" i="52"/>
  <c r="C487" i="52"/>
  <c r="J485" i="52"/>
  <c r="I485" i="52"/>
  <c r="F485" i="52"/>
  <c r="C484" i="52"/>
  <c r="J482" i="52"/>
  <c r="J488" i="52" s="1"/>
  <c r="I482" i="52"/>
  <c r="I488" i="52" s="1"/>
  <c r="F482" i="52"/>
  <c r="J474" i="52"/>
  <c r="I474" i="52"/>
  <c r="E474" i="52"/>
  <c r="J466" i="52"/>
  <c r="C531" i="52" s="1"/>
  <c r="C466" i="52"/>
  <c r="K465" i="52"/>
  <c r="G465" i="52" s="1"/>
  <c r="D465" i="52" s="1"/>
  <c r="D466" i="52" s="1"/>
  <c r="J423" i="52"/>
  <c r="I423" i="52"/>
  <c r="F423" i="52"/>
  <c r="E422" i="52"/>
  <c r="J416" i="52"/>
  <c r="I416" i="52"/>
  <c r="D416" i="52"/>
  <c r="J407" i="52"/>
  <c r="I407" i="52"/>
  <c r="D407" i="52"/>
  <c r="J396" i="52"/>
  <c r="I396" i="52"/>
  <c r="E396" i="52"/>
  <c r="D395" i="52"/>
  <c r="D394" i="52"/>
  <c r="D393" i="52"/>
  <c r="D392" i="52"/>
  <c r="J386" i="52"/>
  <c r="I386" i="52"/>
  <c r="F386" i="52"/>
  <c r="E385" i="52"/>
  <c r="E384" i="52"/>
  <c r="E383" i="52"/>
  <c r="E382" i="52"/>
  <c r="J376" i="52"/>
  <c r="I376" i="52"/>
  <c r="F376" i="52"/>
  <c r="E375" i="52"/>
  <c r="E374" i="52"/>
  <c r="E373" i="52"/>
  <c r="E372" i="52"/>
  <c r="J366" i="52"/>
  <c r="I366" i="52"/>
  <c r="F366" i="52"/>
  <c r="E365" i="52"/>
  <c r="E364" i="52"/>
  <c r="E363" i="52"/>
  <c r="E362" i="52"/>
  <c r="J356" i="52"/>
  <c r="I356" i="52"/>
  <c r="F356" i="52"/>
  <c r="E355" i="52"/>
  <c r="E354" i="52"/>
  <c r="E353" i="52"/>
  <c r="E352" i="52"/>
  <c r="J346" i="52"/>
  <c r="I346" i="52"/>
  <c r="F346" i="52"/>
  <c r="E345" i="52"/>
  <c r="E344" i="52"/>
  <c r="E343" i="52"/>
  <c r="E342" i="52"/>
  <c r="J336" i="52"/>
  <c r="I336" i="52"/>
  <c r="F336" i="52"/>
  <c r="J326" i="52"/>
  <c r="I326" i="52"/>
  <c r="E326" i="52"/>
  <c r="J316" i="52"/>
  <c r="I316" i="52"/>
  <c r="D316" i="52"/>
  <c r="J305" i="52"/>
  <c r="I305" i="52"/>
  <c r="D305" i="52"/>
  <c r="J294" i="52"/>
  <c r="I294" i="52"/>
  <c r="E294" i="52"/>
  <c r="J284" i="52"/>
  <c r="I284" i="52"/>
  <c r="F284" i="52"/>
  <c r="C283" i="52"/>
  <c r="C282" i="52"/>
  <c r="C281" i="52"/>
  <c r="C280" i="52"/>
  <c r="C279" i="52"/>
  <c r="J273" i="52"/>
  <c r="I273" i="52"/>
  <c r="F273" i="52"/>
  <c r="E272" i="52"/>
  <c r="D271" i="52"/>
  <c r="J265" i="52"/>
  <c r="I265" i="52"/>
  <c r="F265" i="52"/>
  <c r="E264" i="52"/>
  <c r="E263" i="52"/>
  <c r="E262" i="52"/>
  <c r="E261" i="52"/>
  <c r="E260" i="52"/>
  <c r="E259" i="52"/>
  <c r="J250" i="52"/>
  <c r="I250" i="52"/>
  <c r="F250" i="52"/>
  <c r="E249" i="52"/>
  <c r="E248" i="52"/>
  <c r="E247" i="52"/>
  <c r="J241" i="52"/>
  <c r="I241" i="52"/>
  <c r="D241" i="52"/>
  <c r="J232" i="52"/>
  <c r="I232" i="52"/>
  <c r="D232" i="52"/>
  <c r="J223" i="52"/>
  <c r="I223" i="52"/>
  <c r="E223" i="52"/>
  <c r="J211" i="52"/>
  <c r="I211" i="52"/>
  <c r="E211" i="52"/>
  <c r="J202" i="52"/>
  <c r="I202" i="52"/>
  <c r="E202" i="52"/>
  <c r="J190" i="52"/>
  <c r="I190" i="52"/>
  <c r="C190" i="52"/>
  <c r="J179" i="52"/>
  <c r="I179" i="52"/>
  <c r="C179" i="52"/>
  <c r="J168" i="52"/>
  <c r="I168" i="52"/>
  <c r="C168" i="52"/>
  <c r="J157" i="52"/>
  <c r="I157" i="52"/>
  <c r="C157" i="52"/>
  <c r="J139" i="52"/>
  <c r="J144" i="52" s="1"/>
  <c r="I139" i="52"/>
  <c r="I144" i="52" s="1"/>
  <c r="C139" i="52"/>
  <c r="C144" i="52" s="1"/>
  <c r="C126" i="52"/>
  <c r="C123" i="52" s="1"/>
  <c r="J123" i="52"/>
  <c r="I123" i="52"/>
  <c r="I122" i="52" s="1"/>
  <c r="I131" i="52" s="1"/>
  <c r="E123" i="52"/>
  <c r="D123" i="52"/>
  <c r="J122" i="52"/>
  <c r="J131" i="52" s="1"/>
  <c r="E122" i="52"/>
  <c r="E131" i="52" s="1"/>
  <c r="J113" i="52"/>
  <c r="J116" i="52" s="1"/>
  <c r="I113" i="52"/>
  <c r="I116" i="52" s="1"/>
  <c r="E113" i="52"/>
  <c r="E116" i="52" s="1"/>
  <c r="D113" i="52"/>
  <c r="C113" i="52"/>
  <c r="J105" i="52"/>
  <c r="I105" i="52"/>
  <c r="E105" i="52"/>
  <c r="D104" i="52"/>
  <c r="D103" i="52"/>
  <c r="D102" i="52"/>
  <c r="J88" i="52"/>
  <c r="I88" i="52"/>
  <c r="D88" i="52"/>
  <c r="J86" i="52"/>
  <c r="I86" i="52"/>
  <c r="D86" i="52"/>
  <c r="J78" i="52"/>
  <c r="I78" i="52"/>
  <c r="E78" i="52"/>
  <c r="D77" i="52"/>
  <c r="J69" i="52"/>
  <c r="I69" i="52"/>
  <c r="F68" i="52"/>
  <c r="F69" i="52" s="1"/>
  <c r="C59" i="52"/>
  <c r="C58" i="52"/>
  <c r="J56" i="52"/>
  <c r="I56" i="52"/>
  <c r="F56" i="52"/>
  <c r="C53" i="52"/>
  <c r="C52" i="52"/>
  <c r="J50" i="52"/>
  <c r="I50" i="52"/>
  <c r="F50" i="52"/>
  <c r="C43" i="52"/>
  <c r="J41" i="52"/>
  <c r="I41" i="52"/>
  <c r="F41" i="52"/>
  <c r="C40" i="52"/>
  <c r="J38" i="52"/>
  <c r="J44" i="52" s="1"/>
  <c r="I38" i="52"/>
  <c r="I44" i="52" s="1"/>
  <c r="F38" i="52"/>
  <c r="J30" i="52"/>
  <c r="I30" i="52"/>
  <c r="E30" i="52"/>
  <c r="J22" i="52"/>
  <c r="C87" i="52" s="1"/>
  <c r="C22" i="52"/>
  <c r="K21" i="52"/>
  <c r="G21" i="52" s="1"/>
  <c r="D21" i="52" s="1"/>
  <c r="D22" i="52" s="1"/>
  <c r="J1311" i="51"/>
  <c r="I1311" i="51"/>
  <c r="F1311" i="51"/>
  <c r="E1310" i="51"/>
  <c r="J1304" i="51"/>
  <c r="I1304" i="51"/>
  <c r="D1304" i="51"/>
  <c r="J1295" i="51"/>
  <c r="I1295" i="51"/>
  <c r="D1295" i="51"/>
  <c r="J1284" i="51"/>
  <c r="I1284" i="51"/>
  <c r="E1284" i="51"/>
  <c r="D1283" i="51"/>
  <c r="D1282" i="51"/>
  <c r="D1281" i="51"/>
  <c r="D1280" i="51"/>
  <c r="J1274" i="51"/>
  <c r="I1274" i="51"/>
  <c r="F1274" i="51"/>
  <c r="E1273" i="51"/>
  <c r="E1272" i="51"/>
  <c r="E1271" i="51"/>
  <c r="E1270" i="51"/>
  <c r="J1264" i="51"/>
  <c r="I1264" i="51"/>
  <c r="F1264" i="51"/>
  <c r="E1263" i="51"/>
  <c r="E1262" i="51"/>
  <c r="E1261" i="51"/>
  <c r="E1260" i="51"/>
  <c r="J1254" i="51"/>
  <c r="I1254" i="51"/>
  <c r="F1254" i="51"/>
  <c r="E1253" i="51"/>
  <c r="E1252" i="51"/>
  <c r="E1251" i="51"/>
  <c r="E1250" i="51"/>
  <c r="J1244" i="51"/>
  <c r="I1244" i="51"/>
  <c r="F1244" i="51"/>
  <c r="E1243" i="51"/>
  <c r="E1242" i="51"/>
  <c r="E1241" i="51"/>
  <c r="E1240" i="51"/>
  <c r="J1234" i="51"/>
  <c r="I1234" i="51"/>
  <c r="F1234" i="51"/>
  <c r="E1233" i="51"/>
  <c r="E1232" i="51"/>
  <c r="E1231" i="51"/>
  <c r="J1224" i="51"/>
  <c r="I1224" i="51"/>
  <c r="F1224" i="51"/>
  <c r="J1214" i="51"/>
  <c r="I1214" i="51"/>
  <c r="E1214" i="51"/>
  <c r="J1204" i="51"/>
  <c r="I1204" i="51"/>
  <c r="D1204" i="51"/>
  <c r="J1193" i="51"/>
  <c r="I1193" i="51"/>
  <c r="D1193" i="51"/>
  <c r="J1182" i="51"/>
  <c r="I1182" i="51"/>
  <c r="E1182" i="51"/>
  <c r="J1172" i="51"/>
  <c r="I1172" i="51"/>
  <c r="F1172" i="51"/>
  <c r="C1171" i="51"/>
  <c r="C1170" i="51"/>
  <c r="C1169" i="51"/>
  <c r="C1168" i="51"/>
  <c r="C1167" i="51"/>
  <c r="J1161" i="51"/>
  <c r="I1161" i="51"/>
  <c r="F1161" i="51"/>
  <c r="E1160" i="51"/>
  <c r="D1159" i="51"/>
  <c r="J1153" i="51"/>
  <c r="I1153" i="51"/>
  <c r="F1153" i="51"/>
  <c r="E1152" i="51"/>
  <c r="E1151" i="51"/>
  <c r="E1150" i="51"/>
  <c r="E1149" i="51"/>
  <c r="E1148" i="51"/>
  <c r="E1147" i="51"/>
  <c r="J1138" i="51"/>
  <c r="I1138" i="51"/>
  <c r="F1138" i="51"/>
  <c r="E1137" i="51"/>
  <c r="E1136" i="51"/>
  <c r="E1135" i="51"/>
  <c r="J1129" i="51"/>
  <c r="I1129" i="51"/>
  <c r="D1129" i="51"/>
  <c r="J1120" i="51"/>
  <c r="I1120" i="51"/>
  <c r="D1120" i="51"/>
  <c r="J1111" i="51"/>
  <c r="I1111" i="51"/>
  <c r="E1111" i="51"/>
  <c r="J1099" i="51"/>
  <c r="I1099" i="51"/>
  <c r="E1099" i="51"/>
  <c r="J1090" i="51"/>
  <c r="I1090" i="51"/>
  <c r="E1090" i="51"/>
  <c r="J1078" i="51"/>
  <c r="I1078" i="51"/>
  <c r="C1078" i="51"/>
  <c r="J1067" i="51"/>
  <c r="I1067" i="51"/>
  <c r="C1067" i="51"/>
  <c r="J1056" i="51"/>
  <c r="I1056" i="51"/>
  <c r="C1056" i="51"/>
  <c r="J1045" i="51"/>
  <c r="I1045" i="51"/>
  <c r="C1045" i="51"/>
  <c r="J1027" i="51"/>
  <c r="J1032" i="51" s="1"/>
  <c r="I1027" i="51"/>
  <c r="I1032" i="51" s="1"/>
  <c r="C1027" i="51"/>
  <c r="C1032" i="51" s="1"/>
  <c r="C1014" i="51"/>
  <c r="C1011" i="51" s="1"/>
  <c r="J1011" i="51"/>
  <c r="I1011" i="51"/>
  <c r="I1010" i="51" s="1"/>
  <c r="I1019" i="51" s="1"/>
  <c r="E1011" i="51"/>
  <c r="D1011" i="51"/>
  <c r="J1010" i="51"/>
  <c r="J1019" i="51" s="1"/>
  <c r="E1010" i="51"/>
  <c r="E1019" i="51" s="1"/>
  <c r="J1001" i="51"/>
  <c r="J1004" i="51" s="1"/>
  <c r="I1001" i="51"/>
  <c r="I1004" i="51" s="1"/>
  <c r="E1001" i="51"/>
  <c r="E1004" i="51" s="1"/>
  <c r="D1001" i="51"/>
  <c r="C1001" i="51"/>
  <c r="J993" i="51"/>
  <c r="I993" i="51"/>
  <c r="E993" i="51"/>
  <c r="D992" i="51"/>
  <c r="D991" i="51"/>
  <c r="D990" i="51"/>
  <c r="J976" i="51"/>
  <c r="I976" i="51"/>
  <c r="D976" i="51"/>
  <c r="J974" i="51"/>
  <c r="I974" i="51"/>
  <c r="D974" i="51"/>
  <c r="J966" i="51"/>
  <c r="I966" i="51"/>
  <c r="E966" i="51"/>
  <c r="D965" i="51"/>
  <c r="J957" i="51"/>
  <c r="I957" i="51"/>
  <c r="F956" i="51"/>
  <c r="F957" i="51" s="1"/>
  <c r="C947" i="51"/>
  <c r="C946" i="51"/>
  <c r="J944" i="51"/>
  <c r="I944" i="51"/>
  <c r="F944" i="51"/>
  <c r="C941" i="51"/>
  <c r="C940" i="51"/>
  <c r="J938" i="51"/>
  <c r="I938" i="51"/>
  <c r="F938" i="51"/>
  <c r="C931" i="51"/>
  <c r="J929" i="51"/>
  <c r="I929" i="51"/>
  <c r="F929" i="51"/>
  <c r="C928" i="51"/>
  <c r="J926" i="51"/>
  <c r="J932" i="51" s="1"/>
  <c r="I926" i="51"/>
  <c r="I932" i="51" s="1"/>
  <c r="F926" i="51"/>
  <c r="J918" i="51"/>
  <c r="I918" i="51"/>
  <c r="E918" i="51"/>
  <c r="J910" i="51"/>
  <c r="C975" i="51" s="1"/>
  <c r="C910" i="51"/>
  <c r="K909" i="51"/>
  <c r="G909" i="51" s="1"/>
  <c r="D909" i="51" s="1"/>
  <c r="D910" i="51" s="1"/>
  <c r="J867" i="51"/>
  <c r="I867" i="51"/>
  <c r="F867" i="51"/>
  <c r="E866" i="51"/>
  <c r="J860" i="51"/>
  <c r="I860" i="51"/>
  <c r="D860" i="51"/>
  <c r="J851" i="51"/>
  <c r="I851" i="51"/>
  <c r="D851" i="51"/>
  <c r="J840" i="51"/>
  <c r="I840" i="51"/>
  <c r="E840" i="51"/>
  <c r="D839" i="51"/>
  <c r="D838" i="51"/>
  <c r="D837" i="51"/>
  <c r="D836" i="51"/>
  <c r="J830" i="51"/>
  <c r="I830" i="51"/>
  <c r="F830" i="51"/>
  <c r="E829" i="51"/>
  <c r="E828" i="51"/>
  <c r="E827" i="51"/>
  <c r="E826" i="51"/>
  <c r="J820" i="51"/>
  <c r="I820" i="51"/>
  <c r="F820" i="51"/>
  <c r="E819" i="51"/>
  <c r="E818" i="51"/>
  <c r="E817" i="51"/>
  <c r="E816" i="51"/>
  <c r="J810" i="51"/>
  <c r="I810" i="51"/>
  <c r="F810" i="51"/>
  <c r="E809" i="51"/>
  <c r="E808" i="51"/>
  <c r="E807" i="51"/>
  <c r="E806" i="51"/>
  <c r="J800" i="51"/>
  <c r="I800" i="51"/>
  <c r="F800" i="51"/>
  <c r="E799" i="51"/>
  <c r="E798" i="51"/>
  <c r="E797" i="51"/>
  <c r="E796" i="51"/>
  <c r="J790" i="51"/>
  <c r="I790" i="51"/>
  <c r="F790" i="51"/>
  <c r="E789" i="51"/>
  <c r="E788" i="51"/>
  <c r="E787" i="51"/>
  <c r="E786" i="51"/>
  <c r="J780" i="51"/>
  <c r="I780" i="51"/>
  <c r="F780" i="51"/>
  <c r="J770" i="51"/>
  <c r="I770" i="51"/>
  <c r="E770" i="51"/>
  <c r="J760" i="51"/>
  <c r="I760" i="51"/>
  <c r="D760" i="51"/>
  <c r="J749" i="51"/>
  <c r="I749" i="51"/>
  <c r="D749" i="51"/>
  <c r="J738" i="51"/>
  <c r="I738" i="51"/>
  <c r="E738" i="51"/>
  <c r="J728" i="51"/>
  <c r="I728" i="51"/>
  <c r="F728" i="51"/>
  <c r="C727" i="51"/>
  <c r="C726" i="51"/>
  <c r="C725" i="51"/>
  <c r="C724" i="51"/>
  <c r="C723" i="51"/>
  <c r="J717" i="51"/>
  <c r="I717" i="51"/>
  <c r="F717" i="51"/>
  <c r="E716" i="51"/>
  <c r="D715" i="51"/>
  <c r="J709" i="51"/>
  <c r="I709" i="51"/>
  <c r="F709" i="51"/>
  <c r="E708" i="51"/>
  <c r="E707" i="51"/>
  <c r="E706" i="51"/>
  <c r="E705" i="51"/>
  <c r="E704" i="51"/>
  <c r="E703" i="51"/>
  <c r="J694" i="51"/>
  <c r="I694" i="51"/>
  <c r="F694" i="51"/>
  <c r="E693" i="51"/>
  <c r="E692" i="51"/>
  <c r="E691" i="51"/>
  <c r="J685" i="51"/>
  <c r="I685" i="51"/>
  <c r="D685" i="51"/>
  <c r="J676" i="51"/>
  <c r="I676" i="51"/>
  <c r="D676" i="51"/>
  <c r="J667" i="51"/>
  <c r="I667" i="51"/>
  <c r="E667" i="51"/>
  <c r="J655" i="51"/>
  <c r="I655" i="51"/>
  <c r="E655" i="51"/>
  <c r="J646" i="51"/>
  <c r="I646" i="51"/>
  <c r="E646" i="51"/>
  <c r="J634" i="51"/>
  <c r="I634" i="51"/>
  <c r="C634" i="51"/>
  <c r="J623" i="51"/>
  <c r="I623" i="51"/>
  <c r="C623" i="51"/>
  <c r="J612" i="51"/>
  <c r="I612" i="51"/>
  <c r="C612" i="51"/>
  <c r="J601" i="51"/>
  <c r="I601" i="51"/>
  <c r="C601" i="51"/>
  <c r="J583" i="51"/>
  <c r="J588" i="51" s="1"/>
  <c r="I583" i="51"/>
  <c r="I588" i="51" s="1"/>
  <c r="C583" i="51"/>
  <c r="C588" i="51" s="1"/>
  <c r="C570" i="51"/>
  <c r="C567" i="51" s="1"/>
  <c r="J567" i="51"/>
  <c r="J566" i="51" s="1"/>
  <c r="J575" i="51" s="1"/>
  <c r="I567" i="51"/>
  <c r="I566" i="51" s="1"/>
  <c r="I575" i="51" s="1"/>
  <c r="E567" i="51"/>
  <c r="D567" i="51"/>
  <c r="E566" i="51"/>
  <c r="E575" i="51" s="1"/>
  <c r="J557" i="51"/>
  <c r="J560" i="51" s="1"/>
  <c r="I557" i="51"/>
  <c r="I560" i="51" s="1"/>
  <c r="E557" i="51"/>
  <c r="E560" i="51" s="1"/>
  <c r="D557" i="51"/>
  <c r="C557" i="51"/>
  <c r="J549" i="51"/>
  <c r="I549" i="51"/>
  <c r="E549" i="51"/>
  <c r="D548" i="51"/>
  <c r="D547" i="51"/>
  <c r="D546" i="51"/>
  <c r="J532" i="51"/>
  <c r="I532" i="51"/>
  <c r="D532" i="51"/>
  <c r="J530" i="51"/>
  <c r="I530" i="51"/>
  <c r="I538" i="51" s="1"/>
  <c r="D530" i="51"/>
  <c r="J522" i="51"/>
  <c r="I522" i="51"/>
  <c r="E522" i="51"/>
  <c r="D521" i="51"/>
  <c r="J513" i="51"/>
  <c r="I513" i="51"/>
  <c r="F512" i="51"/>
  <c r="F513" i="51" s="1"/>
  <c r="C503" i="51"/>
  <c r="C502" i="51"/>
  <c r="J500" i="51"/>
  <c r="I500" i="51"/>
  <c r="F500" i="51"/>
  <c r="C497" i="51"/>
  <c r="C496" i="51"/>
  <c r="J494" i="51"/>
  <c r="I494" i="51"/>
  <c r="F494" i="51"/>
  <c r="C487" i="51"/>
  <c r="J485" i="51"/>
  <c r="I485" i="51"/>
  <c r="F485" i="51"/>
  <c r="C484" i="51"/>
  <c r="J482" i="51"/>
  <c r="J488" i="51" s="1"/>
  <c r="I482" i="51"/>
  <c r="I488" i="51" s="1"/>
  <c r="F482" i="51"/>
  <c r="J474" i="51"/>
  <c r="I474" i="51"/>
  <c r="E474" i="51"/>
  <c r="J466" i="51"/>
  <c r="C531" i="51" s="1"/>
  <c r="C466" i="51"/>
  <c r="K465" i="51"/>
  <c r="G465" i="51" s="1"/>
  <c r="D465" i="51" s="1"/>
  <c r="D466" i="51" s="1"/>
  <c r="J423" i="51"/>
  <c r="I423" i="51"/>
  <c r="F423" i="51"/>
  <c r="E422" i="51"/>
  <c r="J416" i="51"/>
  <c r="I416" i="51"/>
  <c r="D416" i="51"/>
  <c r="J407" i="51"/>
  <c r="I407" i="51"/>
  <c r="D407" i="51"/>
  <c r="J396" i="51"/>
  <c r="I396" i="51"/>
  <c r="E396" i="51"/>
  <c r="D395" i="51"/>
  <c r="D394" i="51"/>
  <c r="D393" i="51"/>
  <c r="D392" i="51"/>
  <c r="J386" i="51"/>
  <c r="I386" i="51"/>
  <c r="F386" i="51"/>
  <c r="E385" i="51"/>
  <c r="E384" i="51"/>
  <c r="E383" i="51"/>
  <c r="E382" i="51"/>
  <c r="J376" i="51"/>
  <c r="I376" i="51"/>
  <c r="F376" i="51"/>
  <c r="E375" i="51"/>
  <c r="E374" i="51"/>
  <c r="E373" i="51"/>
  <c r="E372" i="51"/>
  <c r="J366" i="51"/>
  <c r="I366" i="51"/>
  <c r="F366" i="51"/>
  <c r="E365" i="51"/>
  <c r="E364" i="51"/>
  <c r="E363" i="51"/>
  <c r="E362" i="51"/>
  <c r="J356" i="51"/>
  <c r="I356" i="51"/>
  <c r="F356" i="51"/>
  <c r="E355" i="51"/>
  <c r="E354" i="51"/>
  <c r="E353" i="51"/>
  <c r="E352" i="51"/>
  <c r="J346" i="51"/>
  <c r="I346" i="51"/>
  <c r="F346" i="51"/>
  <c r="E345" i="51"/>
  <c r="E344" i="51"/>
  <c r="E343" i="51"/>
  <c r="E342" i="51"/>
  <c r="J336" i="51"/>
  <c r="I336" i="51"/>
  <c r="F336" i="51"/>
  <c r="J326" i="51"/>
  <c r="I326" i="51"/>
  <c r="E326" i="51"/>
  <c r="J316" i="51"/>
  <c r="I316" i="51"/>
  <c r="D316" i="51"/>
  <c r="J305" i="51"/>
  <c r="I305" i="51"/>
  <c r="D305" i="51"/>
  <c r="J294" i="51"/>
  <c r="I294" i="51"/>
  <c r="E294" i="51"/>
  <c r="J284" i="51"/>
  <c r="I284" i="51"/>
  <c r="F284" i="51"/>
  <c r="C283" i="51"/>
  <c r="C282" i="51"/>
  <c r="C281" i="51"/>
  <c r="C280" i="51"/>
  <c r="C279" i="51"/>
  <c r="J273" i="51"/>
  <c r="I273" i="51"/>
  <c r="F273" i="51"/>
  <c r="E272" i="51"/>
  <c r="D271" i="51"/>
  <c r="J265" i="51"/>
  <c r="I265" i="51"/>
  <c r="F265" i="51"/>
  <c r="E264" i="51"/>
  <c r="E263" i="51"/>
  <c r="E262" i="51"/>
  <c r="E261" i="51"/>
  <c r="E260" i="51"/>
  <c r="E259" i="51"/>
  <c r="J250" i="51"/>
  <c r="I250" i="51"/>
  <c r="F250" i="51"/>
  <c r="E249" i="51"/>
  <c r="E248" i="51"/>
  <c r="E247" i="51"/>
  <c r="J241" i="51"/>
  <c r="I241" i="51"/>
  <c r="D241" i="51"/>
  <c r="J232" i="51"/>
  <c r="I232" i="51"/>
  <c r="D232" i="51"/>
  <c r="J223" i="51"/>
  <c r="I223" i="51"/>
  <c r="E223" i="51"/>
  <c r="J211" i="51"/>
  <c r="I211" i="51"/>
  <c r="E211" i="51"/>
  <c r="J202" i="51"/>
  <c r="I202" i="51"/>
  <c r="E202" i="51"/>
  <c r="J190" i="51"/>
  <c r="I190" i="51"/>
  <c r="C190" i="51"/>
  <c r="J179" i="51"/>
  <c r="I179" i="51"/>
  <c r="C179" i="51"/>
  <c r="J168" i="51"/>
  <c r="I168" i="51"/>
  <c r="C168" i="51"/>
  <c r="J157" i="51"/>
  <c r="I157" i="51"/>
  <c r="C157" i="51"/>
  <c r="J139" i="51"/>
  <c r="J144" i="51" s="1"/>
  <c r="I139" i="51"/>
  <c r="I144" i="51" s="1"/>
  <c r="C139" i="51"/>
  <c r="C144" i="51" s="1"/>
  <c r="C126" i="51"/>
  <c r="C123" i="51" s="1"/>
  <c r="J123" i="51"/>
  <c r="J122" i="51" s="1"/>
  <c r="J131" i="51" s="1"/>
  <c r="I123" i="51"/>
  <c r="I122" i="51" s="1"/>
  <c r="I131" i="51" s="1"/>
  <c r="E123" i="51"/>
  <c r="D123" i="51"/>
  <c r="E122" i="51"/>
  <c r="E131" i="51" s="1"/>
  <c r="J113" i="51"/>
  <c r="J116" i="51" s="1"/>
  <c r="I113" i="51"/>
  <c r="I116" i="51" s="1"/>
  <c r="E113" i="51"/>
  <c r="E116" i="51" s="1"/>
  <c r="D113" i="51"/>
  <c r="C113" i="51"/>
  <c r="J105" i="51"/>
  <c r="I105" i="51"/>
  <c r="E105" i="51"/>
  <c r="D104" i="51"/>
  <c r="D103" i="51"/>
  <c r="D102" i="51"/>
  <c r="J88" i="51"/>
  <c r="I88" i="51"/>
  <c r="D88" i="51"/>
  <c r="J86" i="51"/>
  <c r="I86" i="51"/>
  <c r="D86" i="51"/>
  <c r="J78" i="51"/>
  <c r="I78" i="51"/>
  <c r="E78" i="51"/>
  <c r="D77" i="51"/>
  <c r="J69" i="51"/>
  <c r="I69" i="51"/>
  <c r="F68" i="51"/>
  <c r="F69" i="51" s="1"/>
  <c r="C59" i="51"/>
  <c r="C58" i="51"/>
  <c r="J56" i="51"/>
  <c r="I56" i="51"/>
  <c r="F56" i="51"/>
  <c r="C53" i="51"/>
  <c r="C52" i="51"/>
  <c r="J50" i="51"/>
  <c r="I50" i="51"/>
  <c r="F50" i="51"/>
  <c r="C43" i="51"/>
  <c r="J41" i="51"/>
  <c r="I41" i="51"/>
  <c r="F41" i="51"/>
  <c r="C40" i="51"/>
  <c r="J38" i="51"/>
  <c r="J44" i="51" s="1"/>
  <c r="I38" i="51"/>
  <c r="I44" i="51" s="1"/>
  <c r="F38" i="51"/>
  <c r="J30" i="51"/>
  <c r="I30" i="51"/>
  <c r="E30" i="51"/>
  <c r="J22" i="51"/>
  <c r="C87" i="51" s="1"/>
  <c r="C22" i="51"/>
  <c r="K21" i="51"/>
  <c r="G21" i="51" s="1"/>
  <c r="D21" i="51" s="1"/>
  <c r="D22" i="51" s="1"/>
  <c r="J1309" i="50"/>
  <c r="I1309" i="50"/>
  <c r="F1309" i="50"/>
  <c r="E1308" i="50"/>
  <c r="J1302" i="50"/>
  <c r="I1302" i="50"/>
  <c r="D1302" i="50"/>
  <c r="J1293" i="50"/>
  <c r="I1293" i="50"/>
  <c r="D1293" i="50"/>
  <c r="J1282" i="50"/>
  <c r="I1282" i="50"/>
  <c r="E1282" i="50"/>
  <c r="D1281" i="50"/>
  <c r="D1280" i="50"/>
  <c r="D1279" i="50"/>
  <c r="D1278" i="50"/>
  <c r="J1272" i="50"/>
  <c r="I1272" i="50"/>
  <c r="F1272" i="50"/>
  <c r="E1271" i="50"/>
  <c r="E1270" i="50"/>
  <c r="E1269" i="50"/>
  <c r="J1262" i="50"/>
  <c r="I1262" i="50"/>
  <c r="F1262" i="50"/>
  <c r="E1261" i="50"/>
  <c r="E1260" i="50"/>
  <c r="E1259" i="50"/>
  <c r="E1258" i="50"/>
  <c r="J1252" i="50"/>
  <c r="I1252" i="50"/>
  <c r="F1252" i="50"/>
  <c r="E1251" i="50"/>
  <c r="E1250" i="50"/>
  <c r="E1249" i="50"/>
  <c r="E1248" i="50"/>
  <c r="J1242" i="50"/>
  <c r="I1242" i="50"/>
  <c r="F1242" i="50"/>
  <c r="E1241" i="50"/>
  <c r="E1240" i="50"/>
  <c r="E1239" i="50"/>
  <c r="E1238" i="50"/>
  <c r="J1232" i="50"/>
  <c r="I1232" i="50"/>
  <c r="F1232" i="50"/>
  <c r="E1231" i="50"/>
  <c r="E1230" i="50"/>
  <c r="E1229" i="50"/>
  <c r="J1222" i="50"/>
  <c r="I1222" i="50"/>
  <c r="F1222" i="50"/>
  <c r="J1212" i="50"/>
  <c r="I1212" i="50"/>
  <c r="E1212" i="50"/>
  <c r="J1202" i="50"/>
  <c r="I1202" i="50"/>
  <c r="D1202" i="50"/>
  <c r="J1191" i="50"/>
  <c r="I1191" i="50"/>
  <c r="D1191" i="50"/>
  <c r="J1180" i="50"/>
  <c r="I1180" i="50"/>
  <c r="E1180" i="50"/>
  <c r="J1170" i="50"/>
  <c r="I1170" i="50"/>
  <c r="F1170" i="50"/>
  <c r="C1169" i="50"/>
  <c r="C1168" i="50"/>
  <c r="C1167" i="50"/>
  <c r="C1166" i="50"/>
  <c r="C1165" i="50"/>
  <c r="J1159" i="50"/>
  <c r="I1159" i="50"/>
  <c r="F1159" i="50"/>
  <c r="E1158" i="50"/>
  <c r="D1157" i="50"/>
  <c r="J1151" i="50"/>
  <c r="I1151" i="50"/>
  <c r="F1151" i="50"/>
  <c r="E1150" i="50"/>
  <c r="E1149" i="50"/>
  <c r="E1148" i="50"/>
  <c r="E1147" i="50"/>
  <c r="E1146" i="50"/>
  <c r="E1145" i="50"/>
  <c r="J1136" i="50"/>
  <c r="I1136" i="50"/>
  <c r="F1136" i="50"/>
  <c r="E1135" i="50"/>
  <c r="E1134" i="50"/>
  <c r="E1133" i="50"/>
  <c r="J1127" i="50"/>
  <c r="I1127" i="50"/>
  <c r="D1127" i="50"/>
  <c r="J1118" i="50"/>
  <c r="I1118" i="50"/>
  <c r="D1118" i="50"/>
  <c r="J1109" i="50"/>
  <c r="I1109" i="50"/>
  <c r="E1109" i="50"/>
  <c r="J1097" i="50"/>
  <c r="I1097" i="50"/>
  <c r="E1097" i="50"/>
  <c r="J1088" i="50"/>
  <c r="I1088" i="50"/>
  <c r="E1088" i="50"/>
  <c r="J1076" i="50"/>
  <c r="I1076" i="50"/>
  <c r="C1076" i="50"/>
  <c r="J1065" i="50"/>
  <c r="I1065" i="50"/>
  <c r="C1065" i="50"/>
  <c r="J1054" i="50"/>
  <c r="I1054" i="50"/>
  <c r="C1054" i="50"/>
  <c r="J1043" i="50"/>
  <c r="I1043" i="50"/>
  <c r="C1043" i="50"/>
  <c r="J1025" i="50"/>
  <c r="J1030" i="50" s="1"/>
  <c r="I1025" i="50"/>
  <c r="I1030" i="50" s="1"/>
  <c r="C1025" i="50"/>
  <c r="C1030" i="50" s="1"/>
  <c r="C1012" i="50"/>
  <c r="C1009" i="50" s="1"/>
  <c r="J1009" i="50"/>
  <c r="I1009" i="50"/>
  <c r="I1008" i="50" s="1"/>
  <c r="I1017" i="50" s="1"/>
  <c r="E1009" i="50"/>
  <c r="D1009" i="50"/>
  <c r="J1008" i="50"/>
  <c r="J1017" i="50" s="1"/>
  <c r="E1008" i="50"/>
  <c r="E1017" i="50" s="1"/>
  <c r="J999" i="50"/>
  <c r="J1002" i="50" s="1"/>
  <c r="I999" i="50"/>
  <c r="I1002" i="50" s="1"/>
  <c r="E999" i="50"/>
  <c r="E1002" i="50" s="1"/>
  <c r="D999" i="50"/>
  <c r="C999" i="50"/>
  <c r="J991" i="50"/>
  <c r="I991" i="50"/>
  <c r="E991" i="50"/>
  <c r="D990" i="50"/>
  <c r="D989" i="50"/>
  <c r="D988" i="50"/>
  <c r="J974" i="50"/>
  <c r="I974" i="50"/>
  <c r="D974" i="50"/>
  <c r="J972" i="50"/>
  <c r="I972" i="50"/>
  <c r="D972" i="50"/>
  <c r="J964" i="50"/>
  <c r="I964" i="50"/>
  <c r="E964" i="50"/>
  <c r="D963" i="50"/>
  <c r="J955" i="50"/>
  <c r="I955" i="50"/>
  <c r="F954" i="50"/>
  <c r="F955" i="50" s="1"/>
  <c r="C945" i="50"/>
  <c r="C944" i="50"/>
  <c r="J942" i="50"/>
  <c r="I942" i="50"/>
  <c r="F942" i="50"/>
  <c r="C939" i="50"/>
  <c r="C938" i="50"/>
  <c r="J936" i="50"/>
  <c r="I936" i="50"/>
  <c r="F936" i="50"/>
  <c r="C929" i="50"/>
  <c r="J927" i="50"/>
  <c r="I927" i="50"/>
  <c r="F927" i="50"/>
  <c r="C926" i="50"/>
  <c r="J924" i="50"/>
  <c r="J930" i="50" s="1"/>
  <c r="I924" i="50"/>
  <c r="I930" i="50" s="1"/>
  <c r="F924" i="50"/>
  <c r="J916" i="50"/>
  <c r="I916" i="50"/>
  <c r="E916" i="50"/>
  <c r="J908" i="50"/>
  <c r="C908" i="50"/>
  <c r="K907" i="50"/>
  <c r="J865" i="50"/>
  <c r="I865" i="50"/>
  <c r="F865" i="50"/>
  <c r="E864" i="50"/>
  <c r="J858" i="50"/>
  <c r="I858" i="50"/>
  <c r="D858" i="50"/>
  <c r="J849" i="50"/>
  <c r="I849" i="50"/>
  <c r="D849" i="50"/>
  <c r="J838" i="50"/>
  <c r="I838" i="50"/>
  <c r="E838" i="50"/>
  <c r="D837" i="50"/>
  <c r="D836" i="50"/>
  <c r="D835" i="50"/>
  <c r="D834" i="50"/>
  <c r="J828" i="50"/>
  <c r="I828" i="50"/>
  <c r="F828" i="50"/>
  <c r="E827" i="50"/>
  <c r="E826" i="50"/>
  <c r="E825" i="50"/>
  <c r="J818" i="50"/>
  <c r="I818" i="50"/>
  <c r="F818" i="50"/>
  <c r="E817" i="50"/>
  <c r="E816" i="50"/>
  <c r="E815" i="50"/>
  <c r="E814" i="50"/>
  <c r="J808" i="50"/>
  <c r="I808" i="50"/>
  <c r="F808" i="50"/>
  <c r="E807" i="50"/>
  <c r="E806" i="50"/>
  <c r="E805" i="50"/>
  <c r="E804" i="50"/>
  <c r="J798" i="50"/>
  <c r="I798" i="50"/>
  <c r="F798" i="50"/>
  <c r="E797" i="50"/>
  <c r="E796" i="50"/>
  <c r="E795" i="50"/>
  <c r="E794" i="50"/>
  <c r="J788" i="50"/>
  <c r="I788" i="50"/>
  <c r="F788" i="50"/>
  <c r="E787" i="50"/>
  <c r="E786" i="50"/>
  <c r="E785" i="50"/>
  <c r="J778" i="50"/>
  <c r="I778" i="50"/>
  <c r="F778" i="50"/>
  <c r="J768" i="50"/>
  <c r="I768" i="50"/>
  <c r="E768" i="50"/>
  <c r="J758" i="50"/>
  <c r="I758" i="50"/>
  <c r="D758" i="50"/>
  <c r="J747" i="50"/>
  <c r="I747" i="50"/>
  <c r="D747" i="50"/>
  <c r="J736" i="50"/>
  <c r="I736" i="50"/>
  <c r="E736" i="50"/>
  <c r="J726" i="50"/>
  <c r="I726" i="50"/>
  <c r="F726" i="50"/>
  <c r="C725" i="50"/>
  <c r="C724" i="50"/>
  <c r="C723" i="50"/>
  <c r="C722" i="50"/>
  <c r="C721" i="50"/>
  <c r="J715" i="50"/>
  <c r="I715" i="50"/>
  <c r="F715" i="50"/>
  <c r="E714" i="50"/>
  <c r="D713" i="50"/>
  <c r="J707" i="50"/>
  <c r="I707" i="50"/>
  <c r="F707" i="50"/>
  <c r="E706" i="50"/>
  <c r="E705" i="50"/>
  <c r="E704" i="50"/>
  <c r="E703" i="50"/>
  <c r="E702" i="50"/>
  <c r="E701" i="50"/>
  <c r="J692" i="50"/>
  <c r="I692" i="50"/>
  <c r="F692" i="50"/>
  <c r="E691" i="50"/>
  <c r="E690" i="50"/>
  <c r="E689" i="50"/>
  <c r="J683" i="50"/>
  <c r="I683" i="50"/>
  <c r="D683" i="50"/>
  <c r="J674" i="50"/>
  <c r="I674" i="50"/>
  <c r="D674" i="50"/>
  <c r="J665" i="50"/>
  <c r="I665" i="50"/>
  <c r="E665" i="50"/>
  <c r="J653" i="50"/>
  <c r="I653" i="50"/>
  <c r="E653" i="50"/>
  <c r="J644" i="50"/>
  <c r="I644" i="50"/>
  <c r="E644" i="50"/>
  <c r="J632" i="50"/>
  <c r="I632" i="50"/>
  <c r="C632" i="50"/>
  <c r="J621" i="50"/>
  <c r="I621" i="50"/>
  <c r="C621" i="50"/>
  <c r="J610" i="50"/>
  <c r="I610" i="50"/>
  <c r="C610" i="50"/>
  <c r="J599" i="50"/>
  <c r="I599" i="50"/>
  <c r="C599" i="50"/>
  <c r="J581" i="50"/>
  <c r="J586" i="50" s="1"/>
  <c r="I581" i="50"/>
  <c r="I586" i="50" s="1"/>
  <c r="C581" i="50"/>
  <c r="C586" i="50" s="1"/>
  <c r="C568" i="50"/>
  <c r="C565" i="50" s="1"/>
  <c r="J565" i="50"/>
  <c r="I565" i="50"/>
  <c r="I564" i="50" s="1"/>
  <c r="I573" i="50" s="1"/>
  <c r="E565" i="50"/>
  <c r="D565" i="50"/>
  <c r="J564" i="50"/>
  <c r="J573" i="50" s="1"/>
  <c r="E564" i="50"/>
  <c r="E573" i="50" s="1"/>
  <c r="J555" i="50"/>
  <c r="J558" i="50" s="1"/>
  <c r="I555" i="50"/>
  <c r="I558" i="50" s="1"/>
  <c r="E555" i="50"/>
  <c r="E558" i="50" s="1"/>
  <c r="D555" i="50"/>
  <c r="C555" i="50"/>
  <c r="J547" i="50"/>
  <c r="I547" i="50"/>
  <c r="E547" i="50"/>
  <c r="D546" i="50"/>
  <c r="D545" i="50"/>
  <c r="D544" i="50"/>
  <c r="J530" i="50"/>
  <c r="I530" i="50"/>
  <c r="D530" i="50"/>
  <c r="J528" i="50"/>
  <c r="I528" i="50"/>
  <c r="I536" i="50" s="1"/>
  <c r="D528" i="50"/>
  <c r="J520" i="50"/>
  <c r="I520" i="50"/>
  <c r="E520" i="50"/>
  <c r="D519" i="50"/>
  <c r="J511" i="50"/>
  <c r="I511" i="50"/>
  <c r="F510" i="50"/>
  <c r="F511" i="50" s="1"/>
  <c r="C501" i="50"/>
  <c r="C500" i="50"/>
  <c r="J498" i="50"/>
  <c r="I498" i="50"/>
  <c r="F498" i="50"/>
  <c r="C495" i="50"/>
  <c r="C494" i="50"/>
  <c r="J492" i="50"/>
  <c r="I492" i="50"/>
  <c r="F492" i="50"/>
  <c r="C485" i="50"/>
  <c r="J483" i="50"/>
  <c r="I483" i="50"/>
  <c r="F483" i="50"/>
  <c r="C482" i="50"/>
  <c r="J480" i="50"/>
  <c r="J486" i="50" s="1"/>
  <c r="I480" i="50"/>
  <c r="I486" i="50" s="1"/>
  <c r="F480" i="50"/>
  <c r="J472" i="50"/>
  <c r="I472" i="50"/>
  <c r="E472" i="50"/>
  <c r="J464" i="50"/>
  <c r="C529" i="50" s="1"/>
  <c r="C464" i="50"/>
  <c r="K463" i="50"/>
  <c r="J421" i="50"/>
  <c r="I421" i="50"/>
  <c r="F421" i="50"/>
  <c r="E420" i="50"/>
  <c r="J414" i="50"/>
  <c r="I414" i="50"/>
  <c r="D414" i="50"/>
  <c r="J405" i="50"/>
  <c r="I405" i="50"/>
  <c r="D405" i="50"/>
  <c r="J394" i="50"/>
  <c r="I394" i="50"/>
  <c r="E394" i="50"/>
  <c r="D393" i="50"/>
  <c r="D392" i="50"/>
  <c r="D391" i="50"/>
  <c r="D390" i="50"/>
  <c r="J384" i="50"/>
  <c r="I384" i="50"/>
  <c r="E383" i="50"/>
  <c r="J375" i="50"/>
  <c r="I375" i="50"/>
  <c r="F375" i="50"/>
  <c r="E374" i="50"/>
  <c r="E373" i="50"/>
  <c r="E372" i="50"/>
  <c r="J365" i="50"/>
  <c r="I365" i="50"/>
  <c r="F365" i="50"/>
  <c r="E364" i="50"/>
  <c r="E363" i="50"/>
  <c r="E362" i="50"/>
  <c r="E361" i="50"/>
  <c r="J355" i="50"/>
  <c r="I355" i="50"/>
  <c r="F355" i="50"/>
  <c r="E354" i="50"/>
  <c r="E353" i="50"/>
  <c r="E352" i="50"/>
  <c r="E351" i="50"/>
  <c r="J345" i="50"/>
  <c r="I345" i="50"/>
  <c r="J336" i="50"/>
  <c r="I336" i="50"/>
  <c r="F336" i="50"/>
  <c r="J326" i="50"/>
  <c r="I326" i="50"/>
  <c r="E326" i="50"/>
  <c r="J316" i="50"/>
  <c r="I316" i="50"/>
  <c r="D316" i="50"/>
  <c r="J305" i="50"/>
  <c r="I305" i="50"/>
  <c r="D305" i="50"/>
  <c r="J294" i="50"/>
  <c r="I294" i="50"/>
  <c r="E294" i="50"/>
  <c r="J284" i="50"/>
  <c r="I284" i="50"/>
  <c r="F284" i="50"/>
  <c r="C283" i="50"/>
  <c r="C282" i="50"/>
  <c r="C281" i="50"/>
  <c r="C280" i="50"/>
  <c r="C279" i="50"/>
  <c r="J273" i="50"/>
  <c r="I273" i="50"/>
  <c r="F273" i="50"/>
  <c r="E272" i="50"/>
  <c r="D271" i="50"/>
  <c r="J265" i="50"/>
  <c r="I265" i="50"/>
  <c r="F265" i="50"/>
  <c r="E264" i="50"/>
  <c r="E263" i="50"/>
  <c r="E262" i="50"/>
  <c r="E261" i="50"/>
  <c r="E260" i="50"/>
  <c r="E259" i="50"/>
  <c r="J250" i="50"/>
  <c r="I250" i="50"/>
  <c r="F250" i="50"/>
  <c r="E249" i="50"/>
  <c r="E248" i="50"/>
  <c r="E247" i="50"/>
  <c r="J241" i="50"/>
  <c r="I241" i="50"/>
  <c r="D241" i="50"/>
  <c r="J232" i="50"/>
  <c r="I232" i="50"/>
  <c r="D232" i="50"/>
  <c r="J223" i="50"/>
  <c r="I223" i="50"/>
  <c r="E223" i="50"/>
  <c r="J211" i="50"/>
  <c r="I211" i="50"/>
  <c r="E211" i="50"/>
  <c r="J202" i="50"/>
  <c r="I202" i="50"/>
  <c r="E202" i="50"/>
  <c r="J190" i="50"/>
  <c r="I190" i="50"/>
  <c r="C190" i="50"/>
  <c r="J179" i="50"/>
  <c r="I179" i="50"/>
  <c r="C179" i="50"/>
  <c r="J168" i="50"/>
  <c r="I168" i="50"/>
  <c r="C168" i="50"/>
  <c r="J157" i="50"/>
  <c r="I157" i="50"/>
  <c r="C157" i="50"/>
  <c r="J139" i="50"/>
  <c r="J144" i="50" s="1"/>
  <c r="I139" i="50"/>
  <c r="I144" i="50" s="1"/>
  <c r="C139" i="50"/>
  <c r="C144" i="50" s="1"/>
  <c r="C126" i="50"/>
  <c r="C123" i="50" s="1"/>
  <c r="J123" i="50"/>
  <c r="I123" i="50"/>
  <c r="I122" i="50" s="1"/>
  <c r="I131" i="50" s="1"/>
  <c r="E123" i="50"/>
  <c r="D123" i="50"/>
  <c r="J122" i="50"/>
  <c r="J131" i="50" s="1"/>
  <c r="E122" i="50"/>
  <c r="E131" i="50" s="1"/>
  <c r="J113" i="50"/>
  <c r="J116" i="50" s="1"/>
  <c r="I113" i="50"/>
  <c r="I116" i="50" s="1"/>
  <c r="E113" i="50"/>
  <c r="E116" i="50" s="1"/>
  <c r="D113" i="50"/>
  <c r="C113" i="50"/>
  <c r="J105" i="50"/>
  <c r="I105" i="50"/>
  <c r="E105" i="50"/>
  <c r="D104" i="50"/>
  <c r="D103" i="50"/>
  <c r="D102" i="50"/>
  <c r="J88" i="50"/>
  <c r="I88" i="50"/>
  <c r="D88" i="50"/>
  <c r="J86" i="50"/>
  <c r="I86" i="50"/>
  <c r="D86" i="50"/>
  <c r="J78" i="50"/>
  <c r="I78" i="50"/>
  <c r="E78" i="50"/>
  <c r="D77" i="50"/>
  <c r="J69" i="50"/>
  <c r="I69" i="50"/>
  <c r="F68" i="50"/>
  <c r="F69" i="50" s="1"/>
  <c r="C59" i="50"/>
  <c r="C58" i="50"/>
  <c r="J56" i="50"/>
  <c r="I56" i="50"/>
  <c r="F56" i="50"/>
  <c r="C53" i="50"/>
  <c r="C52" i="50"/>
  <c r="J50" i="50"/>
  <c r="J62" i="50" s="1"/>
  <c r="I50" i="50"/>
  <c r="F50" i="50"/>
  <c r="C43" i="50"/>
  <c r="J41" i="50"/>
  <c r="I41" i="50"/>
  <c r="F41" i="50"/>
  <c r="C40" i="50"/>
  <c r="J38" i="50"/>
  <c r="J44" i="50" s="1"/>
  <c r="I38" i="50"/>
  <c r="F38" i="50"/>
  <c r="J30" i="50"/>
  <c r="I30" i="50"/>
  <c r="E30" i="50"/>
  <c r="J22" i="50"/>
  <c r="C87" i="50" s="1"/>
  <c r="C22" i="50"/>
  <c r="D21" i="50"/>
  <c r="D22" i="50" s="1"/>
  <c r="J1386" i="49"/>
  <c r="I1386" i="49"/>
  <c r="F1386" i="49"/>
  <c r="E1385" i="49"/>
  <c r="J1379" i="49"/>
  <c r="I1379" i="49"/>
  <c r="D1379" i="49"/>
  <c r="J1351" i="49"/>
  <c r="I1351" i="49"/>
  <c r="D1351" i="49"/>
  <c r="J1340" i="49"/>
  <c r="I1340" i="49"/>
  <c r="E1340" i="49"/>
  <c r="D1339" i="49"/>
  <c r="D1338" i="49"/>
  <c r="D1337" i="49"/>
  <c r="D1336" i="49"/>
  <c r="J1330" i="49"/>
  <c r="J1320" i="49"/>
  <c r="I1320" i="49"/>
  <c r="F1320" i="49"/>
  <c r="E1319" i="49"/>
  <c r="E1318" i="49"/>
  <c r="E1317" i="49"/>
  <c r="E1316" i="49"/>
  <c r="J1310" i="49"/>
  <c r="I1310" i="49"/>
  <c r="F1310" i="49"/>
  <c r="E1309" i="49"/>
  <c r="E1308" i="49"/>
  <c r="E1307" i="49"/>
  <c r="E1306" i="49"/>
  <c r="J1300" i="49"/>
  <c r="I1300" i="49"/>
  <c r="F1300" i="49"/>
  <c r="E1299" i="49"/>
  <c r="E1298" i="49"/>
  <c r="E1297" i="49"/>
  <c r="E1296" i="49"/>
  <c r="J1290" i="49"/>
  <c r="I1290" i="49"/>
  <c r="F1290" i="49"/>
  <c r="E1289" i="49"/>
  <c r="E1288" i="49"/>
  <c r="E1287" i="49"/>
  <c r="E1286" i="49"/>
  <c r="J1280" i="49"/>
  <c r="I1280" i="49"/>
  <c r="F1280" i="49"/>
  <c r="J1270" i="49"/>
  <c r="I1270" i="49"/>
  <c r="E1270" i="49"/>
  <c r="J1260" i="49"/>
  <c r="I1260" i="49"/>
  <c r="D1260" i="49"/>
  <c r="J1249" i="49"/>
  <c r="I1249" i="49"/>
  <c r="D1249" i="49"/>
  <c r="J1238" i="49"/>
  <c r="I1238" i="49"/>
  <c r="E1238" i="49"/>
  <c r="J1228" i="49"/>
  <c r="F1228" i="49"/>
  <c r="C1227" i="49"/>
  <c r="J1217" i="49"/>
  <c r="I1217" i="49"/>
  <c r="F1217" i="49"/>
  <c r="E1216" i="49"/>
  <c r="D1215" i="49"/>
  <c r="J1209" i="49"/>
  <c r="I1209" i="49"/>
  <c r="F1209" i="49"/>
  <c r="E1208" i="49"/>
  <c r="E1207" i="49"/>
  <c r="E1206" i="49"/>
  <c r="E1205" i="49"/>
  <c r="E1204" i="49"/>
  <c r="E1203" i="49"/>
  <c r="J1194" i="49"/>
  <c r="I1194" i="49"/>
  <c r="F1194" i="49"/>
  <c r="E1193" i="49"/>
  <c r="E1192" i="49"/>
  <c r="E1191" i="49"/>
  <c r="J1185" i="49"/>
  <c r="I1185" i="49"/>
  <c r="D1185" i="49"/>
  <c r="J1176" i="49"/>
  <c r="I1176" i="49"/>
  <c r="D1176" i="49"/>
  <c r="J1167" i="49"/>
  <c r="I1167" i="49"/>
  <c r="E1167" i="49"/>
  <c r="J1155" i="49"/>
  <c r="I1155" i="49"/>
  <c r="E1155" i="49"/>
  <c r="J1146" i="49"/>
  <c r="I1146" i="49"/>
  <c r="E1146" i="49"/>
  <c r="J1134" i="49"/>
  <c r="I1134" i="49"/>
  <c r="C1134" i="49"/>
  <c r="J1126" i="49"/>
  <c r="J1116" i="49"/>
  <c r="I1116" i="49"/>
  <c r="C1116" i="49"/>
  <c r="J1105" i="49"/>
  <c r="I1105" i="49"/>
  <c r="C1105" i="49"/>
  <c r="J1087" i="49"/>
  <c r="J1092" i="49" s="1"/>
  <c r="I1087" i="49"/>
  <c r="I1092" i="49" s="1"/>
  <c r="C1087" i="49"/>
  <c r="C1092" i="49" s="1"/>
  <c r="C1074" i="49"/>
  <c r="C1071" i="49" s="1"/>
  <c r="J1071" i="49"/>
  <c r="J1070" i="49" s="1"/>
  <c r="J1079" i="49" s="1"/>
  <c r="I1071" i="49"/>
  <c r="I1070" i="49" s="1"/>
  <c r="I1079" i="49" s="1"/>
  <c r="E1071" i="49"/>
  <c r="D1071" i="49"/>
  <c r="E1070" i="49"/>
  <c r="E1079" i="49" s="1"/>
  <c r="J1061" i="49"/>
  <c r="J1064" i="49" s="1"/>
  <c r="I1061" i="49"/>
  <c r="I1064" i="49" s="1"/>
  <c r="E1061" i="49"/>
  <c r="E1064" i="49" s="1"/>
  <c r="D1061" i="49"/>
  <c r="C1061" i="49"/>
  <c r="J1053" i="49"/>
  <c r="I1053" i="49"/>
  <c r="E1053" i="49"/>
  <c r="D1052" i="49"/>
  <c r="D1051" i="49"/>
  <c r="D1050" i="49"/>
  <c r="J1036" i="49"/>
  <c r="I1036" i="49"/>
  <c r="I1042" i="49" s="1"/>
  <c r="J1034" i="49"/>
  <c r="I1034" i="49"/>
  <c r="J1026" i="49"/>
  <c r="I1026" i="49"/>
  <c r="E1026" i="49"/>
  <c r="D1025" i="49"/>
  <c r="J1017" i="49"/>
  <c r="I1017" i="49"/>
  <c r="F1016" i="49"/>
  <c r="F1017" i="49" s="1"/>
  <c r="C1007" i="49"/>
  <c r="C1006" i="49"/>
  <c r="J1004" i="49"/>
  <c r="I1004" i="49"/>
  <c r="F1004" i="49"/>
  <c r="C1001" i="49"/>
  <c r="C1000" i="49"/>
  <c r="J998" i="49"/>
  <c r="I998" i="49"/>
  <c r="F998" i="49"/>
  <c r="C991" i="49"/>
  <c r="J989" i="49"/>
  <c r="I989" i="49"/>
  <c r="F989" i="49"/>
  <c r="C988" i="49"/>
  <c r="J986" i="49"/>
  <c r="J992" i="49" s="1"/>
  <c r="I986" i="49"/>
  <c r="I992" i="49" s="1"/>
  <c r="F986" i="49"/>
  <c r="J978" i="49"/>
  <c r="I978" i="49"/>
  <c r="E978" i="49"/>
  <c r="J885" i="49"/>
  <c r="I885" i="49"/>
  <c r="D885" i="49"/>
  <c r="J874" i="49"/>
  <c r="I874" i="49"/>
  <c r="E874" i="49"/>
  <c r="D873" i="49"/>
  <c r="D872" i="49"/>
  <c r="D871" i="49"/>
  <c r="D870" i="49"/>
  <c r="J864" i="49"/>
  <c r="J856" i="49"/>
  <c r="I856" i="49"/>
  <c r="F856" i="49"/>
  <c r="E855" i="49"/>
  <c r="E854" i="49"/>
  <c r="E853" i="49"/>
  <c r="E852" i="49"/>
  <c r="J846" i="49"/>
  <c r="I846" i="49"/>
  <c r="F846" i="49"/>
  <c r="E845" i="49"/>
  <c r="E844" i="49"/>
  <c r="E843" i="49"/>
  <c r="E842" i="49"/>
  <c r="J836" i="49"/>
  <c r="I836" i="49"/>
  <c r="F836" i="49"/>
  <c r="E835" i="49"/>
  <c r="E834" i="49"/>
  <c r="E833" i="49"/>
  <c r="E832" i="49"/>
  <c r="J826" i="49"/>
  <c r="I826" i="49"/>
  <c r="F826" i="49"/>
  <c r="E825" i="49"/>
  <c r="E824" i="49"/>
  <c r="E823" i="49"/>
  <c r="E822" i="49"/>
  <c r="J816" i="49"/>
  <c r="I816" i="49"/>
  <c r="F816" i="49"/>
  <c r="J806" i="49"/>
  <c r="I806" i="49"/>
  <c r="E806" i="49"/>
  <c r="J796" i="49"/>
  <c r="I796" i="49"/>
  <c r="D796" i="49"/>
  <c r="J785" i="49"/>
  <c r="I785" i="49"/>
  <c r="D785" i="49"/>
  <c r="J774" i="49"/>
  <c r="I774" i="49"/>
  <c r="E774" i="49"/>
  <c r="J764" i="49"/>
  <c r="I764" i="49"/>
  <c r="F764" i="49"/>
  <c r="J756" i="49"/>
  <c r="I756" i="49"/>
  <c r="F756" i="49"/>
  <c r="E755" i="49"/>
  <c r="D754" i="49"/>
  <c r="J748" i="49"/>
  <c r="I748" i="49"/>
  <c r="F748" i="49"/>
  <c r="E747" i="49"/>
  <c r="E746" i="49"/>
  <c r="E745" i="49"/>
  <c r="E744" i="49"/>
  <c r="E743" i="49"/>
  <c r="E742" i="49"/>
  <c r="J733" i="49"/>
  <c r="I733" i="49"/>
  <c r="F733" i="49"/>
  <c r="E732" i="49"/>
  <c r="E731" i="49"/>
  <c r="E730" i="49"/>
  <c r="J724" i="49"/>
  <c r="I724" i="49"/>
  <c r="D724" i="49"/>
  <c r="J715" i="49"/>
  <c r="I715" i="49"/>
  <c r="D715" i="49"/>
  <c r="J706" i="49"/>
  <c r="I706" i="49"/>
  <c r="E706" i="49"/>
  <c r="J694" i="49"/>
  <c r="I694" i="49"/>
  <c r="E694" i="49"/>
  <c r="J685" i="49"/>
  <c r="I685" i="49"/>
  <c r="E685" i="49"/>
  <c r="J673" i="49"/>
  <c r="I673" i="49"/>
  <c r="C673" i="49"/>
  <c r="J655" i="49"/>
  <c r="I655" i="49"/>
  <c r="C655" i="49"/>
  <c r="J644" i="49"/>
  <c r="I644" i="49"/>
  <c r="C644" i="49"/>
  <c r="J626" i="49"/>
  <c r="J631" i="49" s="1"/>
  <c r="I626" i="49"/>
  <c r="I631" i="49" s="1"/>
  <c r="C626" i="49"/>
  <c r="C631" i="49" s="1"/>
  <c r="C613" i="49"/>
  <c r="C610" i="49" s="1"/>
  <c r="J610" i="49"/>
  <c r="J609" i="49" s="1"/>
  <c r="J618" i="49" s="1"/>
  <c r="I610" i="49"/>
  <c r="I609" i="49" s="1"/>
  <c r="I618" i="49" s="1"/>
  <c r="E610" i="49"/>
  <c r="D610" i="49"/>
  <c r="E609" i="49"/>
  <c r="E618" i="49" s="1"/>
  <c r="J600" i="49"/>
  <c r="J603" i="49" s="1"/>
  <c r="I600" i="49"/>
  <c r="I603" i="49" s="1"/>
  <c r="E600" i="49"/>
  <c r="E603" i="49" s="1"/>
  <c r="D600" i="49"/>
  <c r="C600" i="49"/>
  <c r="J592" i="49"/>
  <c r="I592" i="49"/>
  <c r="E592" i="49"/>
  <c r="D591" i="49"/>
  <c r="D590" i="49"/>
  <c r="D589" i="49"/>
  <c r="J575" i="49"/>
  <c r="I575" i="49"/>
  <c r="J573" i="49"/>
  <c r="I573" i="49"/>
  <c r="J565" i="49"/>
  <c r="I565" i="49"/>
  <c r="E565" i="49"/>
  <c r="D564" i="49"/>
  <c r="J556" i="49"/>
  <c r="I556" i="49"/>
  <c r="F555" i="49"/>
  <c r="F556" i="49" s="1"/>
  <c r="C546" i="49"/>
  <c r="C545" i="49"/>
  <c r="J543" i="49"/>
  <c r="I543" i="49"/>
  <c r="F543" i="49"/>
  <c r="C540" i="49"/>
  <c r="C539" i="49"/>
  <c r="J537" i="49"/>
  <c r="I537" i="49"/>
  <c r="F537" i="49"/>
  <c r="C530" i="49"/>
  <c r="J528" i="49"/>
  <c r="I528" i="49"/>
  <c r="F528" i="49"/>
  <c r="C527" i="49"/>
  <c r="J525" i="49"/>
  <c r="J531" i="49" s="1"/>
  <c r="I525" i="49"/>
  <c r="I531" i="49" s="1"/>
  <c r="F525" i="49"/>
  <c r="J517" i="49"/>
  <c r="I517" i="49"/>
  <c r="E517" i="49"/>
  <c r="J457" i="49"/>
  <c r="I457" i="49"/>
  <c r="F457" i="49"/>
  <c r="E456" i="49"/>
  <c r="J450" i="49"/>
  <c r="I450" i="49"/>
  <c r="D450" i="49"/>
  <c r="J421" i="49"/>
  <c r="I421" i="49"/>
  <c r="D421" i="49"/>
  <c r="J410" i="49"/>
  <c r="I410" i="49"/>
  <c r="E410" i="49"/>
  <c r="D409" i="49"/>
  <c r="D408" i="49"/>
  <c r="D407" i="49"/>
  <c r="D406" i="49"/>
  <c r="J400" i="49"/>
  <c r="J389" i="49"/>
  <c r="I389" i="49"/>
  <c r="F389" i="49"/>
  <c r="E388" i="49"/>
  <c r="E387" i="49"/>
  <c r="E386" i="49"/>
  <c r="E385" i="49"/>
  <c r="J379" i="49"/>
  <c r="I379" i="49"/>
  <c r="E378" i="49"/>
  <c r="E374" i="49"/>
  <c r="J367" i="49"/>
  <c r="I367" i="49"/>
  <c r="F367" i="49"/>
  <c r="E366" i="49"/>
  <c r="E365" i="49"/>
  <c r="E364" i="49"/>
  <c r="E363" i="49"/>
  <c r="J357" i="49"/>
  <c r="I357" i="49"/>
  <c r="F357" i="49"/>
  <c r="E356" i="49"/>
  <c r="E355" i="49"/>
  <c r="E354" i="49"/>
  <c r="E353" i="49"/>
  <c r="J327" i="49"/>
  <c r="I327" i="49"/>
  <c r="D327" i="49"/>
  <c r="J316" i="49"/>
  <c r="I316" i="49"/>
  <c r="D316" i="49"/>
  <c r="J304" i="49"/>
  <c r="I304" i="49"/>
  <c r="E304" i="49"/>
  <c r="J294" i="49"/>
  <c r="F294" i="49"/>
  <c r="J286" i="49"/>
  <c r="I286" i="49"/>
  <c r="F286" i="49"/>
  <c r="E285" i="49"/>
  <c r="D284" i="49"/>
  <c r="J278" i="49"/>
  <c r="I278" i="49"/>
  <c r="F278" i="49"/>
  <c r="E277" i="49"/>
  <c r="E276" i="49"/>
  <c r="E275" i="49"/>
  <c r="E274" i="49"/>
  <c r="E273" i="49"/>
  <c r="E272" i="49"/>
  <c r="J263" i="49"/>
  <c r="I263" i="49"/>
  <c r="F263" i="49"/>
  <c r="E262" i="49"/>
  <c r="E261" i="49"/>
  <c r="E260" i="49"/>
  <c r="J254" i="49"/>
  <c r="I254" i="49"/>
  <c r="D254" i="49"/>
  <c r="J245" i="49"/>
  <c r="I245" i="49"/>
  <c r="D245" i="49"/>
  <c r="J236" i="49"/>
  <c r="I236" i="49"/>
  <c r="E236" i="49"/>
  <c r="J224" i="49"/>
  <c r="I224" i="49"/>
  <c r="E224" i="49"/>
  <c r="J215" i="49"/>
  <c r="I215" i="49"/>
  <c r="E215" i="49"/>
  <c r="J203" i="49"/>
  <c r="I203" i="49"/>
  <c r="C203" i="49"/>
  <c r="J192" i="49"/>
  <c r="I192" i="49"/>
  <c r="C192" i="49"/>
  <c r="J182" i="49"/>
  <c r="I182" i="49"/>
  <c r="C182" i="49"/>
  <c r="J171" i="49"/>
  <c r="I171" i="49"/>
  <c r="C171" i="49"/>
  <c r="J153" i="49"/>
  <c r="J158" i="49" s="1"/>
  <c r="I153" i="49"/>
  <c r="I158" i="49" s="1"/>
  <c r="C153" i="49"/>
  <c r="C158" i="49" s="1"/>
  <c r="C140" i="49"/>
  <c r="C137" i="49" s="1"/>
  <c r="J137" i="49"/>
  <c r="I137" i="49"/>
  <c r="I136" i="49" s="1"/>
  <c r="I145" i="49" s="1"/>
  <c r="E137" i="49"/>
  <c r="D137" i="49"/>
  <c r="J136" i="49"/>
  <c r="J145" i="49" s="1"/>
  <c r="E136" i="49"/>
  <c r="E145" i="49" s="1"/>
  <c r="J127" i="49"/>
  <c r="J130" i="49" s="1"/>
  <c r="I127" i="49"/>
  <c r="I130" i="49" s="1"/>
  <c r="E127" i="49"/>
  <c r="E130" i="49" s="1"/>
  <c r="D127" i="49"/>
  <c r="C127" i="49"/>
  <c r="J119" i="49"/>
  <c r="I119" i="49"/>
  <c r="E119" i="49"/>
  <c r="D118" i="49"/>
  <c r="D117" i="49"/>
  <c r="D116" i="49"/>
  <c r="J102" i="49"/>
  <c r="I102" i="49"/>
  <c r="J100" i="49"/>
  <c r="I100" i="49"/>
  <c r="J92" i="49"/>
  <c r="I92" i="49"/>
  <c r="E92" i="49"/>
  <c r="D91" i="49"/>
  <c r="J83" i="49"/>
  <c r="I83" i="49"/>
  <c r="F82" i="49"/>
  <c r="F83" i="49" s="1"/>
  <c r="C73" i="49"/>
  <c r="C72" i="49"/>
  <c r="J70" i="49"/>
  <c r="I70" i="49"/>
  <c r="F70" i="49"/>
  <c r="C67" i="49"/>
  <c r="C66" i="49"/>
  <c r="J64" i="49"/>
  <c r="I64" i="49"/>
  <c r="F64" i="49"/>
  <c r="C57" i="49"/>
  <c r="J55" i="49"/>
  <c r="I55" i="49"/>
  <c r="F55" i="49"/>
  <c r="C54" i="49"/>
  <c r="J52" i="49"/>
  <c r="I52" i="49"/>
  <c r="I58" i="49" s="1"/>
  <c r="F52" i="49"/>
  <c r="J44" i="49"/>
  <c r="I44" i="49"/>
  <c r="E44" i="49"/>
  <c r="L1366" i="28"/>
  <c r="N1367" i="28" s="1"/>
  <c r="F1364" i="28"/>
  <c r="E1363" i="28"/>
  <c r="D1357" i="28"/>
  <c r="D1348" i="28"/>
  <c r="E1337" i="28"/>
  <c r="D1336" i="28"/>
  <c r="D1335" i="28"/>
  <c r="D1334" i="28"/>
  <c r="D1333" i="28"/>
  <c r="F1327" i="28"/>
  <c r="E1326" i="28"/>
  <c r="E1325" i="28"/>
  <c r="E1324" i="28"/>
  <c r="E1323" i="28"/>
  <c r="F1315" i="28"/>
  <c r="E1314" i="28"/>
  <c r="E1313" i="28"/>
  <c r="F1306" i="28"/>
  <c r="E1305" i="28"/>
  <c r="E1304" i="28"/>
  <c r="E1303" i="28"/>
  <c r="F1297" i="28"/>
  <c r="E1296" i="28"/>
  <c r="E1295" i="28"/>
  <c r="E1294" i="28"/>
  <c r="F1269" i="28"/>
  <c r="E1259" i="28"/>
  <c r="D1251" i="28"/>
  <c r="D1242" i="28"/>
  <c r="E1231" i="28"/>
  <c r="F1220" i="28"/>
  <c r="C1219" i="28"/>
  <c r="C1218" i="28"/>
  <c r="C1217" i="28"/>
  <c r="C1216" i="28"/>
  <c r="F1210" i="28"/>
  <c r="E1209" i="28"/>
  <c r="D1208" i="28"/>
  <c r="F1202" i="28"/>
  <c r="E1201" i="28"/>
  <c r="E1200" i="28"/>
  <c r="E1199" i="28"/>
  <c r="E1198" i="28"/>
  <c r="E1197" i="28"/>
  <c r="E1196" i="28"/>
  <c r="F1187" i="28"/>
  <c r="E1186" i="28"/>
  <c r="E1185" i="28"/>
  <c r="E1184" i="28"/>
  <c r="D1178" i="28"/>
  <c r="D1169" i="28"/>
  <c r="E1160" i="28"/>
  <c r="E1147" i="28"/>
  <c r="E1138" i="28"/>
  <c r="C1126" i="28"/>
  <c r="C1115" i="28"/>
  <c r="C1104" i="28"/>
  <c r="C1093" i="28"/>
  <c r="C1075" i="28"/>
  <c r="C1080" i="28" s="1"/>
  <c r="C1062" i="28"/>
  <c r="C1059" i="28" s="1"/>
  <c r="E1059" i="28"/>
  <c r="D1059" i="28"/>
  <c r="E1058" i="28"/>
  <c r="E1067" i="28" s="1"/>
  <c r="E1049" i="28"/>
  <c r="E1052" i="28" s="1"/>
  <c r="D1049" i="28"/>
  <c r="C1049" i="28"/>
  <c r="E1041" i="28"/>
  <c r="D1040" i="28"/>
  <c r="D1039" i="28"/>
  <c r="D1038" i="28"/>
  <c r="E1014" i="28"/>
  <c r="D1013" i="28"/>
  <c r="F1004" i="28"/>
  <c r="F1005" i="28" s="1"/>
  <c r="C992" i="28"/>
  <c r="C991" i="28"/>
  <c r="F989" i="28"/>
  <c r="C986" i="28"/>
  <c r="C985" i="28"/>
  <c r="F983" i="28"/>
  <c r="C976" i="28"/>
  <c r="F974" i="28"/>
  <c r="C973" i="28"/>
  <c r="F971" i="28"/>
  <c r="E963" i="28"/>
  <c r="C955" i="28"/>
  <c r="J955" i="28"/>
  <c r="C1023" i="28" s="1"/>
  <c r="L914" i="28"/>
  <c r="N915" i="28" s="1"/>
  <c r="F912" i="28"/>
  <c r="E911" i="28"/>
  <c r="D905" i="28"/>
  <c r="D896" i="28"/>
  <c r="E885" i="28"/>
  <c r="D884" i="28"/>
  <c r="D883" i="28"/>
  <c r="D882" i="28"/>
  <c r="D881" i="28"/>
  <c r="F875" i="28"/>
  <c r="E874" i="28"/>
  <c r="E873" i="28"/>
  <c r="E872" i="28"/>
  <c r="E871" i="28"/>
  <c r="E870" i="28"/>
  <c r="E869" i="28"/>
  <c r="F863" i="28"/>
  <c r="E862" i="28"/>
  <c r="E861" i="28"/>
  <c r="F854" i="28"/>
  <c r="E853" i="28"/>
  <c r="E852" i="28"/>
  <c r="E851" i="28"/>
  <c r="F845" i="28"/>
  <c r="E844" i="28"/>
  <c r="E843" i="28"/>
  <c r="E842" i="28"/>
  <c r="F817" i="28"/>
  <c r="E807" i="28"/>
  <c r="D799" i="28"/>
  <c r="D790" i="28"/>
  <c r="E779" i="28"/>
  <c r="F768" i="28"/>
  <c r="C767" i="28"/>
  <c r="C766" i="28"/>
  <c r="C765" i="28"/>
  <c r="C764" i="28"/>
  <c r="F758" i="28"/>
  <c r="E757" i="28"/>
  <c r="D756" i="28"/>
  <c r="F750" i="28"/>
  <c r="E749" i="28"/>
  <c r="E748" i="28"/>
  <c r="E747" i="28"/>
  <c r="E746" i="28"/>
  <c r="E745" i="28"/>
  <c r="E744" i="28"/>
  <c r="F735" i="28"/>
  <c r="E734" i="28"/>
  <c r="E733" i="28"/>
  <c r="E732" i="28"/>
  <c r="D726" i="28"/>
  <c r="D717" i="28"/>
  <c r="E708" i="28"/>
  <c r="E695" i="28"/>
  <c r="E686" i="28"/>
  <c r="C674" i="28"/>
  <c r="C663" i="28"/>
  <c r="C652" i="28"/>
  <c r="C641" i="28"/>
  <c r="C623" i="28"/>
  <c r="C628" i="28" s="1"/>
  <c r="C610" i="28"/>
  <c r="C607" i="28" s="1"/>
  <c r="E607" i="28"/>
  <c r="D607" i="28"/>
  <c r="E606" i="28"/>
  <c r="E615" i="28" s="1"/>
  <c r="E597" i="28"/>
  <c r="E600" i="28" s="1"/>
  <c r="D597" i="28"/>
  <c r="C597" i="28"/>
  <c r="E589" i="28"/>
  <c r="D588" i="28"/>
  <c r="D587" i="28"/>
  <c r="D586" i="28"/>
  <c r="E562" i="28"/>
  <c r="D561" i="28"/>
  <c r="F552" i="28"/>
  <c r="F553" i="28" s="1"/>
  <c r="C540" i="28"/>
  <c r="C539" i="28"/>
  <c r="F537" i="28"/>
  <c r="C534" i="28"/>
  <c r="C533" i="28"/>
  <c r="F531" i="28"/>
  <c r="C524" i="28"/>
  <c r="F522" i="28"/>
  <c r="C521" i="28"/>
  <c r="F519" i="28"/>
  <c r="E511" i="28"/>
  <c r="C503" i="28"/>
  <c r="D503" i="28"/>
  <c r="J1396" i="48"/>
  <c r="I1396" i="48"/>
  <c r="F1396" i="48"/>
  <c r="E1395" i="48"/>
  <c r="J1389" i="48"/>
  <c r="I1389" i="48"/>
  <c r="D1389" i="48"/>
  <c r="J1369" i="48"/>
  <c r="I1369" i="48"/>
  <c r="D1369" i="48"/>
  <c r="J1358" i="48"/>
  <c r="I1358" i="48"/>
  <c r="E1358" i="48"/>
  <c r="D1357" i="48"/>
  <c r="D1356" i="48"/>
  <c r="D1355" i="48"/>
  <c r="J1348" i="48"/>
  <c r="I1348" i="48"/>
  <c r="J1336" i="48"/>
  <c r="I1336" i="48"/>
  <c r="F1336" i="48"/>
  <c r="E1335" i="48"/>
  <c r="E1334" i="48"/>
  <c r="E1333" i="48"/>
  <c r="E1332" i="48"/>
  <c r="J1326" i="48"/>
  <c r="I1326" i="48"/>
  <c r="F1326" i="48"/>
  <c r="E1325" i="48"/>
  <c r="E1324" i="48"/>
  <c r="E1323" i="48"/>
  <c r="E1322" i="48"/>
  <c r="J1316" i="48"/>
  <c r="I1316" i="48"/>
  <c r="F1316" i="48"/>
  <c r="E1315" i="48"/>
  <c r="E1314" i="48"/>
  <c r="J1306" i="48"/>
  <c r="I1306" i="48"/>
  <c r="F1306" i="48"/>
  <c r="E1305" i="48"/>
  <c r="E1304" i="48"/>
  <c r="E1303" i="48"/>
  <c r="E1302" i="48"/>
  <c r="J1296" i="48"/>
  <c r="I1296" i="48"/>
  <c r="F1296" i="48"/>
  <c r="J1286" i="48"/>
  <c r="I1286" i="48"/>
  <c r="J1276" i="48"/>
  <c r="I1276" i="48"/>
  <c r="D1276" i="48"/>
  <c r="J1265" i="48"/>
  <c r="I1265" i="48"/>
  <c r="J1249" i="48"/>
  <c r="I1249" i="48"/>
  <c r="E1249" i="48"/>
  <c r="J1239" i="48"/>
  <c r="I1239" i="48"/>
  <c r="F1239" i="48"/>
  <c r="C1238" i="48"/>
  <c r="C1237" i="48"/>
  <c r="C1236" i="48"/>
  <c r="C1235" i="48"/>
  <c r="C1234" i="48"/>
  <c r="J1228" i="48"/>
  <c r="I1228" i="48"/>
  <c r="F1228" i="48"/>
  <c r="D1226" i="48"/>
  <c r="J1220" i="48"/>
  <c r="I1220" i="48"/>
  <c r="F1220" i="48"/>
  <c r="E1219" i="48"/>
  <c r="J1205" i="48"/>
  <c r="I1205" i="48"/>
  <c r="F1205" i="48"/>
  <c r="E1204" i="48"/>
  <c r="E1203" i="48"/>
  <c r="E1202" i="48"/>
  <c r="J1196" i="48"/>
  <c r="I1196" i="48"/>
  <c r="D1196" i="48"/>
  <c r="J1187" i="48"/>
  <c r="I1187" i="48"/>
  <c r="D1187" i="48"/>
  <c r="J1178" i="48"/>
  <c r="I1178" i="48"/>
  <c r="E1178" i="48"/>
  <c r="J1166" i="48"/>
  <c r="I1166" i="48"/>
  <c r="E1166" i="48"/>
  <c r="J1157" i="48"/>
  <c r="I1157" i="48"/>
  <c r="E1157" i="48"/>
  <c r="J1145" i="48"/>
  <c r="I1145" i="48"/>
  <c r="C1145" i="48"/>
  <c r="J1134" i="48"/>
  <c r="I1134" i="48"/>
  <c r="C1134" i="48"/>
  <c r="J1123" i="48"/>
  <c r="I1123" i="48"/>
  <c r="C1123" i="48"/>
  <c r="J1112" i="48"/>
  <c r="I1112" i="48"/>
  <c r="C1112" i="48"/>
  <c r="J1094" i="48"/>
  <c r="J1099" i="48" s="1"/>
  <c r="I1094" i="48"/>
  <c r="I1099" i="48" s="1"/>
  <c r="C1094" i="48"/>
  <c r="C1099" i="48" s="1"/>
  <c r="C1081" i="48"/>
  <c r="C1078" i="48" s="1"/>
  <c r="J1078" i="48"/>
  <c r="J1077" i="48" s="1"/>
  <c r="J1086" i="48" s="1"/>
  <c r="I1078" i="48"/>
  <c r="I1077" i="48" s="1"/>
  <c r="I1086" i="48" s="1"/>
  <c r="E1078" i="48"/>
  <c r="D1078" i="48"/>
  <c r="E1077" i="48"/>
  <c r="E1086" i="48" s="1"/>
  <c r="J1068" i="48"/>
  <c r="J1071" i="48" s="1"/>
  <c r="I1068" i="48"/>
  <c r="I1071" i="48" s="1"/>
  <c r="E1068" i="48"/>
  <c r="E1071" i="48" s="1"/>
  <c r="D1068" i="48"/>
  <c r="C1068" i="48"/>
  <c r="J1060" i="48"/>
  <c r="I1060" i="48"/>
  <c r="E1060" i="48"/>
  <c r="D1059" i="48"/>
  <c r="D1058" i="48"/>
  <c r="D1057" i="48"/>
  <c r="J1043" i="48"/>
  <c r="I1043" i="48"/>
  <c r="J1041" i="48"/>
  <c r="I1041" i="48"/>
  <c r="J1033" i="48"/>
  <c r="I1033" i="48"/>
  <c r="E1033" i="48"/>
  <c r="D1032" i="48"/>
  <c r="J1024" i="48"/>
  <c r="I1024" i="48"/>
  <c r="F1024" i="48"/>
  <c r="C1014" i="48"/>
  <c r="C1013" i="48"/>
  <c r="J1011" i="48"/>
  <c r="I1011" i="48"/>
  <c r="F1011" i="48"/>
  <c r="C1008" i="48"/>
  <c r="J1005" i="48"/>
  <c r="I1005" i="48"/>
  <c r="F1005" i="48"/>
  <c r="C998" i="48"/>
  <c r="J996" i="48"/>
  <c r="I996" i="48"/>
  <c r="F996" i="48"/>
  <c r="C995" i="48"/>
  <c r="J993" i="48"/>
  <c r="I993" i="48"/>
  <c r="I999" i="48" s="1"/>
  <c r="F993" i="48"/>
  <c r="J985" i="48"/>
  <c r="I985" i="48"/>
  <c r="E985" i="48"/>
  <c r="C977" i="48"/>
  <c r="J939" i="48"/>
  <c r="I939" i="48"/>
  <c r="F939" i="48"/>
  <c r="E938" i="48"/>
  <c r="J901" i="48"/>
  <c r="I901" i="48"/>
  <c r="E901" i="48"/>
  <c r="D900" i="48"/>
  <c r="D899" i="48"/>
  <c r="D898" i="48"/>
  <c r="J891" i="48"/>
  <c r="I891" i="48"/>
  <c r="J879" i="48"/>
  <c r="I879" i="48"/>
  <c r="F879" i="48"/>
  <c r="E878" i="48"/>
  <c r="E877" i="48"/>
  <c r="E876" i="48"/>
  <c r="E875" i="48"/>
  <c r="J869" i="48"/>
  <c r="I869" i="48"/>
  <c r="F869" i="48"/>
  <c r="E868" i="48"/>
  <c r="E867" i="48"/>
  <c r="E866" i="48"/>
  <c r="E865" i="48"/>
  <c r="J859" i="48"/>
  <c r="I859" i="48"/>
  <c r="F859" i="48"/>
  <c r="E858" i="48"/>
  <c r="E857" i="48"/>
  <c r="J849" i="48"/>
  <c r="I849" i="48"/>
  <c r="F849" i="48"/>
  <c r="E848" i="48"/>
  <c r="E847" i="48"/>
  <c r="E846" i="48"/>
  <c r="E845" i="48"/>
  <c r="J839" i="48"/>
  <c r="I839" i="48"/>
  <c r="F839" i="48"/>
  <c r="J829" i="48"/>
  <c r="I829" i="48"/>
  <c r="J817" i="48"/>
  <c r="I817" i="48"/>
  <c r="D817" i="48"/>
  <c r="J806" i="48"/>
  <c r="I806" i="48"/>
  <c r="J791" i="48"/>
  <c r="I791" i="48"/>
  <c r="E791" i="48"/>
  <c r="J781" i="48"/>
  <c r="I781" i="48"/>
  <c r="F781" i="48"/>
  <c r="C780" i="48"/>
  <c r="C779" i="48"/>
  <c r="C778" i="48"/>
  <c r="C777" i="48"/>
  <c r="C776" i="48"/>
  <c r="J770" i="48"/>
  <c r="I770" i="48"/>
  <c r="F770" i="48"/>
  <c r="D768" i="48"/>
  <c r="J762" i="48"/>
  <c r="I762" i="48"/>
  <c r="F762" i="48"/>
  <c r="E761" i="48"/>
  <c r="J747" i="48"/>
  <c r="I747" i="48"/>
  <c r="F747" i="48"/>
  <c r="E746" i="48"/>
  <c r="E745" i="48"/>
  <c r="E744" i="48"/>
  <c r="J738" i="48"/>
  <c r="I738" i="48"/>
  <c r="D738" i="48"/>
  <c r="J729" i="48"/>
  <c r="I729" i="48"/>
  <c r="D729" i="48"/>
  <c r="J720" i="48"/>
  <c r="I720" i="48"/>
  <c r="E720" i="48"/>
  <c r="J708" i="48"/>
  <c r="I708" i="48"/>
  <c r="E708" i="48"/>
  <c r="J699" i="48"/>
  <c r="I699" i="48"/>
  <c r="E699" i="48"/>
  <c r="J687" i="48"/>
  <c r="I687" i="48"/>
  <c r="C687" i="48"/>
  <c r="J676" i="48"/>
  <c r="I676" i="48"/>
  <c r="C676" i="48"/>
  <c r="J665" i="48"/>
  <c r="I665" i="48"/>
  <c r="C665" i="48"/>
  <c r="J654" i="48"/>
  <c r="I654" i="48"/>
  <c r="C654" i="48"/>
  <c r="J636" i="48"/>
  <c r="J641" i="48" s="1"/>
  <c r="I636" i="48"/>
  <c r="I641" i="48" s="1"/>
  <c r="C636" i="48"/>
  <c r="C641" i="48" s="1"/>
  <c r="C623" i="48"/>
  <c r="C620" i="48" s="1"/>
  <c r="J620" i="48"/>
  <c r="J619" i="48" s="1"/>
  <c r="J628" i="48" s="1"/>
  <c r="I620" i="48"/>
  <c r="I619" i="48" s="1"/>
  <c r="I628" i="48" s="1"/>
  <c r="E620" i="48"/>
  <c r="D620" i="48"/>
  <c r="E619" i="48"/>
  <c r="E628" i="48" s="1"/>
  <c r="J610" i="48"/>
  <c r="J613" i="48" s="1"/>
  <c r="I610" i="48"/>
  <c r="I613" i="48" s="1"/>
  <c r="E610" i="48"/>
  <c r="E613" i="48" s="1"/>
  <c r="D610" i="48"/>
  <c r="C610" i="48"/>
  <c r="J602" i="48"/>
  <c r="I602" i="48"/>
  <c r="E602" i="48"/>
  <c r="D601" i="48"/>
  <c r="D600" i="48"/>
  <c r="D599" i="48"/>
  <c r="J585" i="48"/>
  <c r="I585" i="48"/>
  <c r="J583" i="48"/>
  <c r="I583" i="48"/>
  <c r="J575" i="48"/>
  <c r="I575" i="48"/>
  <c r="E575" i="48"/>
  <c r="D574" i="48"/>
  <c r="J566" i="48"/>
  <c r="I566" i="48"/>
  <c r="F566" i="48"/>
  <c r="C556" i="48"/>
  <c r="C555" i="48"/>
  <c r="J553" i="48"/>
  <c r="I553" i="48"/>
  <c r="F553" i="48"/>
  <c r="C550" i="48"/>
  <c r="J547" i="48"/>
  <c r="I547" i="48"/>
  <c r="F547" i="48"/>
  <c r="C540" i="48"/>
  <c r="J538" i="48"/>
  <c r="I538" i="48"/>
  <c r="F538" i="48"/>
  <c r="C537" i="48"/>
  <c r="J535" i="48"/>
  <c r="I535" i="48"/>
  <c r="I541" i="48" s="1"/>
  <c r="F535" i="48"/>
  <c r="J527" i="48"/>
  <c r="I527" i="48"/>
  <c r="E527" i="48"/>
  <c r="C519" i="48"/>
  <c r="O517" i="48"/>
  <c r="G517" i="48" s="1"/>
  <c r="J481" i="48"/>
  <c r="I481" i="48"/>
  <c r="F481" i="48"/>
  <c r="E480" i="48"/>
  <c r="J474" i="48"/>
  <c r="I474" i="48"/>
  <c r="D474" i="48"/>
  <c r="J454" i="48"/>
  <c r="I454" i="48"/>
  <c r="D454" i="48"/>
  <c r="D442" i="48"/>
  <c r="J416" i="48"/>
  <c r="I416" i="48"/>
  <c r="F416" i="48"/>
  <c r="E415" i="48"/>
  <c r="E414" i="48"/>
  <c r="E413" i="48"/>
  <c r="E412" i="48"/>
  <c r="J406" i="48"/>
  <c r="I406" i="48"/>
  <c r="F406" i="48"/>
  <c r="E405" i="48"/>
  <c r="E404" i="48"/>
  <c r="E403" i="48"/>
  <c r="E402" i="48"/>
  <c r="J396" i="48"/>
  <c r="I396" i="48"/>
  <c r="F396" i="48"/>
  <c r="E395" i="48"/>
  <c r="E394" i="48"/>
  <c r="J386" i="48"/>
  <c r="I386" i="48"/>
  <c r="F386" i="48"/>
  <c r="E385" i="48"/>
  <c r="E384" i="48"/>
  <c r="E383" i="48"/>
  <c r="E382" i="48"/>
  <c r="J376" i="48"/>
  <c r="I376" i="48"/>
  <c r="F376" i="48"/>
  <c r="J347" i="48"/>
  <c r="I347" i="48"/>
  <c r="D347" i="48"/>
  <c r="J316" i="48"/>
  <c r="I316" i="48"/>
  <c r="E316" i="48"/>
  <c r="J306" i="48"/>
  <c r="I306" i="48"/>
  <c r="F306" i="48"/>
  <c r="C305" i="48"/>
  <c r="C304" i="48"/>
  <c r="C303" i="48"/>
  <c r="C302" i="48"/>
  <c r="C301" i="48"/>
  <c r="J295" i="48"/>
  <c r="I295" i="48"/>
  <c r="F295" i="48"/>
  <c r="D293" i="48"/>
  <c r="J287" i="48"/>
  <c r="I287" i="48"/>
  <c r="E286" i="48"/>
  <c r="E283" i="48"/>
  <c r="E282" i="48"/>
  <c r="J272" i="48"/>
  <c r="I272" i="48"/>
  <c r="F272" i="48"/>
  <c r="E271" i="48"/>
  <c r="E270" i="48"/>
  <c r="E269" i="48"/>
  <c r="J263" i="48"/>
  <c r="I263" i="48"/>
  <c r="D263" i="48"/>
  <c r="J254" i="48"/>
  <c r="I254" i="48"/>
  <c r="D254" i="48"/>
  <c r="J245" i="48"/>
  <c r="I245" i="48"/>
  <c r="E245" i="48"/>
  <c r="J233" i="48"/>
  <c r="I233" i="48"/>
  <c r="E233" i="48"/>
  <c r="J224" i="48"/>
  <c r="I224" i="48"/>
  <c r="E224" i="48"/>
  <c r="J212" i="48"/>
  <c r="I212" i="48"/>
  <c r="C212" i="48"/>
  <c r="J201" i="48"/>
  <c r="I201" i="48"/>
  <c r="C201" i="48"/>
  <c r="J190" i="48"/>
  <c r="I190" i="48"/>
  <c r="C190" i="48"/>
  <c r="J179" i="48"/>
  <c r="I179" i="48"/>
  <c r="C179" i="48"/>
  <c r="J161" i="48"/>
  <c r="J166" i="48" s="1"/>
  <c r="I161" i="48"/>
  <c r="I166" i="48" s="1"/>
  <c r="C161" i="48"/>
  <c r="C166" i="48" s="1"/>
  <c r="C148" i="48"/>
  <c r="C145" i="48" s="1"/>
  <c r="J145" i="48"/>
  <c r="J144" i="48" s="1"/>
  <c r="J153" i="48" s="1"/>
  <c r="I145" i="48"/>
  <c r="I144" i="48" s="1"/>
  <c r="I153" i="48" s="1"/>
  <c r="E145" i="48"/>
  <c r="D145" i="48"/>
  <c r="E144" i="48"/>
  <c r="E153" i="48" s="1"/>
  <c r="J135" i="48"/>
  <c r="J138" i="48" s="1"/>
  <c r="I135" i="48"/>
  <c r="I138" i="48" s="1"/>
  <c r="E135" i="48"/>
  <c r="E138" i="48" s="1"/>
  <c r="D135" i="48"/>
  <c r="C135" i="48"/>
  <c r="J127" i="48"/>
  <c r="I127" i="48"/>
  <c r="D125" i="48"/>
  <c r="D124" i="48"/>
  <c r="J80" i="48"/>
  <c r="I80" i="48"/>
  <c r="E80" i="48"/>
  <c r="D79" i="48"/>
  <c r="J71" i="48"/>
  <c r="I71" i="48"/>
  <c r="F71" i="48"/>
  <c r="C61" i="48"/>
  <c r="C60" i="48"/>
  <c r="J58" i="48"/>
  <c r="I58" i="48"/>
  <c r="F58" i="48"/>
  <c r="C55" i="48"/>
  <c r="C54" i="48"/>
  <c r="J52" i="48"/>
  <c r="I52" i="48"/>
  <c r="F52" i="48"/>
  <c r="C45" i="48"/>
  <c r="J43" i="48"/>
  <c r="I43" i="48"/>
  <c r="F43" i="48"/>
  <c r="C42" i="48"/>
  <c r="J40" i="48"/>
  <c r="J46" i="48" s="1"/>
  <c r="I40" i="48"/>
  <c r="F40" i="48"/>
  <c r="J32" i="48"/>
  <c r="I32" i="48"/>
  <c r="D24" i="48"/>
  <c r="J1455" i="38"/>
  <c r="I1455" i="38"/>
  <c r="F1455" i="38"/>
  <c r="E1454" i="38"/>
  <c r="J1448" i="38"/>
  <c r="I1448" i="38"/>
  <c r="D1448" i="38"/>
  <c r="J1419" i="38"/>
  <c r="I1419" i="38"/>
  <c r="D1419" i="38"/>
  <c r="J1408" i="38"/>
  <c r="I1408" i="38"/>
  <c r="E1408" i="38"/>
  <c r="D1407" i="38"/>
  <c r="D1406" i="38"/>
  <c r="D1405" i="38"/>
  <c r="D1404" i="38"/>
  <c r="J1398" i="38"/>
  <c r="J1389" i="38"/>
  <c r="I1389" i="38"/>
  <c r="F1389" i="38"/>
  <c r="E1388" i="38"/>
  <c r="E1387" i="38"/>
  <c r="E1386" i="38"/>
  <c r="E1385" i="38"/>
  <c r="J1379" i="38"/>
  <c r="I1379" i="38"/>
  <c r="F1379" i="38"/>
  <c r="E1378" i="38"/>
  <c r="E1377" i="38"/>
  <c r="E1376" i="38"/>
  <c r="E1375" i="38"/>
  <c r="J1369" i="38"/>
  <c r="I1369" i="38"/>
  <c r="F1369" i="38"/>
  <c r="E1368" i="38"/>
  <c r="E1367" i="38"/>
  <c r="E1366" i="38"/>
  <c r="E1365" i="38"/>
  <c r="J1359" i="38"/>
  <c r="I1359" i="38"/>
  <c r="F1359" i="38"/>
  <c r="E1358" i="38"/>
  <c r="E1357" i="38"/>
  <c r="E1356" i="38"/>
  <c r="E1355" i="38"/>
  <c r="J1349" i="38"/>
  <c r="I1349" i="38"/>
  <c r="F1349" i="38"/>
  <c r="J1339" i="38"/>
  <c r="I1339" i="38"/>
  <c r="E1339" i="38"/>
  <c r="J1329" i="38"/>
  <c r="J1256" i="38"/>
  <c r="I1256" i="38"/>
  <c r="F1256" i="38"/>
  <c r="E1255" i="38"/>
  <c r="D1254" i="38"/>
  <c r="J1248" i="38"/>
  <c r="I1248" i="38"/>
  <c r="F1248" i="38"/>
  <c r="E1247" i="38"/>
  <c r="E1246" i="38"/>
  <c r="E1245" i="38"/>
  <c r="E1244" i="38"/>
  <c r="E1243" i="38"/>
  <c r="E1242" i="38"/>
  <c r="J1233" i="38"/>
  <c r="I1233" i="38"/>
  <c r="F1233" i="38"/>
  <c r="E1232" i="38"/>
  <c r="E1231" i="38"/>
  <c r="E1230" i="38"/>
  <c r="J1224" i="38"/>
  <c r="I1224" i="38"/>
  <c r="D1224" i="38"/>
  <c r="J1215" i="38"/>
  <c r="I1215" i="38"/>
  <c r="D1215" i="38"/>
  <c r="J1206" i="38"/>
  <c r="I1206" i="38"/>
  <c r="E1206" i="38"/>
  <c r="J1194" i="38"/>
  <c r="I1194" i="38"/>
  <c r="E1194" i="38"/>
  <c r="J1185" i="38"/>
  <c r="I1185" i="38"/>
  <c r="E1185" i="38"/>
  <c r="J1173" i="38"/>
  <c r="I1173" i="38"/>
  <c r="C1173" i="38"/>
  <c r="J1162" i="38"/>
  <c r="I1162" i="38"/>
  <c r="C1162" i="38"/>
  <c r="J1151" i="38"/>
  <c r="I1151" i="38"/>
  <c r="C1151" i="38"/>
  <c r="J1140" i="38"/>
  <c r="I1140" i="38"/>
  <c r="C1140" i="38"/>
  <c r="J1122" i="38"/>
  <c r="J1127" i="38" s="1"/>
  <c r="I1122" i="38"/>
  <c r="I1127" i="38" s="1"/>
  <c r="C1122" i="38"/>
  <c r="C1127" i="38" s="1"/>
  <c r="J1106" i="38"/>
  <c r="J1105" i="38" s="1"/>
  <c r="J1114" i="38" s="1"/>
  <c r="I1106" i="38"/>
  <c r="I1105" i="38" s="1"/>
  <c r="I1114" i="38" s="1"/>
  <c r="J1096" i="38"/>
  <c r="J1099" i="38" s="1"/>
  <c r="I1096" i="38"/>
  <c r="I1099" i="38" s="1"/>
  <c r="J1088" i="38"/>
  <c r="I1088" i="38"/>
  <c r="E1088" i="38"/>
  <c r="D1087" i="38"/>
  <c r="D1086" i="38"/>
  <c r="D1085" i="38"/>
  <c r="J1071" i="38"/>
  <c r="I1071" i="38"/>
  <c r="D1071" i="38"/>
  <c r="J1069" i="38"/>
  <c r="I1069" i="38"/>
  <c r="D1069" i="38"/>
  <c r="J1061" i="38"/>
  <c r="I1061" i="38"/>
  <c r="E1061" i="38"/>
  <c r="D1060" i="38"/>
  <c r="J1052" i="38"/>
  <c r="I1052" i="38"/>
  <c r="F1051" i="38"/>
  <c r="F1052" i="38" s="1"/>
  <c r="C1042" i="38"/>
  <c r="C1041" i="38"/>
  <c r="J1039" i="38"/>
  <c r="I1039" i="38"/>
  <c r="F1039" i="38"/>
  <c r="C1036" i="38"/>
  <c r="C1035" i="38"/>
  <c r="J1033" i="38"/>
  <c r="I1033" i="38"/>
  <c r="F1033" i="38"/>
  <c r="C1026" i="38"/>
  <c r="J1024" i="38"/>
  <c r="I1024" i="38"/>
  <c r="F1024" i="38"/>
  <c r="C1023" i="38"/>
  <c r="J1021" i="38"/>
  <c r="I1021" i="38"/>
  <c r="I1027" i="38" s="1"/>
  <c r="F1021" i="38"/>
  <c r="J1013" i="38"/>
  <c r="I1013" i="38"/>
  <c r="E1013" i="38"/>
  <c r="J1005" i="38"/>
  <c r="C1070" i="38" s="1"/>
  <c r="C1005" i="38"/>
  <c r="K1004" i="38"/>
  <c r="G1004" i="38" s="1"/>
  <c r="D1004" i="38" s="1"/>
  <c r="D1005" i="38" s="1"/>
  <c r="J968" i="38"/>
  <c r="I968" i="38"/>
  <c r="F968" i="38"/>
  <c r="E967" i="38"/>
  <c r="J961" i="38"/>
  <c r="I961" i="38"/>
  <c r="D961" i="38"/>
  <c r="J932" i="38"/>
  <c r="I932" i="38"/>
  <c r="D932" i="38"/>
  <c r="J921" i="38"/>
  <c r="I921" i="38"/>
  <c r="E921" i="38"/>
  <c r="D920" i="38"/>
  <c r="D919" i="38"/>
  <c r="D918" i="38"/>
  <c r="D917" i="38"/>
  <c r="J897" i="38"/>
  <c r="I897" i="38"/>
  <c r="F897" i="38"/>
  <c r="E896" i="38"/>
  <c r="E895" i="38"/>
  <c r="E894" i="38"/>
  <c r="J887" i="38"/>
  <c r="I887" i="38"/>
  <c r="F887" i="38"/>
  <c r="E886" i="38"/>
  <c r="E885" i="38"/>
  <c r="E884" i="38"/>
  <c r="J877" i="38"/>
  <c r="I877" i="38"/>
  <c r="F877" i="38"/>
  <c r="E876" i="38"/>
  <c r="E875" i="38"/>
  <c r="E874" i="38"/>
  <c r="E873" i="38"/>
  <c r="J867" i="38"/>
  <c r="I867" i="38"/>
  <c r="F867" i="38"/>
  <c r="E866" i="38"/>
  <c r="E865" i="38"/>
  <c r="E864" i="38"/>
  <c r="E863" i="38"/>
  <c r="J857" i="38"/>
  <c r="I857" i="38"/>
  <c r="F857" i="38"/>
  <c r="J847" i="38"/>
  <c r="E847" i="38"/>
  <c r="J837" i="38"/>
  <c r="D837" i="38"/>
  <c r="J768" i="38"/>
  <c r="I768" i="38"/>
  <c r="F768" i="38"/>
  <c r="E767" i="38"/>
  <c r="D766" i="38"/>
  <c r="J760" i="38"/>
  <c r="I760" i="38"/>
  <c r="F760" i="38"/>
  <c r="E759" i="38"/>
  <c r="E758" i="38"/>
  <c r="E757" i="38"/>
  <c r="E756" i="38"/>
  <c r="E755" i="38"/>
  <c r="E754" i="38"/>
  <c r="J745" i="38"/>
  <c r="I745" i="38"/>
  <c r="F745" i="38"/>
  <c r="E744" i="38"/>
  <c r="E743" i="38"/>
  <c r="E742" i="38"/>
  <c r="J736" i="38"/>
  <c r="I736" i="38"/>
  <c r="D736" i="38"/>
  <c r="J727" i="38"/>
  <c r="I727" i="38"/>
  <c r="D727" i="38"/>
  <c r="J718" i="38"/>
  <c r="I718" i="38"/>
  <c r="E718" i="38"/>
  <c r="J706" i="38"/>
  <c r="I706" i="38"/>
  <c r="E706" i="38"/>
  <c r="J697" i="38"/>
  <c r="I697" i="38"/>
  <c r="E697" i="38"/>
  <c r="J685" i="38"/>
  <c r="I685" i="38"/>
  <c r="C685" i="38"/>
  <c r="J674" i="38"/>
  <c r="I674" i="38"/>
  <c r="C674" i="38"/>
  <c r="J663" i="38"/>
  <c r="I663" i="38"/>
  <c r="C663" i="38"/>
  <c r="J652" i="38"/>
  <c r="I652" i="38"/>
  <c r="C652" i="38"/>
  <c r="J634" i="38"/>
  <c r="J639" i="38" s="1"/>
  <c r="I634" i="38"/>
  <c r="I639" i="38" s="1"/>
  <c r="C634" i="38"/>
  <c r="C639" i="38" s="1"/>
  <c r="J618" i="38"/>
  <c r="J617" i="38" s="1"/>
  <c r="J626" i="38" s="1"/>
  <c r="I618" i="38"/>
  <c r="I617" i="38" s="1"/>
  <c r="I626" i="38" s="1"/>
  <c r="E626" i="38"/>
  <c r="J608" i="38"/>
  <c r="J611" i="38" s="1"/>
  <c r="I608" i="38"/>
  <c r="I611" i="38" s="1"/>
  <c r="J600" i="38"/>
  <c r="I600" i="38"/>
  <c r="E600" i="38"/>
  <c r="D599" i="38"/>
  <c r="D598" i="38"/>
  <c r="D597" i="38"/>
  <c r="J583" i="38"/>
  <c r="I583" i="38"/>
  <c r="D583" i="38"/>
  <c r="J581" i="38"/>
  <c r="I581" i="38"/>
  <c r="D581" i="38"/>
  <c r="J573" i="38"/>
  <c r="I573" i="38"/>
  <c r="E573" i="38"/>
  <c r="D572" i="38"/>
  <c r="J564" i="38"/>
  <c r="I564" i="38"/>
  <c r="F563" i="38"/>
  <c r="F564" i="38" s="1"/>
  <c r="C554" i="38"/>
  <c r="C553" i="38"/>
  <c r="J551" i="38"/>
  <c r="I551" i="38"/>
  <c r="F551" i="38"/>
  <c r="C548" i="38"/>
  <c r="C547" i="38"/>
  <c r="J545" i="38"/>
  <c r="I545" i="38"/>
  <c r="F545" i="38"/>
  <c r="C538" i="38"/>
  <c r="J536" i="38"/>
  <c r="I536" i="38"/>
  <c r="F536" i="38"/>
  <c r="C535" i="38"/>
  <c r="J533" i="38"/>
  <c r="J539" i="38" s="1"/>
  <c r="I533" i="38"/>
  <c r="F533" i="38"/>
  <c r="J525" i="38"/>
  <c r="I525" i="38"/>
  <c r="E525" i="38"/>
  <c r="J517" i="38"/>
  <c r="C582" i="38" s="1"/>
  <c r="C517" i="38"/>
  <c r="K516" i="38"/>
  <c r="K21" i="38"/>
  <c r="D21" i="38" s="1"/>
  <c r="J982" i="54" l="1"/>
  <c r="D982" i="52"/>
  <c r="I950" i="52"/>
  <c r="D94" i="54"/>
  <c r="D534" i="57"/>
  <c r="C967" i="57"/>
  <c r="K967" i="57" s="1"/>
  <c r="I44" i="50"/>
  <c r="C92" i="51"/>
  <c r="K92" i="51" s="1"/>
  <c r="C91" i="51"/>
  <c r="C90" i="51"/>
  <c r="K90" i="51" s="1"/>
  <c r="C536" i="51"/>
  <c r="C535" i="51"/>
  <c r="K535" i="51" s="1"/>
  <c r="C534" i="51"/>
  <c r="C980" i="51"/>
  <c r="C979" i="51"/>
  <c r="C978" i="51"/>
  <c r="C92" i="54"/>
  <c r="K92" i="54" s="1"/>
  <c r="C91" i="54"/>
  <c r="C90" i="54"/>
  <c r="K90" i="54" s="1"/>
  <c r="C92" i="57"/>
  <c r="C91" i="57"/>
  <c r="K91" i="57" s="1"/>
  <c r="C90" i="57"/>
  <c r="C532" i="57"/>
  <c r="K532" i="57" s="1"/>
  <c r="C531" i="57"/>
  <c r="C530" i="57"/>
  <c r="R71" i="48"/>
  <c r="I506" i="51"/>
  <c r="J950" i="52"/>
  <c r="C980" i="53"/>
  <c r="C979" i="53"/>
  <c r="C978" i="53"/>
  <c r="C536" i="54"/>
  <c r="C535" i="54"/>
  <c r="C534" i="54"/>
  <c r="K534" i="54" s="1"/>
  <c r="C532" i="55"/>
  <c r="C531" i="55"/>
  <c r="C530" i="55"/>
  <c r="F950" i="52"/>
  <c r="C92" i="53"/>
  <c r="C91" i="53"/>
  <c r="C90" i="53"/>
  <c r="C536" i="53"/>
  <c r="C535" i="53"/>
  <c r="C534" i="53"/>
  <c r="K534" i="53" s="1"/>
  <c r="C980" i="54"/>
  <c r="C979" i="54"/>
  <c r="K979" i="54" s="1"/>
  <c r="C978" i="54"/>
  <c r="C972" i="55"/>
  <c r="C971" i="55"/>
  <c r="C970" i="55"/>
  <c r="C927" i="49"/>
  <c r="C1393" i="49"/>
  <c r="J1027" i="38"/>
  <c r="I46" i="48"/>
  <c r="C87" i="55"/>
  <c r="K87" i="55" s="1"/>
  <c r="C488" i="48"/>
  <c r="C1403" i="48"/>
  <c r="C464" i="49"/>
  <c r="C1462" i="38"/>
  <c r="C1464" i="38" s="1"/>
  <c r="C946" i="48"/>
  <c r="I62" i="52"/>
  <c r="C92" i="52"/>
  <c r="C91" i="52"/>
  <c r="K91" i="52" s="1"/>
  <c r="C90" i="52"/>
  <c r="K90" i="52" s="1"/>
  <c r="I538" i="52"/>
  <c r="C536" i="52"/>
  <c r="K536" i="52" s="1"/>
  <c r="C534" i="52"/>
  <c r="K534" i="52" s="1"/>
  <c r="C535" i="52"/>
  <c r="K535" i="52" s="1"/>
  <c r="C975" i="52"/>
  <c r="K975" i="52" s="1"/>
  <c r="J999" i="48"/>
  <c r="J541" i="48"/>
  <c r="C1028" i="28"/>
  <c r="C1026" i="28"/>
  <c r="C1027" i="28"/>
  <c r="I591" i="48"/>
  <c r="C525" i="56"/>
  <c r="C526" i="56"/>
  <c r="C527" i="56"/>
  <c r="C957" i="56"/>
  <c r="K957" i="56" s="1"/>
  <c r="C87" i="56"/>
  <c r="C973" i="50"/>
  <c r="C532" i="50"/>
  <c r="K532" i="50" s="1"/>
  <c r="C534" i="50"/>
  <c r="C533" i="50"/>
  <c r="C90" i="50"/>
  <c r="C91" i="50"/>
  <c r="K91" i="50" s="1"/>
  <c r="C92" i="50"/>
  <c r="J58" i="49"/>
  <c r="C585" i="38"/>
  <c r="K585" i="38" s="1"/>
  <c r="C587" i="38"/>
  <c r="K587" i="38" s="1"/>
  <c r="C586" i="38"/>
  <c r="K586" i="38" s="1"/>
  <c r="C1075" i="38"/>
  <c r="K1075" i="38" s="1"/>
  <c r="C1074" i="38"/>
  <c r="K1074" i="38" s="1"/>
  <c r="C1073" i="38"/>
  <c r="K1073" i="38" s="1"/>
  <c r="D583" i="48"/>
  <c r="O1042" i="48"/>
  <c r="J1010" i="49"/>
  <c r="I108" i="49"/>
  <c r="F1010" i="49"/>
  <c r="J62" i="56"/>
  <c r="J62" i="51"/>
  <c r="K92" i="50"/>
  <c r="J950" i="51"/>
  <c r="J948" i="50"/>
  <c r="D907" i="50"/>
  <c r="D908" i="50" s="1"/>
  <c r="D463" i="50"/>
  <c r="D464" i="50" s="1"/>
  <c r="C1371" i="28"/>
  <c r="D975" i="48"/>
  <c r="D977" i="48" s="1"/>
  <c r="I559" i="48"/>
  <c r="D517" i="48"/>
  <c r="D519" i="48" s="1"/>
  <c r="G516" i="38"/>
  <c r="D516" i="38" s="1"/>
  <c r="D517" i="38" s="1"/>
  <c r="I589" i="38"/>
  <c r="D1077" i="38"/>
  <c r="I1077" i="38"/>
  <c r="I539" i="38"/>
  <c r="K1070" i="38"/>
  <c r="I1045" i="38"/>
  <c r="J44" i="56"/>
  <c r="D94" i="51"/>
  <c r="F995" i="28"/>
  <c r="D536" i="50"/>
  <c r="I502" i="57"/>
  <c r="F502" i="57"/>
  <c r="I62" i="57"/>
  <c r="J942" i="57"/>
  <c r="J529" i="56"/>
  <c r="I932" i="56"/>
  <c r="I497" i="56"/>
  <c r="F497" i="56"/>
  <c r="K87" i="56"/>
  <c r="I62" i="56"/>
  <c r="I942" i="55"/>
  <c r="D974" i="55"/>
  <c r="F62" i="55"/>
  <c r="F502" i="55"/>
  <c r="D538" i="53"/>
  <c r="I94" i="53"/>
  <c r="J950" i="53"/>
  <c r="C1312" i="53" s="1"/>
  <c r="J982" i="53"/>
  <c r="J506" i="53"/>
  <c r="I94" i="52"/>
  <c r="C427" i="52" s="1"/>
  <c r="F950" i="51"/>
  <c r="F62" i="51"/>
  <c r="J506" i="54"/>
  <c r="D538" i="54"/>
  <c r="I950" i="54"/>
  <c r="F950" i="54"/>
  <c r="I982" i="54"/>
  <c r="I76" i="49"/>
  <c r="I1010" i="49"/>
  <c r="K1039" i="49"/>
  <c r="D1039" i="49" s="1"/>
  <c r="K91" i="53"/>
  <c r="K531" i="54"/>
  <c r="K87" i="57"/>
  <c r="J557" i="38"/>
  <c r="D578" i="28"/>
  <c r="K1035" i="49"/>
  <c r="D1035" i="49" s="1"/>
  <c r="D1034" i="49" s="1"/>
  <c r="F557" i="38"/>
  <c r="K582" i="38"/>
  <c r="J1045" i="38"/>
  <c r="J64" i="48"/>
  <c r="F543" i="28"/>
  <c r="D955" i="28"/>
  <c r="J76" i="49"/>
  <c r="I549" i="49"/>
  <c r="K536" i="51"/>
  <c r="K531" i="51"/>
  <c r="I982" i="51"/>
  <c r="K531" i="52"/>
  <c r="K91" i="54"/>
  <c r="K105" i="49"/>
  <c r="D105" i="49" s="1"/>
  <c r="K101" i="49"/>
  <c r="D101" i="49" s="1"/>
  <c r="I557" i="38"/>
  <c r="D589" i="38"/>
  <c r="F525" i="28"/>
  <c r="J549" i="49"/>
  <c r="J581" i="49"/>
  <c r="C925" i="49" s="1"/>
  <c r="K529" i="50"/>
  <c r="F506" i="51"/>
  <c r="J62" i="52"/>
  <c r="I506" i="53"/>
  <c r="J94" i="55"/>
  <c r="K967" i="55"/>
  <c r="D94" i="56"/>
  <c r="D964" i="56"/>
  <c r="F62" i="57"/>
  <c r="J502" i="57"/>
  <c r="C864" i="57" s="1"/>
  <c r="D974" i="57"/>
  <c r="I504" i="50"/>
  <c r="C869" i="50" s="1"/>
  <c r="J94" i="51"/>
  <c r="J506" i="51"/>
  <c r="K92" i="52"/>
  <c r="F62" i="52"/>
  <c r="K87" i="52"/>
  <c r="J538" i="53"/>
  <c r="K979" i="53"/>
  <c r="I62" i="54"/>
  <c r="I94" i="54"/>
  <c r="I506" i="54"/>
  <c r="J538" i="54"/>
  <c r="C872" i="54" s="1"/>
  <c r="F44" i="55"/>
  <c r="D94" i="55"/>
  <c r="K527" i="55"/>
  <c r="F942" i="55"/>
  <c r="I974" i="55"/>
  <c r="C1303" i="55" s="1"/>
  <c r="F932" i="56"/>
  <c r="I964" i="56"/>
  <c r="J62" i="57"/>
  <c r="I94" i="57"/>
  <c r="C423" i="57" s="1"/>
  <c r="I942" i="57"/>
  <c r="K91" i="51"/>
  <c r="J538" i="51"/>
  <c r="K980" i="51"/>
  <c r="K975" i="51"/>
  <c r="K979" i="51"/>
  <c r="J506" i="52"/>
  <c r="J538" i="52"/>
  <c r="J62" i="53"/>
  <c r="J94" i="53"/>
  <c r="K531" i="53"/>
  <c r="I950" i="53"/>
  <c r="I982" i="53"/>
  <c r="J62" i="54"/>
  <c r="J94" i="54"/>
  <c r="C428" i="54" s="1"/>
  <c r="I62" i="55"/>
  <c r="J942" i="55"/>
  <c r="K522" i="56"/>
  <c r="K527" i="57"/>
  <c r="J559" i="48"/>
  <c r="J1017" i="48"/>
  <c r="I1049" i="48"/>
  <c r="I62" i="50"/>
  <c r="F62" i="50"/>
  <c r="D94" i="50"/>
  <c r="J504" i="50"/>
  <c r="F948" i="50"/>
  <c r="K973" i="50"/>
  <c r="C874" i="52"/>
  <c r="C876" i="52" s="1"/>
  <c r="F1027" i="38"/>
  <c r="I64" i="48"/>
  <c r="F999" i="48"/>
  <c r="J982" i="51"/>
  <c r="F932" i="52"/>
  <c r="C1318" i="52"/>
  <c r="C1320" i="52" s="1"/>
  <c r="F488" i="53"/>
  <c r="K535" i="53"/>
  <c r="C874" i="53"/>
  <c r="C876" i="53" s="1"/>
  <c r="F932" i="53"/>
  <c r="F1045" i="38"/>
  <c r="J503" i="28"/>
  <c r="C571" i="28" s="1"/>
  <c r="I94" i="50"/>
  <c r="C428" i="50"/>
  <c r="C430" i="50" s="1"/>
  <c r="F486" i="50"/>
  <c r="F506" i="53"/>
  <c r="J591" i="48"/>
  <c r="F930" i="50"/>
  <c r="C430" i="52"/>
  <c r="C432" i="52" s="1"/>
  <c r="F44" i="54"/>
  <c r="F539" i="38"/>
  <c r="J1077" i="38"/>
  <c r="J589" i="38"/>
  <c r="F46" i="48"/>
  <c r="F64" i="48"/>
  <c r="F541" i="48"/>
  <c r="F559" i="48"/>
  <c r="I1017" i="48"/>
  <c r="F504" i="50"/>
  <c r="J980" i="50"/>
  <c r="C1314" i="50" s="1"/>
  <c r="C874" i="51"/>
  <c r="C876" i="51" s="1"/>
  <c r="I950" i="51"/>
  <c r="D94" i="52"/>
  <c r="I982" i="52"/>
  <c r="C1315" i="52" s="1"/>
  <c r="F950" i="53"/>
  <c r="D982" i="53"/>
  <c r="F62" i="54"/>
  <c r="C1318" i="54"/>
  <c r="C1320" i="54" s="1"/>
  <c r="J94" i="56"/>
  <c r="C861" i="56"/>
  <c r="C863" i="56" s="1"/>
  <c r="J932" i="56"/>
  <c r="C1296" i="56"/>
  <c r="C1298" i="56" s="1"/>
  <c r="C426" i="57"/>
  <c r="C428" i="57" s="1"/>
  <c r="F924" i="57"/>
  <c r="D1030" i="28"/>
  <c r="I581" i="49"/>
  <c r="F992" i="49"/>
  <c r="F44" i="50"/>
  <c r="J94" i="50"/>
  <c r="C426" i="50" s="1"/>
  <c r="C872" i="50"/>
  <c r="C874" i="50" s="1"/>
  <c r="I948" i="50"/>
  <c r="D980" i="50"/>
  <c r="C1316" i="50"/>
  <c r="C1318" i="50" s="1"/>
  <c r="F44" i="51"/>
  <c r="I94" i="51"/>
  <c r="C430" i="51"/>
  <c r="C432" i="51" s="1"/>
  <c r="D538" i="51"/>
  <c r="D982" i="51"/>
  <c r="C1318" i="51"/>
  <c r="C1320" i="51" s="1"/>
  <c r="F44" i="52"/>
  <c r="F488" i="52"/>
  <c r="D538" i="52"/>
  <c r="J982" i="52"/>
  <c r="C1316" i="52" s="1"/>
  <c r="F44" i="53"/>
  <c r="D94" i="53"/>
  <c r="C1314" i="53"/>
  <c r="C1316" i="53" s="1"/>
  <c r="K535" i="54"/>
  <c r="C427" i="56"/>
  <c r="C429" i="56" s="1"/>
  <c r="F479" i="56"/>
  <c r="D529" i="56"/>
  <c r="C1306" i="57"/>
  <c r="C1308" i="57" s="1"/>
  <c r="F1017" i="48"/>
  <c r="J1049" i="48"/>
  <c r="F977" i="28"/>
  <c r="F58" i="49"/>
  <c r="F76" i="49"/>
  <c r="J108" i="49"/>
  <c r="F531" i="49"/>
  <c r="F549" i="49"/>
  <c r="J1042" i="49"/>
  <c r="K87" i="50"/>
  <c r="J536" i="50"/>
  <c r="I980" i="50"/>
  <c r="I62" i="51"/>
  <c r="F488" i="51"/>
  <c r="C871" i="51"/>
  <c r="F932" i="51"/>
  <c r="J94" i="52"/>
  <c r="I506" i="52"/>
  <c r="C871" i="52" s="1"/>
  <c r="F506" i="52"/>
  <c r="I62" i="53"/>
  <c r="F62" i="53"/>
  <c r="C430" i="53"/>
  <c r="C432" i="53" s="1"/>
  <c r="I538" i="53"/>
  <c r="F488" i="54"/>
  <c r="C426" i="55"/>
  <c r="C428" i="55" s="1"/>
  <c r="J502" i="55"/>
  <c r="C864" i="55" s="1"/>
  <c r="C866" i="55"/>
  <c r="C868" i="55" s="1"/>
  <c r="J94" i="57"/>
  <c r="C424" i="57" s="1"/>
  <c r="I974" i="57"/>
  <c r="C1303" i="57" s="1"/>
  <c r="C430" i="54"/>
  <c r="C432" i="54" s="1"/>
  <c r="F506" i="54"/>
  <c r="J62" i="55"/>
  <c r="I94" i="55"/>
  <c r="F484" i="55"/>
  <c r="F924" i="55"/>
  <c r="J974" i="55"/>
  <c r="K971" i="55"/>
  <c r="C1306" i="55"/>
  <c r="C1308" i="55" s="1"/>
  <c r="J497" i="56"/>
  <c r="C859" i="56" s="1"/>
  <c r="I529" i="56"/>
  <c r="F914" i="56"/>
  <c r="J964" i="56"/>
  <c r="I534" i="57"/>
  <c r="C863" i="57" s="1"/>
  <c r="C866" i="57"/>
  <c r="C868" i="57" s="1"/>
  <c r="F942" i="57"/>
  <c r="J974" i="57"/>
  <c r="I538" i="54"/>
  <c r="C874" i="54"/>
  <c r="C876" i="54" s="1"/>
  <c r="F932" i="54"/>
  <c r="D982" i="54"/>
  <c r="I502" i="55"/>
  <c r="I534" i="55"/>
  <c r="F44" i="56"/>
  <c r="F62" i="56"/>
  <c r="I94" i="56"/>
  <c r="F44" i="57"/>
  <c r="F484" i="57"/>
  <c r="K90" i="57"/>
  <c r="K92" i="57"/>
  <c r="K531" i="57"/>
  <c r="K530" i="57"/>
  <c r="K526" i="56"/>
  <c r="K525" i="56"/>
  <c r="K527" i="56"/>
  <c r="C1304" i="55"/>
  <c r="K531" i="55"/>
  <c r="K530" i="55"/>
  <c r="K532" i="55"/>
  <c r="K970" i="55"/>
  <c r="K972" i="55"/>
  <c r="C1316" i="54"/>
  <c r="C871" i="54"/>
  <c r="C1315" i="54"/>
  <c r="K978" i="54"/>
  <c r="K980" i="54"/>
  <c r="K87" i="54"/>
  <c r="K975" i="54"/>
  <c r="K536" i="54"/>
  <c r="C427" i="53"/>
  <c r="K90" i="53"/>
  <c r="K92" i="53"/>
  <c r="K978" i="53"/>
  <c r="K980" i="53"/>
  <c r="K87" i="53"/>
  <c r="K975" i="53"/>
  <c r="K536" i="53"/>
  <c r="K978" i="51"/>
  <c r="K87" i="51"/>
  <c r="K534" i="51"/>
  <c r="C425" i="50"/>
  <c r="K90" i="50"/>
  <c r="K533" i="50"/>
  <c r="K534" i="50"/>
  <c r="K104" i="49"/>
  <c r="D104" i="49" s="1"/>
  <c r="K106" i="49"/>
  <c r="D106" i="49" s="1"/>
  <c r="K578" i="49"/>
  <c r="D578" i="49" s="1"/>
  <c r="K1038" i="49"/>
  <c r="D1038" i="49" s="1"/>
  <c r="K1040" i="49"/>
  <c r="D1040" i="49" s="1"/>
  <c r="K577" i="49"/>
  <c r="D577" i="49" s="1"/>
  <c r="K579" i="49"/>
  <c r="D579" i="49" s="1"/>
  <c r="L1023" i="28"/>
  <c r="C919" i="28"/>
  <c r="C926" i="28" s="1"/>
  <c r="D1036" i="49" l="1"/>
  <c r="C1313" i="50"/>
  <c r="C1304" i="57"/>
  <c r="C428" i="52"/>
  <c r="C428" i="53"/>
  <c r="C426" i="53" s="1"/>
  <c r="C425" i="53" s="1"/>
  <c r="C428" i="51"/>
  <c r="C1311" i="53"/>
  <c r="C423" i="55"/>
  <c r="C422" i="57"/>
  <c r="C421" i="57" s="1"/>
  <c r="C872" i="52"/>
  <c r="C870" i="52" s="1"/>
  <c r="C869" i="52" s="1"/>
  <c r="C972" i="57"/>
  <c r="K972" i="57" s="1"/>
  <c r="C971" i="57"/>
  <c r="K971" i="57" s="1"/>
  <c r="C970" i="57"/>
  <c r="K970" i="57" s="1"/>
  <c r="D1042" i="49"/>
  <c r="C461" i="49"/>
  <c r="C1391" i="49"/>
  <c r="C924" i="49"/>
  <c r="D575" i="49"/>
  <c r="D581" i="49" s="1"/>
  <c r="C973" i="38"/>
  <c r="C486" i="48"/>
  <c r="D1042" i="48"/>
  <c r="D1041" i="48" s="1"/>
  <c r="C485" i="48"/>
  <c r="P489" i="48" s="1"/>
  <c r="D102" i="49"/>
  <c r="D100" i="49"/>
  <c r="C424" i="55"/>
  <c r="C422" i="55" s="1"/>
  <c r="C421" i="55" s="1"/>
  <c r="K420" i="55" s="1"/>
  <c r="C90" i="55"/>
  <c r="K90" i="55" s="1"/>
  <c r="C92" i="55"/>
  <c r="K92" i="55" s="1"/>
  <c r="C91" i="55"/>
  <c r="K91" i="55" s="1"/>
  <c r="C1460" i="38"/>
  <c r="C972" i="38"/>
  <c r="C1377" i="28"/>
  <c r="C1378" i="28"/>
  <c r="C980" i="52"/>
  <c r="K980" i="52" s="1"/>
  <c r="C979" i="52"/>
  <c r="K979" i="52" s="1"/>
  <c r="C978" i="52"/>
  <c r="K978" i="52" s="1"/>
  <c r="C1314" i="52"/>
  <c r="C1313" i="52" s="1"/>
  <c r="C574" i="28"/>
  <c r="C575" i="28"/>
  <c r="C576" i="28"/>
  <c r="C1400" i="48"/>
  <c r="C944" i="48"/>
  <c r="C1459" i="38"/>
  <c r="C943" i="48"/>
  <c r="C960" i="56"/>
  <c r="K960" i="56" s="1"/>
  <c r="C962" i="56"/>
  <c r="K962" i="56" s="1"/>
  <c r="C961" i="56"/>
  <c r="K961" i="56" s="1"/>
  <c r="C90" i="56"/>
  <c r="K90" i="56" s="1"/>
  <c r="C92" i="56"/>
  <c r="K92" i="56" s="1"/>
  <c r="C91" i="56"/>
  <c r="K91" i="56" s="1"/>
  <c r="C978" i="50"/>
  <c r="K978" i="50" s="1"/>
  <c r="C977" i="50"/>
  <c r="K977" i="50" s="1"/>
  <c r="C976" i="50"/>
  <c r="K976" i="50" s="1"/>
  <c r="C1390" i="49"/>
  <c r="L571" i="28"/>
  <c r="L1028" i="28"/>
  <c r="L1027" i="28"/>
  <c r="L1026" i="28"/>
  <c r="C589" i="48"/>
  <c r="O589" i="48" s="1"/>
  <c r="D589" i="48" s="1"/>
  <c r="C588" i="48"/>
  <c r="C587" i="48"/>
  <c r="C1047" i="48"/>
  <c r="O1047" i="48" s="1"/>
  <c r="D1047" i="48" s="1"/>
  <c r="C1046" i="48"/>
  <c r="O1046" i="48" s="1"/>
  <c r="D1046" i="48" s="1"/>
  <c r="C1045" i="48"/>
  <c r="O1045" i="48" s="1"/>
  <c r="D1045" i="48" s="1"/>
  <c r="C97" i="48"/>
  <c r="N97" i="48" s="1"/>
  <c r="D97" i="48" s="1"/>
  <c r="C94" i="48"/>
  <c r="N94" i="48" s="1"/>
  <c r="D94" i="48" s="1"/>
  <c r="N100" i="48"/>
  <c r="D100" i="48" s="1"/>
  <c r="C425" i="56"/>
  <c r="C424" i="56"/>
  <c r="C858" i="56"/>
  <c r="C427" i="51"/>
  <c r="C1316" i="51"/>
  <c r="C1293" i="56"/>
  <c r="C872" i="51"/>
  <c r="C870" i="50"/>
  <c r="C868" i="50" s="1"/>
  <c r="C867" i="50" s="1"/>
  <c r="C1367" i="28"/>
  <c r="C1366" i="28" s="1"/>
  <c r="C1401" i="48"/>
  <c r="C462" i="49"/>
  <c r="C915" i="28"/>
  <c r="C914" i="28" s="1"/>
  <c r="C1294" i="56"/>
  <c r="C863" i="55"/>
  <c r="C862" i="55" s="1"/>
  <c r="C861" i="55" s="1"/>
  <c r="C872" i="53"/>
  <c r="C870" i="53" s="1"/>
  <c r="C869" i="53" s="1"/>
  <c r="C871" i="53"/>
  <c r="C426" i="52"/>
  <c r="C425" i="52" s="1"/>
  <c r="K425" i="52" s="1"/>
  <c r="C427" i="54"/>
  <c r="C1302" i="57"/>
  <c r="C1301" i="57" s="1"/>
  <c r="C490" i="48"/>
  <c r="C466" i="49"/>
  <c r="C426" i="51"/>
  <c r="C425" i="51" s="1"/>
  <c r="C1314" i="54"/>
  <c r="C1313" i="54" s="1"/>
  <c r="C948" i="48"/>
  <c r="C870" i="54"/>
  <c r="C869" i="54" s="1"/>
  <c r="C929" i="49"/>
  <c r="C1315" i="51"/>
  <c r="C1395" i="49"/>
  <c r="C925" i="28"/>
  <c r="C1405" i="48"/>
  <c r="C862" i="57"/>
  <c r="C861" i="57" s="1"/>
  <c r="C870" i="51"/>
  <c r="C869" i="51" s="1"/>
  <c r="C857" i="56"/>
  <c r="C856" i="56" s="1"/>
  <c r="C1312" i="50"/>
  <c r="C1311" i="50" s="1"/>
  <c r="C424" i="50"/>
  <c r="C423" i="50" s="1"/>
  <c r="C1310" i="53"/>
  <c r="C1309" i="53" s="1"/>
  <c r="C426" i="54"/>
  <c r="C425" i="54" s="1"/>
  <c r="C1302" i="55"/>
  <c r="C1301" i="55" s="1"/>
  <c r="J480" i="38"/>
  <c r="I480" i="38"/>
  <c r="F480" i="38"/>
  <c r="E479" i="38"/>
  <c r="J473" i="38"/>
  <c r="I473" i="38"/>
  <c r="J448" i="38"/>
  <c r="I448" i="38"/>
  <c r="D448" i="38"/>
  <c r="J437" i="38"/>
  <c r="I437" i="38"/>
  <c r="E437" i="38"/>
  <c r="D436" i="38"/>
  <c r="D435" i="38"/>
  <c r="D434" i="38"/>
  <c r="D433" i="38"/>
  <c r="J410" i="38"/>
  <c r="I410" i="38"/>
  <c r="E409" i="38"/>
  <c r="E408" i="38"/>
  <c r="E407" i="38"/>
  <c r="E406" i="38"/>
  <c r="J400" i="38"/>
  <c r="I400" i="38"/>
  <c r="F400" i="38"/>
  <c r="E399" i="38"/>
  <c r="E398" i="38"/>
  <c r="J390" i="38"/>
  <c r="I390" i="38"/>
  <c r="F390" i="38"/>
  <c r="E389" i="38"/>
  <c r="E388" i="38"/>
  <c r="E387" i="38"/>
  <c r="E386" i="38"/>
  <c r="J380" i="38"/>
  <c r="I380" i="38"/>
  <c r="F380" i="38"/>
  <c r="E379" i="38"/>
  <c r="E378" i="38"/>
  <c r="E377" i="38"/>
  <c r="E376" i="38"/>
  <c r="J370" i="38"/>
  <c r="I370" i="38"/>
  <c r="F370" i="38"/>
  <c r="J350" i="38"/>
  <c r="I350" i="38"/>
  <c r="J273" i="38"/>
  <c r="I273" i="38"/>
  <c r="F273" i="38"/>
  <c r="E272" i="38"/>
  <c r="D271" i="38"/>
  <c r="J265" i="38"/>
  <c r="I265" i="38"/>
  <c r="F265" i="38"/>
  <c r="J250" i="38"/>
  <c r="I250" i="38"/>
  <c r="F250" i="38"/>
  <c r="E249" i="38"/>
  <c r="E248" i="38"/>
  <c r="E247" i="38"/>
  <c r="J241" i="38"/>
  <c r="I241" i="38"/>
  <c r="D241" i="38"/>
  <c r="J232" i="38"/>
  <c r="I232" i="38"/>
  <c r="D232" i="38"/>
  <c r="J223" i="38"/>
  <c r="I223" i="38"/>
  <c r="E223" i="38"/>
  <c r="J211" i="38"/>
  <c r="I211" i="38"/>
  <c r="E211" i="38"/>
  <c r="J202" i="38"/>
  <c r="I202" i="38"/>
  <c r="E202" i="38"/>
  <c r="J190" i="38"/>
  <c r="I190" i="38"/>
  <c r="C190" i="38"/>
  <c r="J179" i="38"/>
  <c r="I179" i="38"/>
  <c r="C179" i="38"/>
  <c r="J168" i="38"/>
  <c r="I168" i="38"/>
  <c r="C168" i="38"/>
  <c r="J157" i="38"/>
  <c r="I157" i="38"/>
  <c r="C157" i="38"/>
  <c r="J139" i="38"/>
  <c r="J144" i="38" s="1"/>
  <c r="I139" i="38"/>
  <c r="I144" i="38" s="1"/>
  <c r="C139" i="38"/>
  <c r="C144" i="38" s="1"/>
  <c r="J123" i="38"/>
  <c r="J122" i="38" s="1"/>
  <c r="J131" i="38" s="1"/>
  <c r="I123" i="38"/>
  <c r="I122" i="38" s="1"/>
  <c r="I131" i="38" s="1"/>
  <c r="D123" i="38"/>
  <c r="J113" i="38"/>
  <c r="J116" i="38" s="1"/>
  <c r="I113" i="38"/>
  <c r="I116" i="38" s="1"/>
  <c r="E116" i="38"/>
  <c r="N116" i="38" s="1"/>
  <c r="J105" i="38"/>
  <c r="I105" i="38"/>
  <c r="E105" i="38"/>
  <c r="D104" i="38"/>
  <c r="D103" i="38"/>
  <c r="D102" i="38"/>
  <c r="J88" i="38"/>
  <c r="I88" i="38"/>
  <c r="D88" i="38"/>
  <c r="J86" i="38"/>
  <c r="I86" i="38"/>
  <c r="D86" i="38"/>
  <c r="J78" i="38"/>
  <c r="I78" i="38"/>
  <c r="E78" i="38"/>
  <c r="D77" i="38"/>
  <c r="J69" i="38"/>
  <c r="I69" i="38"/>
  <c r="F68" i="38"/>
  <c r="F69" i="38" s="1"/>
  <c r="C59" i="38"/>
  <c r="C58" i="38"/>
  <c r="J56" i="38"/>
  <c r="I56" i="38"/>
  <c r="F56" i="38"/>
  <c r="C53" i="38"/>
  <c r="C52" i="38"/>
  <c r="J50" i="38"/>
  <c r="I50" i="38"/>
  <c r="F50" i="38"/>
  <c r="C43" i="38"/>
  <c r="J41" i="38"/>
  <c r="I41" i="38"/>
  <c r="F41" i="38"/>
  <c r="C40" i="38"/>
  <c r="J38" i="38"/>
  <c r="J44" i="38" s="1"/>
  <c r="I38" i="38"/>
  <c r="I44" i="38" s="1"/>
  <c r="F38" i="38"/>
  <c r="J30" i="38"/>
  <c r="I30" i="38"/>
  <c r="E30" i="38"/>
  <c r="C22" i="38"/>
  <c r="J22" i="38"/>
  <c r="C87" i="38" s="1"/>
  <c r="D118" i="28"/>
  <c r="C923" i="49" l="1"/>
  <c r="K922" i="49" s="1"/>
  <c r="M464" i="49"/>
  <c r="C1389" i="49"/>
  <c r="N105" i="48"/>
  <c r="R105" i="48" s="1"/>
  <c r="C423" i="56"/>
  <c r="C422" i="56" s="1"/>
  <c r="K422" i="56" s="1"/>
  <c r="C1458" i="38"/>
  <c r="O587" i="48"/>
  <c r="D587" i="48" s="1"/>
  <c r="O588" i="48"/>
  <c r="D588" i="48" s="1"/>
  <c r="D1043" i="48"/>
  <c r="D1049" i="48" s="1"/>
  <c r="D108" i="49"/>
  <c r="N108" i="49" s="1"/>
  <c r="C487" i="38"/>
  <c r="D486" i="48"/>
  <c r="L575" i="28"/>
  <c r="L574" i="28"/>
  <c r="L576" i="28"/>
  <c r="C91" i="38"/>
  <c r="K91" i="38" s="1"/>
  <c r="C92" i="38"/>
  <c r="K92" i="38" s="1"/>
  <c r="C90" i="38"/>
  <c r="K90" i="38" s="1"/>
  <c r="C1314" i="51"/>
  <c r="C1313" i="51" s="1"/>
  <c r="C1292" i="56"/>
  <c r="C1291" i="56" s="1"/>
  <c r="D94" i="38"/>
  <c r="D22" i="38"/>
  <c r="I62" i="38"/>
  <c r="F62" i="38"/>
  <c r="I94" i="38"/>
  <c r="F44" i="38"/>
  <c r="J94" i="38"/>
  <c r="J62" i="38"/>
  <c r="K87" i="38"/>
  <c r="C205" i="28"/>
  <c r="C194" i="28"/>
  <c r="C183" i="28"/>
  <c r="C172" i="28"/>
  <c r="E120" i="28"/>
  <c r="D117" i="28"/>
  <c r="E32" i="28"/>
  <c r="D443" i="28"/>
  <c r="D287" i="28"/>
  <c r="D257" i="28"/>
  <c r="E226" i="28"/>
  <c r="E217" i="28"/>
  <c r="C154" i="28"/>
  <c r="C159" i="28" s="1"/>
  <c r="C141" i="28"/>
  <c r="C138" i="28" s="1"/>
  <c r="E138" i="28"/>
  <c r="D138" i="28"/>
  <c r="E137" i="28"/>
  <c r="E146" i="28" s="1"/>
  <c r="E128" i="28"/>
  <c r="E131" i="28" s="1"/>
  <c r="D128" i="28"/>
  <c r="C128" i="28"/>
  <c r="D119" i="28"/>
  <c r="C1388" i="49" l="1"/>
  <c r="K1388" i="49"/>
  <c r="C922" i="49"/>
  <c r="C489" i="38"/>
  <c r="C484" i="38"/>
  <c r="M485" i="38" s="1"/>
  <c r="C460" i="49"/>
  <c r="M465" i="49" s="1"/>
  <c r="D585" i="48"/>
  <c r="D591" i="48" s="1"/>
  <c r="C942" i="48" s="1"/>
  <c r="C941" i="48" s="1"/>
  <c r="C1399" i="48"/>
  <c r="C1398" i="48" s="1"/>
  <c r="C485" i="38"/>
  <c r="C1457" i="38"/>
  <c r="K1457" i="38" s="1"/>
  <c r="L462" i="28"/>
  <c r="K493" i="38" l="1"/>
  <c r="C459" i="49"/>
  <c r="K462" i="49" s="1"/>
  <c r="D485" i="38"/>
  <c r="F266" i="28" l="1"/>
  <c r="E265" i="28" l="1"/>
  <c r="E264" i="28"/>
  <c r="E263" i="28"/>
  <c r="F408" i="28"/>
  <c r="E407" i="28"/>
  <c r="E406" i="28"/>
  <c r="F399" i="28"/>
  <c r="E398" i="28"/>
  <c r="E397" i="28"/>
  <c r="E396" i="28"/>
  <c r="F390" i="28"/>
  <c r="E389" i="28"/>
  <c r="E388" i="28"/>
  <c r="E387" i="28"/>
  <c r="F73" i="28"/>
  <c r="F74" i="28" s="1"/>
  <c r="C61" i="28"/>
  <c r="C60" i="28"/>
  <c r="F58" i="28"/>
  <c r="C55" i="28"/>
  <c r="C54" i="28"/>
  <c r="F52" i="28"/>
  <c r="C45" i="28"/>
  <c r="F43" i="28"/>
  <c r="C42" i="28"/>
  <c r="F40" i="28"/>
  <c r="F64" i="28" l="1"/>
  <c r="F46" i="28"/>
  <c r="D23" i="28" l="1"/>
  <c r="J23" i="28" s="1"/>
  <c r="F460" i="28" l="1"/>
  <c r="E459" i="28"/>
  <c r="F289" i="28" l="1"/>
  <c r="E288" i="28"/>
  <c r="C296" i="28"/>
  <c r="C297" i="28"/>
  <c r="C298" i="28"/>
  <c r="C295" i="28"/>
  <c r="E276" i="28"/>
  <c r="E277" i="28"/>
  <c r="E278" i="28"/>
  <c r="E279" i="28"/>
  <c r="E280" i="28"/>
  <c r="E275" i="28"/>
  <c r="D82" i="28"/>
  <c r="E83" i="28"/>
  <c r="D429" i="28"/>
  <c r="D430" i="28"/>
  <c r="D431" i="28"/>
  <c r="D428" i="28"/>
  <c r="D248" i="28" l="1"/>
  <c r="E239" i="28"/>
  <c r="C24" i="28" l="1"/>
  <c r="F299" i="28"/>
  <c r="D24" i="28" l="1"/>
  <c r="J24" i="28"/>
  <c r="F281" i="28"/>
  <c r="E432" i="28"/>
  <c r="C92" i="28" l="1"/>
  <c r="C467" i="28"/>
  <c r="C474" i="28" s="1"/>
  <c r="C95" i="28" l="1"/>
  <c r="L95" i="28" s="1"/>
  <c r="C97" i="28"/>
  <c r="L97" i="28" s="1"/>
  <c r="C96" i="28"/>
  <c r="L96" i="28" s="1"/>
  <c r="C473" i="28"/>
  <c r="L466" i="28" s="1"/>
  <c r="L92" i="28"/>
  <c r="D91" i="28"/>
  <c r="D93" i="28" l="1"/>
  <c r="D99" i="28" s="1"/>
  <c r="C463" i="28" s="1"/>
  <c r="C462" i="28" l="1"/>
  <c r="N463" i="28" s="1"/>
  <c r="D371" i="50" l="1"/>
  <c r="E824" i="50" l="1"/>
  <c r="E123" i="38"/>
  <c r="C126" i="38"/>
  <c r="C123" i="38" s="1"/>
  <c r="E122" i="38"/>
  <c r="E131" i="38" s="1"/>
  <c r="N131" i="38" s="1"/>
  <c r="C483" i="38" l="1"/>
  <c r="C482" i="38" l="1"/>
  <c r="M487" i="38"/>
  <c r="K483" i="38" l="1"/>
  <c r="K489" i="38"/>
  <c r="K1458" i="38" l="1"/>
  <c r="K971" i="38" l="1"/>
  <c r="O1399" i="48" l="1"/>
  <c r="O1398" i="48"/>
  <c r="O941" i="48" l="1"/>
  <c r="O942" i="48"/>
  <c r="O1401" i="48"/>
  <c r="C90" i="48" l="1"/>
  <c r="N90" i="48" s="1"/>
  <c r="R22" i="48"/>
  <c r="R24" i="48" s="1"/>
  <c r="C95" i="48"/>
  <c r="J24" i="48"/>
  <c r="S24" i="48" l="1"/>
  <c r="D88" i="48"/>
  <c r="N95" i="48"/>
  <c r="C98" i="48"/>
  <c r="N98" i="48" l="1"/>
  <c r="C101" i="48"/>
  <c r="N101" i="48" s="1"/>
  <c r="D92" i="48" l="1"/>
  <c r="N104" i="48"/>
  <c r="N106" i="48"/>
  <c r="R106" i="48" s="1"/>
  <c r="R104" i="48" s="1"/>
  <c r="D104" i="48" l="1"/>
  <c r="S104" i="48" l="1"/>
  <c r="C484" i="48"/>
  <c r="P491" i="48" s="1"/>
  <c r="C483" i="48" l="1"/>
  <c r="O483" i="48" s="1"/>
  <c r="F952" i="38" l="1"/>
  <c r="C971" i="38" l="1"/>
  <c r="C970" i="38" s="1"/>
  <c r="K970" i="38" s="1"/>
  <c r="C975" i="38"/>
  <c r="C977" i="38" l="1"/>
</calcChain>
</file>

<file path=xl/comments1.xml><?xml version="1.0" encoding="utf-8"?>
<comments xmlns="http://schemas.openxmlformats.org/spreadsheetml/2006/main">
  <authors>
    <author>Автор</author>
  </authors>
  <commentList>
    <comment ref="B3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включено из сверх</t>
        </r>
      </text>
    </comment>
    <comment ref="B4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перенесено из сверх</t>
        </r>
      </text>
    </comment>
    <comment ref="B8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включено из сверх</t>
        </r>
      </text>
    </comment>
    <comment ref="B9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перенесено из сверх</t>
        </r>
      </text>
    </comment>
    <comment ref="B12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включено из сверх</t>
        </r>
      </text>
    </comment>
    <comment ref="B13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перенесено из сверх</t>
        </r>
      </text>
    </comment>
  </commentList>
</comments>
</file>

<file path=xl/sharedStrings.xml><?xml version="1.0" encoding="utf-8"?>
<sst xmlns="http://schemas.openxmlformats.org/spreadsheetml/2006/main" count="21130" uniqueCount="493">
  <si>
    <t>Наименование показателя</t>
  </si>
  <si>
    <t>в том числе:</t>
  </si>
  <si>
    <t>Поступление</t>
  </si>
  <si>
    <t>(расшифровка подписи)</t>
  </si>
  <si>
    <t>Итого</t>
  </si>
  <si>
    <t>Субсидии, предоставляемые в соответствии с абзацем вторым пункта 1 статьи 78.1 Бюджетного кодекса Российской Федерации</t>
  </si>
  <si>
    <t>всего</t>
  </si>
  <si>
    <t>Сумма, руб.</t>
  </si>
  <si>
    <t>Заработная плата</t>
  </si>
  <si>
    <t>Руководитель муниципального учреждения</t>
  </si>
  <si>
    <t xml:space="preserve">(подпись)  </t>
  </si>
  <si>
    <t>Исполнитель :</t>
  </si>
  <si>
    <t>х</t>
  </si>
  <si>
    <t>Остаток на начало года</t>
  </si>
  <si>
    <t>Наименование расходов</t>
  </si>
  <si>
    <t>№</t>
  </si>
  <si>
    <t>Среднемесячный размер оплаты труда на одного работника, руб</t>
  </si>
  <si>
    <t>Ежемесячная надбавка к должностному окладу, %</t>
  </si>
  <si>
    <t>по должностному окладу</t>
  </si>
  <si>
    <t>по выплатам стимулирующего характера</t>
  </si>
  <si>
    <t>Итого:</t>
  </si>
  <si>
    <t>X</t>
  </si>
  <si>
    <t>Должность, группа должностей</t>
  </si>
  <si>
    <t>Установленная численность, единиц</t>
  </si>
  <si>
    <t>№ п/п</t>
  </si>
  <si>
    <t>Районный коэффициент</t>
  </si>
  <si>
    <t>по выплатам компенсационного характера</t>
  </si>
  <si>
    <t>Количество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</si>
  <si>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</si>
  <si>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</si>
  <si>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</si>
  <si>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</si>
  <si>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</si>
  <si>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</si>
  <si>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</si>
  <si>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</si>
  <si>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</si>
  <si>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</si>
  <si>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Количество работников, чел</t>
  </si>
  <si>
    <t>Количество дней</t>
  </si>
  <si>
    <t>Средний размер выплаты на одного работника в день, руб</t>
  </si>
  <si>
    <t>Количество выплат в год на одного работника</t>
  </si>
  <si>
    <t>Сумма, руб (гр. 3 х гр. 4 х гр.5)</t>
  </si>
  <si>
    <t>Численность работников, получающих пособие, чел.</t>
  </si>
  <si>
    <t>Размер выплаты (пособия) в месяц, руб</t>
  </si>
  <si>
    <t>Пособие по уходу за ребенком до 3-х лет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</si>
  <si>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</si>
  <si>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</si>
  <si>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в том числе: 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</si>
  <si>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</si>
  <si>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</si>
  <si>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</si>
  <si>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</si>
  <si>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Размер базы для начисления страховых взносов, руб.</t>
  </si>
  <si>
    <t>Сумма взноса, руб.</t>
  </si>
  <si>
    <t>Ставка налога, %</t>
  </si>
  <si>
    <t>Земельный налог, всего</t>
  </si>
  <si>
    <t>в том числе по участкам:</t>
  </si>
  <si>
    <t>Кадастровая стоимость земельного участка</t>
  </si>
  <si>
    <t>Количество платежей в год</t>
  </si>
  <si>
    <t>Стоимость за единицу, руб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</si>
  <si>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</si>
  <si>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</si>
  <si>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Услуги телефонно-телеграфной, факсимильной, пейджинговой связи, радиосвязи</t>
  </si>
  <si>
    <t>Услуги интернет-провайдеров</t>
  </si>
  <si>
    <t>Количество номеров</t>
  </si>
  <si>
    <t>Количество услуг перевозки</t>
  </si>
  <si>
    <t>Тариф (с учетом НДС), руб</t>
  </si>
  <si>
    <t xml:space="preserve">Теплоснабжение </t>
  </si>
  <si>
    <t>Размер потребления ресурсов</t>
  </si>
  <si>
    <t>Индексация, %</t>
  </si>
  <si>
    <t>Объект</t>
  </si>
  <si>
    <t>Количество работ (услуг)</t>
  </si>
  <si>
    <t>Стоимость работ (услуг), руб</t>
  </si>
  <si>
    <t>Количество договоров</t>
  </si>
  <si>
    <t>Средняя стоимость, руб.</t>
  </si>
  <si>
    <t>Сумма, руб                          (гр. 3 х гр. 4)</t>
  </si>
  <si>
    <t>Расчеты (обоснования) к плану финансово-хозяйственной деятельности муниципального учреждения</t>
  </si>
  <si>
    <t>Единица измерения</t>
  </si>
  <si>
    <t>Цена за единицу, руб.</t>
  </si>
  <si>
    <t>Сумма, руб.                            (гр. 3 х гр. 4 х гр. 5)</t>
  </si>
  <si>
    <t xml:space="preserve">Всего, руб                         </t>
  </si>
  <si>
    <t>Госпошлины, в том числе:</t>
  </si>
  <si>
    <t>Приобретение грамот</t>
  </si>
  <si>
    <t>Приобретение призов</t>
  </si>
  <si>
    <t>Приобретение подарков</t>
  </si>
  <si>
    <t>Приобретение медалей</t>
  </si>
  <si>
    <t>Найм транспортного средства для перевозки детей</t>
  </si>
  <si>
    <t>проверка</t>
  </si>
  <si>
    <t>1.</t>
  </si>
  <si>
    <t>Предоставление абонентской линии (услуги связи по передаче данных между техническими средствами охраны абонента и пультом централизованной охраны охранного учреждения)</t>
  </si>
  <si>
    <t>Доступ к системе "Отчетность через интернет"</t>
  </si>
  <si>
    <t>Электроснабжение</t>
  </si>
  <si>
    <t>Горячее водоснабжение</t>
  </si>
  <si>
    <t>Водоотведение</t>
  </si>
  <si>
    <t>Источник финансирования</t>
  </si>
  <si>
    <t>СОБСТВЕННЫЕ ДОХОДЫ (поступления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основе)</t>
  </si>
  <si>
    <t>СОБСТВЕННЫЕ ДОХОДЫ (родительская плата при организации летней оздоровительной работы)</t>
  </si>
  <si>
    <t>СОБСТВЕННЫЕ ДОХОДЫ (Родительская плата за присмотр и уход в ГПД)</t>
  </si>
  <si>
    <t>СОБСТВЕННЫЕ ДОХОДЫ (доходы от штрафов, пеней, иных сумм принудительного изъятия)</t>
  </si>
  <si>
    <t>ИТОГО выплаты</t>
  </si>
  <si>
    <t>СОБСТВЕННЫЕ ДОХОДЫ (прочие доходы)</t>
  </si>
  <si>
    <t>Водитель</t>
  </si>
  <si>
    <t>Код субсидии</t>
  </si>
  <si>
    <t>НА</t>
  </si>
  <si>
    <t>Выплата суточных, денежных средств на питание, компенсация расходов на проезд и проживания в жилых помещениях спортсменам при их направлении на различного рода мероприятия (соревнования, олимпиады, иные мероприятия)</t>
  </si>
  <si>
    <t>Возврат прошлых лет</t>
  </si>
  <si>
    <t>Кол-во поездок</t>
  </si>
  <si>
    <t>субсидия по мун заданию (по соглашению)</t>
  </si>
  <si>
    <t>Общая сумма выплат, руб.</t>
  </si>
  <si>
    <t>СОБСТВЕННЫЕ ДОХОДЫ (родительская плата за присмотр и уход за детьми в ДОУ)</t>
  </si>
  <si>
    <t>СОБСТВЕННЫЕ ДОХОДЫ (доходы от операций с активами)</t>
  </si>
  <si>
    <t>Полякова С.В.</t>
  </si>
  <si>
    <r>
      <t xml:space="preserve">Фонд оплаты труда в год, руб (гр. 3 х гр. </t>
    </r>
    <r>
      <rPr>
        <i/>
        <sz val="18"/>
        <color rgb="FF000000"/>
        <rFont val="Times New Roman"/>
        <family val="1"/>
        <charset val="204"/>
      </rPr>
      <t>4</t>
    </r>
    <r>
      <rPr>
        <sz val="18"/>
        <color rgb="FF000000"/>
        <rFont val="Times New Roman"/>
        <family val="1"/>
        <charset val="204"/>
      </rPr>
      <t xml:space="preserve"> х (1 + гр. 8/100) х гр. 9 х 12)</t>
    </r>
  </si>
  <si>
    <r>
      <t>В графу 4</t>
    </r>
    <r>
      <rPr>
        <b/>
        <u/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 xml:space="preserve">цифры </t>
    </r>
    <r>
      <rPr>
        <b/>
        <u/>
        <sz val="18"/>
        <color rgb="FFFF0000"/>
        <rFont val="Times New Roman"/>
        <family val="1"/>
        <charset val="204"/>
      </rPr>
      <t>заносим ВРУЧНУЮ</t>
    </r>
    <r>
      <rPr>
        <b/>
        <sz val="18"/>
        <color rgb="FFFF0000"/>
        <rFont val="Times New Roman"/>
        <family val="1"/>
        <charset val="204"/>
      </rPr>
      <t>, иначе вылезают копейки потом!!!</t>
    </r>
  </si>
  <si>
    <t>в т.ч. за счет остатка на начало года</t>
  </si>
  <si>
    <t>из них:</t>
  </si>
  <si>
    <t>Стоимость услуги, руб.</t>
  </si>
  <si>
    <r>
      <rPr>
        <b/>
        <i/>
        <u/>
        <sz val="18"/>
        <color rgb="FFFF0000"/>
        <rFont val="Times New Roman"/>
        <family val="1"/>
        <charset val="204"/>
      </rPr>
      <t>КОСГУ 226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Прочие работы, услуги</t>
    </r>
  </si>
  <si>
    <r>
      <rPr>
        <b/>
        <i/>
        <u/>
        <sz val="18"/>
        <color rgb="FFFF0000"/>
        <rFont val="Times New Roman"/>
        <family val="1"/>
        <charset val="204"/>
      </rPr>
      <t>КОСГУ 266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Социальные пособия и компенсации персоналу в денежной форме</t>
    </r>
  </si>
  <si>
    <r>
      <rPr>
        <b/>
        <i/>
        <u/>
        <sz val="18"/>
        <color rgb="FFFF0000"/>
        <rFont val="Times New Roman"/>
        <family val="1"/>
        <charset val="204"/>
      </rPr>
      <t xml:space="preserve">КОСГУ 211 </t>
    </r>
    <r>
      <rPr>
        <b/>
        <i/>
        <u/>
        <sz val="18"/>
        <color theme="1"/>
        <rFont val="Times New Roman"/>
        <family val="1"/>
        <charset val="204"/>
      </rPr>
      <t>Расчеты - Заработная плата</t>
    </r>
  </si>
  <si>
    <r>
      <rPr>
        <b/>
        <i/>
        <u/>
        <sz val="18"/>
        <color rgb="FFFF0000"/>
        <rFont val="Times New Roman"/>
        <family val="1"/>
        <charset val="204"/>
      </rPr>
      <t>КОСГУ 212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Прочие несоциальные выплаты персоналу в денежной форме</t>
    </r>
  </si>
  <si>
    <r>
      <rPr>
        <b/>
        <i/>
        <u/>
        <sz val="18"/>
        <color rgb="FFFF0000"/>
        <rFont val="Times New Roman"/>
        <family val="1"/>
        <charset val="204"/>
      </rPr>
      <t>КОСГУ 213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Начисления на выплаты по оплате труда</t>
    </r>
  </si>
  <si>
    <t>пособие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</si>
  <si>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r>
      <rPr>
        <b/>
        <i/>
        <u/>
        <sz val="18"/>
        <color rgb="FFFF0000"/>
        <rFont val="Times New Roman"/>
        <family val="1"/>
        <charset val="204"/>
      </rPr>
      <t>КОСГУ 266</t>
    </r>
    <r>
      <rPr>
        <b/>
        <i/>
        <u/>
        <sz val="18"/>
        <color theme="1"/>
        <rFont val="Times New Roman"/>
        <family val="1"/>
        <charset val="204"/>
      </rPr>
      <t xml:space="preserve"> Расчет - Социальные пособия и компенсации персоналу в денежной форме</t>
    </r>
  </si>
  <si>
    <t>Налоговая база, руб.</t>
  </si>
  <si>
    <t>Налог на имущество, всего</t>
  </si>
  <si>
    <t>в том числе по группам: недвижимое имущество</t>
  </si>
  <si>
    <t>переданное в аренду</t>
  </si>
  <si>
    <t>движимое имущество</t>
  </si>
  <si>
    <t xml:space="preserve">Земельный участок № </t>
  </si>
  <si>
    <r>
      <rPr>
        <b/>
        <i/>
        <u/>
        <sz val="18"/>
        <color rgb="FFFF0000"/>
        <rFont val="Times New Roman"/>
        <family val="1"/>
        <charset val="204"/>
      </rPr>
      <t>КОСГУ 291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Налоги, пошлины и сборы</t>
    </r>
  </si>
  <si>
    <t>Размер одной выплаты, руб.</t>
  </si>
  <si>
    <t>Количество выплат в год</t>
  </si>
  <si>
    <t>Общая сумма выплат, руб</t>
  </si>
  <si>
    <r>
      <rPr>
        <b/>
        <i/>
        <u/>
        <sz val="18"/>
        <color rgb="FFFF0000"/>
        <rFont val="Times New Roman"/>
        <family val="1"/>
        <charset val="204"/>
      </rPr>
      <t>КОСГУ 292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Штрафы за нарушение законодательства о налогах и сборах, законодательства о страховых взносах</t>
    </r>
  </si>
  <si>
    <r>
      <rPr>
        <b/>
        <i/>
        <u/>
        <sz val="18"/>
        <color rgb="FFFF0000"/>
        <rFont val="Times New Roman"/>
        <family val="1"/>
        <charset val="204"/>
      </rPr>
      <t>КОСГУ 293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Штрафы за нарушение законодательства о закупках и нарушение условий контрактов (договоров)</t>
    </r>
  </si>
  <si>
    <r>
      <rPr>
        <b/>
        <i/>
        <u/>
        <sz val="18"/>
        <color rgb="FFFF0000"/>
        <rFont val="Times New Roman"/>
        <family val="1"/>
        <charset val="204"/>
      </rPr>
      <t>КОСГУ 295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Другие экономические санкции</t>
    </r>
  </si>
  <si>
    <r>
      <rPr>
        <b/>
        <i/>
        <u/>
        <sz val="18"/>
        <color rgb="FFFF0000"/>
        <rFont val="Times New Roman"/>
        <family val="1"/>
        <charset val="204"/>
      </rPr>
      <t>КОСГУ 296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Иные выплаты текущего характера физическим лицам</t>
    </r>
  </si>
  <si>
    <r>
      <rPr>
        <b/>
        <i/>
        <u/>
        <sz val="18"/>
        <color rgb="FFFF0000"/>
        <rFont val="Times New Roman"/>
        <family val="1"/>
        <charset val="204"/>
      </rPr>
      <t>КОСГУ 297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Иные выплаты текущего характера организациям</t>
    </r>
  </si>
  <si>
    <r>
      <rPr>
        <b/>
        <i/>
        <u/>
        <sz val="18"/>
        <color rgb="FFFF0000"/>
        <rFont val="Times New Roman"/>
        <family val="1"/>
        <charset val="204"/>
      </rPr>
      <t>КОСГУ 225</t>
    </r>
    <r>
      <rPr>
        <b/>
        <i/>
        <u/>
        <sz val="18"/>
        <rFont val="Times New Roman"/>
        <family val="1"/>
        <charset val="204"/>
      </rPr>
      <t xml:space="preserve"> Расчет - Работы, услуги по содержанию имущества</t>
    </r>
  </si>
  <si>
    <r>
      <rPr>
        <b/>
        <i/>
        <u/>
        <sz val="18"/>
        <color rgb="FFFF0000"/>
        <rFont val="Times New Roman"/>
        <family val="1"/>
        <charset val="204"/>
      </rPr>
      <t>КОСГУ 228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Услуги, работы для целей капитальных вложений</t>
    </r>
  </si>
  <si>
    <r>
      <rPr>
        <b/>
        <i/>
        <u/>
        <sz val="18"/>
        <color rgb="FFFF0000"/>
        <rFont val="Times New Roman"/>
        <family val="1"/>
        <charset val="204"/>
      </rPr>
      <t>КОСГУ 221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Услуги связи</t>
    </r>
  </si>
  <si>
    <r>
      <rPr>
        <b/>
        <i/>
        <u/>
        <sz val="18"/>
        <color rgb="FFFF0000"/>
        <rFont val="Times New Roman"/>
        <family val="1"/>
        <charset val="204"/>
      </rPr>
      <t>КОСГУ 222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Транспортные услуги</t>
    </r>
  </si>
  <si>
    <t xml:space="preserve">Сумма, руб. </t>
  </si>
  <si>
    <t>Цена, руб.</t>
  </si>
  <si>
    <r>
      <rPr>
        <b/>
        <i/>
        <u/>
        <sz val="18"/>
        <color rgb="FFFF0000"/>
        <rFont val="Times New Roman"/>
        <family val="1"/>
        <charset val="204"/>
      </rPr>
      <t>КОСГУ 223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Коммунальные услуги</t>
    </r>
  </si>
  <si>
    <t>Стоимость работ (услуг), руб.</t>
  </si>
  <si>
    <r>
      <t xml:space="preserve">КОСГУ 227 </t>
    </r>
    <r>
      <rPr>
        <b/>
        <i/>
        <u/>
        <sz val="18"/>
        <rFont val="Times New Roman"/>
        <family val="1"/>
        <charset val="204"/>
      </rPr>
      <t>Расчет - Страхование</t>
    </r>
  </si>
  <si>
    <r>
      <rPr>
        <b/>
        <i/>
        <u/>
        <sz val="18"/>
        <color rgb="FFFF0000"/>
        <rFont val="Times New Roman"/>
        <family val="1"/>
        <charset val="204"/>
      </rPr>
      <t>КОСГУ 349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прочих материальных запасов однократного применения</t>
    </r>
  </si>
  <si>
    <r>
      <rPr>
        <b/>
        <i/>
        <u/>
        <sz val="18"/>
        <color rgb="FFFF0000"/>
        <rFont val="Times New Roman"/>
        <family val="1"/>
        <charset val="204"/>
      </rPr>
      <t>КОСГУ 310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основных средств</t>
    </r>
  </si>
  <si>
    <r>
      <rPr>
        <b/>
        <i/>
        <u/>
        <sz val="18"/>
        <color rgb="FFFF0000"/>
        <rFont val="Times New Roman"/>
        <family val="1"/>
        <charset val="204"/>
      </rPr>
      <t>КОСГУ 341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лекарственных препаратов и материалов, применяемых в медицинских целях</t>
    </r>
  </si>
  <si>
    <r>
      <rPr>
        <b/>
        <i/>
        <u/>
        <sz val="18"/>
        <color rgb="FFFF0000"/>
        <rFont val="Times New Roman"/>
        <family val="1"/>
        <charset val="204"/>
      </rPr>
      <t>КОСГУ 342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продуктов питания</t>
    </r>
  </si>
  <si>
    <r>
      <rPr>
        <b/>
        <i/>
        <u/>
        <sz val="18"/>
        <color rgb="FFFF0000"/>
        <rFont val="Times New Roman"/>
        <family val="1"/>
        <charset val="204"/>
      </rPr>
      <t>КОСГУ 343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горюче-смазочных материалов</t>
    </r>
  </si>
  <si>
    <r>
      <rPr>
        <b/>
        <i/>
        <u/>
        <sz val="18"/>
        <color rgb="FFFF0000"/>
        <rFont val="Times New Roman"/>
        <family val="1"/>
        <charset val="204"/>
      </rPr>
      <t>КОСГУ 344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строительных материалов</t>
    </r>
  </si>
  <si>
    <r>
      <rPr>
        <b/>
        <i/>
        <u/>
        <sz val="18"/>
        <color rgb="FFFF0000"/>
        <rFont val="Times New Roman"/>
        <family val="1"/>
        <charset val="204"/>
      </rPr>
      <t>КОСГУ 345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мягкого инвентаря</t>
    </r>
  </si>
  <si>
    <r>
      <rPr>
        <b/>
        <i/>
        <u/>
        <sz val="18"/>
        <color rgb="FFFF0000"/>
        <rFont val="Times New Roman"/>
        <family val="1"/>
        <charset val="204"/>
      </rPr>
      <t>КОСГУ 346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прочих материальных запасов</t>
    </r>
  </si>
  <si>
    <r>
      <rPr>
        <b/>
        <i/>
        <u/>
        <sz val="16"/>
        <color rgb="FFFF0000"/>
        <rFont val="Times New Roman"/>
        <family val="1"/>
        <charset val="204"/>
      </rPr>
      <t>КОСГУ 347</t>
    </r>
    <r>
      <rPr>
        <b/>
        <i/>
        <u/>
        <sz val="16"/>
        <color rgb="FF000000"/>
        <rFont val="Times New Roman"/>
        <family val="1"/>
        <charset val="204"/>
      </rPr>
      <t xml:space="preserve"> Расчет - Увеличение стоимости материальных запасов для целей капитальных вложений</t>
    </r>
  </si>
  <si>
    <r>
      <rPr>
        <b/>
        <i/>
        <u/>
        <sz val="18"/>
        <color rgb="FFFF0000"/>
        <rFont val="Times New Roman"/>
        <family val="1"/>
        <charset val="204"/>
      </rPr>
      <t>КОСГУ 350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права пользования</t>
    </r>
  </si>
  <si>
    <t xml:space="preserve">Сумма, руб.                       </t>
  </si>
  <si>
    <t>выходное пособие при сокращение работника</t>
  </si>
  <si>
    <t>Сумма исчисленного налога, подлежащего уплате, руб.</t>
  </si>
  <si>
    <r>
      <rPr>
        <b/>
        <i/>
        <u/>
        <sz val="18"/>
        <color rgb="FFFF0000"/>
        <rFont val="Times New Roman"/>
        <family val="1"/>
        <charset val="204"/>
      </rPr>
      <t>КОСГУ 264</t>
    </r>
    <r>
      <rPr>
        <b/>
        <i/>
        <u/>
        <sz val="18"/>
        <color theme="1"/>
        <rFont val="Times New Roman"/>
        <family val="1"/>
        <charset val="204"/>
      </rPr>
      <t xml:space="preserve"> Расчет - Пенсии, пособия, выплачиваемые работодателями, нанимателями бывшим работникам в денежной форме</t>
    </r>
  </si>
  <si>
    <t>Средний размер выплаты на одного работника в день, руб.</t>
  </si>
  <si>
    <t>Пособие на погребение, материальная помощь, выплачиваемые членам семьи умершего сотрудника, иные соцвыплаты, не относящиеся к публичным нормативным обязательствам</t>
  </si>
  <si>
    <t>Средний заработок на период трудоустройства уволенным по ст. 81 Трудового кодекса в связи с ликвидацией, сокращением численности или штата</t>
  </si>
  <si>
    <t>Оплата больничного листа за счет средств учреждения – первые три дня нетрудоспособности бывшим сотрудникам</t>
  </si>
  <si>
    <r>
      <t xml:space="preserve">Субсидия на финансовое обеспечение выполнения муниципального задания в части финансирования расходов на обеспечение государственных гарантий прав граждан на получение начального общего, основного общего, среднего общего образования </t>
    </r>
    <r>
      <rPr>
        <b/>
        <u/>
        <sz val="18"/>
        <color rgb="FFFF0000"/>
        <rFont val="Times New Roman"/>
        <family val="1"/>
        <charset val="204"/>
      </rPr>
      <t>за счёт средств бюджета Ленинградской области</t>
    </r>
  </si>
  <si>
    <r>
      <t xml:space="preserve">Фонд оплаты труда в год, руб (гр. 3 х гр. </t>
    </r>
    <r>
      <rPr>
        <b/>
        <i/>
        <sz val="18"/>
        <color rgb="FF000000"/>
        <rFont val="Times New Roman"/>
        <family val="1"/>
        <charset val="204"/>
      </rPr>
      <t>4</t>
    </r>
    <r>
      <rPr>
        <b/>
        <sz val="18"/>
        <color rgb="FF000000"/>
        <rFont val="Times New Roman"/>
        <family val="1"/>
        <charset val="204"/>
      </rPr>
      <t xml:space="preserve"> х (1 + гр. 8/100) х гр. 9 х 12)</t>
    </r>
  </si>
  <si>
    <r>
      <rPr>
        <b/>
        <i/>
        <u/>
        <sz val="18"/>
        <color rgb="FFFF0000"/>
        <rFont val="Times New Roman"/>
        <family val="1"/>
        <charset val="204"/>
      </rPr>
      <t>КОСГУ 347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материальных запасов для целей капитальных вложений</t>
    </r>
  </si>
  <si>
    <t>Канцелярские товары</t>
  </si>
  <si>
    <t>Хозяйственные товары</t>
  </si>
  <si>
    <t>СПРАВОЧНО</t>
  </si>
  <si>
    <t>в т.ч. за счет возрата прошлых лет</t>
  </si>
  <si>
    <r>
      <t xml:space="preserve">Субсидия на финансовое обеспечение выполнения муниципального задания по реализации основных общеобразовательных программ начального общего, основного общего, среднего общего образования в части финансирования расходов на общехозяйственные нужды и уплату налогов </t>
    </r>
    <r>
      <rPr>
        <b/>
        <u/>
        <sz val="18"/>
        <color rgb="FFFF0000"/>
        <rFont val="Times New Roman"/>
        <family val="1"/>
        <charset val="204"/>
      </rPr>
      <t>за счёт средств бюджета МО "Кингисеппский муниципальный район"</t>
    </r>
  </si>
  <si>
    <t>Продукты питания</t>
  </si>
  <si>
    <t>СОБСТВЕННЫЕ ДОХОДЫ (поступления от возмещения расходов по решению судов)</t>
  </si>
  <si>
    <t>СОБСТВЕННЫЕ ДОХОДЫ (прочие поступления (питание сотрудников))</t>
  </si>
  <si>
    <r>
      <t xml:space="preserve">Обоснования (расчеты) плановых показателей выплат плана финансово-хозяйственной деятельности муниципального учреждения                                                                                                                                                                   на </t>
    </r>
    <r>
      <rPr>
        <b/>
        <u/>
        <sz val="18"/>
        <color theme="1"/>
        <rFont val="Times New Roman"/>
        <family val="1"/>
        <charset val="204"/>
      </rPr>
      <t>2021</t>
    </r>
    <r>
      <rPr>
        <b/>
        <sz val="18"/>
        <color theme="1"/>
        <rFont val="Times New Roman"/>
        <family val="1"/>
        <charset val="204"/>
      </rPr>
      <t xml:space="preserve"> год</t>
    </r>
  </si>
  <si>
    <r>
      <t xml:space="preserve">Обоснования (расчеты) плановых показателей выплат плана финансово-хозяйственной деятельности муниципального учреждения                                                                                                                                                                   на </t>
    </r>
    <r>
      <rPr>
        <b/>
        <u/>
        <sz val="18"/>
        <color theme="1"/>
        <rFont val="Times New Roman"/>
        <family val="1"/>
        <charset val="204"/>
      </rPr>
      <t>2022</t>
    </r>
    <r>
      <rPr>
        <b/>
        <sz val="18"/>
        <color theme="1"/>
        <rFont val="Times New Roman"/>
        <family val="1"/>
        <charset val="204"/>
      </rPr>
      <t xml:space="preserve"> год</t>
    </r>
  </si>
  <si>
    <r>
      <rPr>
        <b/>
        <sz val="18"/>
        <color rgb="FFFF0000"/>
        <rFont val="Times New Roman"/>
        <family val="1"/>
        <charset val="204"/>
      </rPr>
      <t>КВР 323</t>
    </r>
    <r>
      <rPr>
        <b/>
        <sz val="18"/>
        <color theme="1"/>
        <rFont val="Times New Roman"/>
        <family val="1"/>
        <charset val="204"/>
      </rPr>
      <t xml:space="preserve"> (РАСЧЕТ РАСХОДОВ НА ЗАКУПКУ ТОВАРОВ, РАБОТ, УСЛУГ)</t>
    </r>
  </si>
  <si>
    <r>
      <rPr>
        <b/>
        <sz val="18"/>
        <color rgb="FFFF0000"/>
        <rFont val="Times New Roman"/>
        <family val="1"/>
        <charset val="204"/>
      </rPr>
      <t>КВР 244</t>
    </r>
    <r>
      <rPr>
        <b/>
        <sz val="18"/>
        <color theme="1"/>
        <rFont val="Times New Roman"/>
        <family val="1"/>
        <charset val="204"/>
      </rPr>
      <t xml:space="preserve"> (РАСЧЕТ РАСХОДОВ НА ЗАКУПКУ ТОВАРОВ, РАБОТ, УСЛУГ)</t>
    </r>
  </si>
  <si>
    <r>
      <rPr>
        <b/>
        <sz val="18"/>
        <color rgb="FFFF0000"/>
        <rFont val="Times New Roman"/>
        <family val="1"/>
        <charset val="204"/>
      </rPr>
      <t>КВР 243</t>
    </r>
    <r>
      <rPr>
        <b/>
        <sz val="18"/>
        <color theme="1"/>
        <rFont val="Times New Roman"/>
        <family val="1"/>
        <charset val="204"/>
      </rPr>
      <t xml:space="preserve"> (РАСЧЕТ РАСХОДОВ НА ЗАКУПКУ ТОВАРОВ, РАБОТ, УСЛУГ В ЦЕЛЯХ КАПИТАЛЬНОГО РЕМОНТА ГОСУДАРСТВЕННОГО (МУНИЦИПАЛЬНОГО) ИМУЩЕСТВА)</t>
    </r>
  </si>
  <si>
    <r>
      <rPr>
        <b/>
        <sz val="18"/>
        <color rgb="FFFF0000"/>
        <rFont val="Times New Roman"/>
        <family val="1"/>
        <charset val="204"/>
      </rPr>
      <t>КВР 831</t>
    </r>
    <r>
      <rPr>
        <b/>
        <sz val="18"/>
        <color theme="1"/>
        <rFont val="Times New Roman"/>
        <family val="1"/>
        <charset val="204"/>
      </rPr>
      <t xml:space="preserve"> (РАСЧЕТ РАСХОДОВ НА ИСПОЛНЕНИЕ СУДЕБНЫХ АКТОВ РОССИЙСКОЙ ФЕДЕРАЦИИ И МИРОВЫХ СОГЛАШЕНИЙ ПО ВОЗМЕЩЕНИЮ ВРЕДА, ПРИЧИНЕННОГО В РЕЗУЛЬТАТЕ ДЕЯТЕЛЬНОСТИ УЧРЕЖДЕНИЯ)</t>
    </r>
  </si>
  <si>
    <r>
      <rPr>
        <b/>
        <sz val="18"/>
        <color rgb="FFFF0000"/>
        <rFont val="Times New Roman"/>
        <family val="1"/>
        <charset val="204"/>
      </rPr>
      <t>КВР 853</t>
    </r>
    <r>
      <rPr>
        <b/>
        <sz val="18"/>
        <color theme="1"/>
        <rFont val="Times New Roman"/>
        <family val="1"/>
        <charset val="204"/>
      </rPr>
      <t xml:space="preserve"> (РАСЧЕТ РАСХОДОВ НА УПЛАТУ ШТРАФОВ (В ТОМ ЧИСЛЕ АДМИНИСТРАТИВНЫХ), ПЕНЕЙ, ИНЫХ ПЛАТЕЖЕЙ)</t>
    </r>
  </si>
  <si>
    <r>
      <rPr>
        <b/>
        <sz val="18"/>
        <color rgb="FFFF0000"/>
        <rFont val="Times New Roman"/>
        <family val="1"/>
        <charset val="204"/>
      </rPr>
      <t>КВР 852</t>
    </r>
    <r>
      <rPr>
        <b/>
        <sz val="18"/>
        <color theme="1"/>
        <rFont val="Times New Roman"/>
        <family val="1"/>
        <charset val="204"/>
      </rPr>
      <t xml:space="preserve"> (РАСЧЕТ РАСХОДОВ НА ИНЫЕ НАЛОГИ (ВКЛЮЧАЕМЫЕ В СОСТАВ РАСХОДОВ) В БЮДЖЕТЫ БЮДЖЕТНОЙ СИСТЕМЫ РОССИЙСКОЙ ФЕДЕРАЦИИ, А ТАКЖЕ ГОСУДАРСТВЕННАЯ ПОШЛИНА)</t>
    </r>
  </si>
  <si>
    <r>
      <rPr>
        <b/>
        <sz val="18"/>
        <color rgb="FFFF0000"/>
        <rFont val="Times New Roman"/>
        <family val="1"/>
        <charset val="204"/>
      </rPr>
      <t>КВР 851</t>
    </r>
    <r>
      <rPr>
        <b/>
        <sz val="18"/>
        <color theme="1"/>
        <rFont val="Times New Roman"/>
        <family val="1"/>
        <charset val="204"/>
      </rPr>
      <t xml:space="preserve"> (РАСЧЕТ РАСХОДОВ НА НАЛОГ НА ИМУЩЕСТВО ОРГАНИЗАЦИЙ И ЗЕМЕЛЬНЫЙ НАЛОГ)</t>
    </r>
  </si>
  <si>
    <r>
      <rPr>
        <b/>
        <sz val="18"/>
        <color rgb="FFFF0000"/>
        <rFont val="Times New Roman"/>
        <family val="1"/>
        <charset val="204"/>
      </rPr>
      <t>КВР 321</t>
    </r>
    <r>
      <rPr>
        <b/>
        <sz val="18"/>
        <color theme="1"/>
        <rFont val="Times New Roman"/>
        <family val="1"/>
        <charset val="204"/>
      </rPr>
      <t xml:space="preserve"> (РАСЧЕТ РАСХОДОВ НА СОЦИАЛЬНЫЕ ВЫПЛАТЫ ГРАЖДАНАМ, КРОМЕ ПУБЛИЧНЫХ НОРМАТИВНЫХ СОЦИАЛЬНЫХ ВЫПЛАТ)</t>
    </r>
  </si>
  <si>
    <r>
      <t xml:space="preserve">КВР 119 </t>
    </r>
    <r>
      <rPr>
        <b/>
        <sz val="18"/>
        <rFont val="Times New Roman"/>
        <family val="1"/>
        <charset val="204"/>
      </rPr>
      <t>(РАСЧЕТЫ ВЗНОСОВ ПО ОБЯЗАТЕЛЬНОМУ СОЦИАЛЬНОМУ СТРАХОВАНИЮ НА ВЫПЛАТЫ ПО ОПЛАТЕ ТРУДА РАБОТНИКОВ И ИНЫЕ ВЫПЛАТЫ РАБОТНИКАХ УЧРЕЖДЕНИЙ)</t>
    </r>
  </si>
  <si>
    <r>
      <t xml:space="preserve">КВР 113 </t>
    </r>
    <r>
      <rPr>
        <b/>
        <sz val="18"/>
        <rFont val="Times New Roman"/>
        <family val="1"/>
        <charset val="204"/>
      </rPr>
      <t>(РАСЧЕТЫ ИНЫХ ВЫПЛАТЫ, ЗА ИСКЛЮЧЕНИЕМ ФОНДА ОПЛАТЫ ТРУДА УЧРЕЖДЕНИЙ, ЛИЦАМ, ПРИВЛЕКАЕМЫХ СОГЛАСНО ЗАКОНОДАТЕЛЬСТВУ ДЛЯ ВЫПОЛНЕНИЯ ОТДЕЛЬНЫХ ПОЛНОМОЧИЙ)</t>
    </r>
  </si>
  <si>
    <r>
      <t xml:space="preserve">КВР 112 </t>
    </r>
    <r>
      <rPr>
        <b/>
        <sz val="18"/>
        <rFont val="Times New Roman"/>
        <family val="1"/>
        <charset val="204"/>
      </rPr>
      <t>(РАСЧЕТ РАСХОДОВ НА ПРОЧИЕ ВЫПЛАТЫ ПЕРСОНАЛУ, В ТОМ ЧИСЛЕ КОМПЕНСАЦИОННОГО ХАРАКТЕРА)</t>
    </r>
  </si>
  <si>
    <r>
      <t xml:space="preserve">КВР 111 </t>
    </r>
    <r>
      <rPr>
        <b/>
        <sz val="18"/>
        <rFont val="Times New Roman"/>
        <family val="1"/>
        <charset val="204"/>
      </rPr>
      <t>(РАСЧЕТЫ РАСХОДОВ НА ОПЛАТУ ТРУДА)</t>
    </r>
  </si>
  <si>
    <t>Услуги по обращению с ТКО</t>
  </si>
  <si>
    <t>указать № участка</t>
  </si>
  <si>
    <t>ИТОГО субсидия</t>
  </si>
  <si>
    <t>ИТОГО ЗАКУПКИ</t>
  </si>
  <si>
    <t>в т.ч. Кредиторская задолженность и контракты, заключенные до начала текущего года</t>
  </si>
  <si>
    <t>ВСЕГО ЗАКУПКИ за счет лимитов текущего года</t>
  </si>
  <si>
    <t>Возмещение расходов на проезд при служебных разъездах</t>
  </si>
  <si>
    <t>Стоимость 1 часа (занятия) на 1 ребёнка, руб.</t>
  </si>
  <si>
    <t>Количество детей</t>
  </si>
  <si>
    <t>Количество часов, предоставляемой услуги</t>
  </si>
  <si>
    <t>Фонд оплаты труда в год, руб.</t>
  </si>
  <si>
    <t>Работники, оказывающие платные услуги</t>
  </si>
  <si>
    <t>Сумма поступлений, руб.</t>
  </si>
  <si>
    <t>% от поступлений, согласно Положению о платных услугах</t>
  </si>
  <si>
    <t>Работники, которые не принимают непосредственного участия в оказании платной услуги</t>
  </si>
  <si>
    <t>Продукты питания (ясли дневное пребывание)</t>
  </si>
  <si>
    <t>Продукты питания (сад дневное пребывание)</t>
  </si>
  <si>
    <t>Продукты питания (круглосуточное пребывание)</t>
  </si>
  <si>
    <t>Стоимость 1 воспитанника в день, руб. (постановление от 12.12.2019 г. № 2855)</t>
  </si>
  <si>
    <t>Количество дето-дней</t>
  </si>
  <si>
    <t>шт.</t>
  </si>
  <si>
    <t>заполняем только сумму</t>
  </si>
  <si>
    <t>Мягкий инвентарь</t>
  </si>
  <si>
    <t>заполняем  пока только сумму, а дальше если будет увеличение/уменьшение, то смотрим на цену</t>
  </si>
  <si>
    <t>ИТОГО</t>
  </si>
  <si>
    <t>для ДОУ заполняем только сумму</t>
  </si>
  <si>
    <t>Для ДОУ</t>
  </si>
  <si>
    <t>ИТОГО субсидия на иные цели</t>
  </si>
  <si>
    <t>субсидия на иные цели (по соглашению)</t>
  </si>
  <si>
    <t>Вознаграждение за достижение экономии за счет выполнения мероприятий по энергосбережению (энергосервисный контракт)</t>
  </si>
  <si>
    <r>
      <t xml:space="preserve">Электроснабжение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</si>
  <si>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r>
      <t xml:space="preserve">Теплоснабжение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</si>
  <si>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r>
      <t xml:space="preserve">Горячее водоснабжение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</si>
  <si>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r>
      <t>Услуги по обращению с ТКО</t>
    </r>
    <r>
      <rPr>
        <sz val="18"/>
        <color rgb="FFFF0000"/>
        <rFont val="Times New Roman"/>
        <family val="1"/>
        <charset val="204"/>
      </rPr>
      <t xml:space="preserve"> (кредиторская задолженность)</t>
    </r>
  </si>
  <si>
    <r>
      <t>Вознаграждение за достижение экономии за счет выполнения мероприятий по энергосбережению (энергосервисный контракт)</t>
    </r>
    <r>
      <rPr>
        <sz val="18"/>
        <color rgb="FFFF0000"/>
        <rFont val="Times New Roman"/>
        <family val="1"/>
        <charset val="204"/>
      </rPr>
      <t xml:space="preserve"> (кредиторская задолженность)</t>
    </r>
  </si>
  <si>
    <t>контракт, заключенный до начала текущего года</t>
  </si>
  <si>
    <t>Рабочие и служащие</t>
  </si>
  <si>
    <t>шт</t>
  </si>
  <si>
    <t>Административный персонал, служащие и рабочие, педагогический персонал</t>
  </si>
  <si>
    <t>Рабочие</t>
  </si>
  <si>
    <t>Штраф Роспотребнадзор</t>
  </si>
  <si>
    <t>т</t>
  </si>
  <si>
    <t>ВВЕСТИ ФОРМУЛУ!!!СПЛЮСОВАТЬ ВСЮ КРЕДИТОРКУ И ЭНЕРГОСЕРВИСНЫЙ КОНТРАКТ</t>
  </si>
  <si>
    <t>Мулина Е.Н.</t>
  </si>
  <si>
    <t>Лалакина Е.В.</t>
  </si>
  <si>
    <t>012</t>
  </si>
  <si>
    <t>л</t>
  </si>
  <si>
    <t>Водоотведение, водопотребление</t>
  </si>
  <si>
    <t>Организация питания обучающихся</t>
  </si>
  <si>
    <t xml:space="preserve"> КВР 111 (РАСЧЕТЫ РАСХОДОВ НА ОПЛАТУ ТРУДА)</t>
  </si>
  <si>
    <t>Учитель начальных классов</t>
  </si>
  <si>
    <t xml:space="preserve">Пени </t>
  </si>
  <si>
    <t>Пени</t>
  </si>
  <si>
    <t>Неисключит.права на ПО</t>
  </si>
  <si>
    <t>Приобретение мебели для классов</t>
  </si>
  <si>
    <t>Интерактивное оборудование</t>
  </si>
  <si>
    <t>Спортивное оборудование</t>
  </si>
  <si>
    <t>Химреактивы</t>
  </si>
  <si>
    <t>,</t>
  </si>
  <si>
    <t>Инструктор по плаванью</t>
  </si>
  <si>
    <t>Директор</t>
  </si>
  <si>
    <t>Пени АО "ПСК"</t>
  </si>
  <si>
    <t>Пени АО "ЛОТЭК"</t>
  </si>
  <si>
    <t>Абонентская плата за номер (резервный канал связи пункта проведения ЕГЭ)</t>
  </si>
  <si>
    <t>Организация питания через предприятия общественного питания</t>
  </si>
  <si>
    <t>Медикаменты</t>
  </si>
  <si>
    <t>уп</t>
  </si>
  <si>
    <t>S35</t>
  </si>
  <si>
    <t>S49</t>
  </si>
  <si>
    <t>S72</t>
  </si>
  <si>
    <t>S29</t>
  </si>
  <si>
    <t>S73</t>
  </si>
  <si>
    <t>в т.ч. субсидия на иные цели в целях достижения результатов федерального (национального)  проекта</t>
  </si>
  <si>
    <t>802Е151690</t>
  </si>
  <si>
    <t>справочно</t>
  </si>
  <si>
    <t>802Е254910</t>
  </si>
  <si>
    <t>802Е452100</t>
  </si>
  <si>
    <t>803Е254910</t>
  </si>
  <si>
    <t>КБК</t>
  </si>
  <si>
    <t>S71</t>
  </si>
  <si>
    <t>школы</t>
  </si>
  <si>
    <t>допы</t>
  </si>
  <si>
    <t>Пени ПСК</t>
  </si>
  <si>
    <r>
      <t>В графу 4</t>
    </r>
    <r>
      <rPr>
        <b/>
        <u/>
        <sz val="1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 xml:space="preserve">цифры </t>
    </r>
    <r>
      <rPr>
        <b/>
        <u/>
        <sz val="18"/>
        <rFont val="Times New Roman"/>
        <family val="1"/>
        <charset val="204"/>
      </rPr>
      <t>заносим ВРУЧНУЮ</t>
    </r>
    <r>
      <rPr>
        <b/>
        <sz val="18"/>
        <rFont val="Times New Roman"/>
        <family val="1"/>
        <charset val="204"/>
      </rPr>
      <t>, иначе вылезают копейки потом!!!</t>
    </r>
  </si>
  <si>
    <t>030</t>
  </si>
  <si>
    <t xml:space="preserve">по выплатам денежного вознаграждения за классное руководство педагогичческим работникам </t>
  </si>
  <si>
    <r>
      <t xml:space="preserve">Фонд оплаты труда в год, руб (гр. 3 х гр. </t>
    </r>
    <r>
      <rPr>
        <i/>
        <sz val="18"/>
        <color rgb="FF000000"/>
        <rFont val="Times New Roman"/>
        <family val="1"/>
        <charset val="204"/>
      </rPr>
      <t>4</t>
    </r>
    <r>
      <rPr>
        <sz val="18"/>
        <color rgb="FF000000"/>
        <rFont val="Times New Roman"/>
        <family val="1"/>
        <charset val="204"/>
      </rPr>
      <t xml:space="preserve"> х (1 + гр. 8/100) х гр. 9 х 4)</t>
    </r>
  </si>
  <si>
    <t xml:space="preserve">Ежемесячное денежное вознаграждение за классное руководство педагогическим работникам </t>
  </si>
  <si>
    <t>040</t>
  </si>
  <si>
    <t>Организация питания обучающихся (с частичной компенсацией его стоимости)</t>
  </si>
  <si>
    <t>Организация питания обучающихся (горячие питание обучающихся, получающих начальное общее образование)</t>
  </si>
  <si>
    <r>
      <t xml:space="preserve">КОСГУ 352 </t>
    </r>
    <r>
      <rPr>
        <b/>
        <i/>
        <u/>
        <sz val="18"/>
        <rFont val="Times New Roman"/>
        <family val="1"/>
        <charset val="204"/>
      </rPr>
      <t>Расчет - Увеличение стоимости неисключительных прав на результаты интеллектуальной деятельности с неопределенным сроком полезного использования</t>
    </r>
  </si>
  <si>
    <r>
      <t xml:space="preserve">КОСГУ 353 </t>
    </r>
    <r>
      <rPr>
        <b/>
        <i/>
        <u/>
        <sz val="18"/>
        <rFont val="Times New Roman"/>
        <family val="1"/>
        <charset val="204"/>
      </rPr>
      <t>Расчет - Увеличение стоимости неисключительных прав на результаты интеллектуальной деятельности с определенным сроком полезного использования</t>
    </r>
  </si>
  <si>
    <r>
      <t xml:space="preserve">КВР 247 </t>
    </r>
    <r>
      <rPr>
        <b/>
        <sz val="18"/>
        <rFont val="Times New Roman"/>
        <family val="1"/>
        <charset val="204"/>
      </rPr>
      <t>(РАСЧЕТ РАСХОДОВ НА ЗАКУПКУ ЭНЕРГЕТИЧЕСКИХ РЕСУРСОВ)</t>
    </r>
  </si>
  <si>
    <r>
      <t xml:space="preserve">КОСГУ 223 </t>
    </r>
    <r>
      <rPr>
        <b/>
        <i/>
        <u/>
        <sz val="18"/>
        <rFont val="Times New Roman"/>
        <family val="1"/>
        <charset val="204"/>
      </rPr>
      <t>Расчет - Коммунальные услуги</t>
    </r>
  </si>
  <si>
    <t>Электроснабжение (кредиторская задолженность)</t>
  </si>
  <si>
    <t>Теплоснабжение (кредиторская задолженность)</t>
  </si>
  <si>
    <t>Горячее водоснабжение (кредиторская задолженность)</t>
  </si>
  <si>
    <t>Водоотведение, водопотребление (кредиторская задолженность)</t>
  </si>
  <si>
    <t>Услуги по обращению с ТКО (кредиторская задолженность)</t>
  </si>
  <si>
    <t>Вознаграждение за достижение экономии за счет выполнения мероприятий по энергосбережению (энергосервисный контракт) (кредиторская задолженность)</t>
  </si>
  <si>
    <r>
      <t xml:space="preserve">Обоснования (расчеты) плановых показателей выплат плана финансово-хозяйственной деятельности муниципального учреждения                                                                                                                                                                   на </t>
    </r>
    <r>
      <rPr>
        <b/>
        <u/>
        <sz val="18"/>
        <color theme="1"/>
        <rFont val="Times New Roman"/>
        <family val="1"/>
        <charset val="204"/>
      </rPr>
      <t>2023</t>
    </r>
    <r>
      <rPr>
        <b/>
        <sz val="18"/>
        <color theme="1"/>
        <rFont val="Times New Roman"/>
        <family val="1"/>
        <charset val="204"/>
      </rPr>
      <t xml:space="preserve"> год</t>
    </r>
  </si>
  <si>
    <r>
      <rPr>
        <b/>
        <i/>
        <u/>
        <sz val="18"/>
        <color rgb="FFFF0000"/>
        <rFont val="Times New Roman"/>
        <family val="1"/>
        <charset val="204"/>
      </rPr>
      <t>КОСГУ 352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Увеличение стоимости неисключительных прав на результаты интеллектуальной деятельности с неопределенным сроком полезного использования</t>
    </r>
  </si>
  <si>
    <t>КОСГУ 352 Расчет -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</si>
  <si>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КВР 247 (РАСЧЕТ РАСХОДОВ НА ЗАКУПКУ ЭНЕРГЕТИЧЕСКИХ РЕСУРСОВ)</t>
  </si>
  <si>
    <t>Зарядка огнетушителей</t>
  </si>
  <si>
    <r>
      <t>КВР 247</t>
    </r>
    <r>
      <rPr>
        <b/>
        <sz val="18"/>
        <rFont val="Times New Roman"/>
        <family val="1"/>
        <charset val="204"/>
      </rPr>
      <t xml:space="preserve"> (РАСЧЕТ РАСХОДОВ НА ЗАКУПКУ ЭНЕРГЕТИЧЕСКИХ РЕСУРСОВ)</t>
    </r>
  </si>
  <si>
    <r>
      <t xml:space="preserve">Абонентская плата за номер </t>
    </r>
    <r>
      <rPr>
        <sz val="18"/>
        <color rgb="FFFF0000"/>
        <rFont val="Times New Roman"/>
        <family val="1"/>
        <charset val="204"/>
      </rPr>
      <t>(кредиторская задолженность за 2020 год)</t>
    </r>
  </si>
  <si>
    <r>
      <t xml:space="preserve">КОСГУ </t>
    </r>
    <r>
      <rPr>
        <b/>
        <i/>
        <u/>
        <sz val="18"/>
        <rFont val="Times New Roman"/>
        <family val="1"/>
        <charset val="204"/>
      </rPr>
      <t>223 Расчет - Коммунальные услуги</t>
    </r>
  </si>
  <si>
    <t>2.</t>
  </si>
  <si>
    <t xml:space="preserve">Организация питания обучающихся (горячие питание обучающихся, получающих начальное общее образование) </t>
  </si>
  <si>
    <t>ФБ+ОБ</t>
  </si>
  <si>
    <r>
      <rPr>
        <b/>
        <i/>
        <u/>
        <sz val="18"/>
        <color rgb="FFFF0000"/>
        <rFont val="Times New Roman"/>
        <family val="1"/>
        <charset val="204"/>
      </rPr>
      <t>КОСГУ 263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Пособия по социальной помощи населению в натуральной форме</t>
    </r>
  </si>
  <si>
    <t>по выплатам компенсационного характера, категория</t>
  </si>
  <si>
    <t>2022г</t>
  </si>
  <si>
    <r>
      <t xml:space="preserve">Обоснования (расчеты) плановых показателей выплат плана финансово-хозяйственной деятельности муниципального учреждения                                                                                                                                                                   на </t>
    </r>
    <r>
      <rPr>
        <b/>
        <u/>
        <sz val="18"/>
        <color theme="1"/>
        <rFont val="Times New Roman"/>
        <family val="1"/>
        <charset val="204"/>
      </rPr>
      <t>2024</t>
    </r>
    <r>
      <rPr>
        <b/>
        <sz val="18"/>
        <color theme="1"/>
        <rFont val="Times New Roman"/>
        <family val="1"/>
        <charset val="204"/>
      </rPr>
      <t xml:space="preserve"> год</t>
    </r>
  </si>
  <si>
    <t>2022г.</t>
  </si>
  <si>
    <t>Заправка картриджей</t>
  </si>
  <si>
    <t>Услуги интернет-провайдеров (подключение рабочих мест детей-инвалидов к сети Интернет)</t>
  </si>
  <si>
    <t>Организация горячего бесплатного питания обучающихся(ОБ+ФБ)</t>
  </si>
  <si>
    <t xml:space="preserve">Сопровождению бухгалтерского учета </t>
  </si>
  <si>
    <t>Обеспечение безопасности образовательного процесса с 08.00 до 16.00</t>
  </si>
  <si>
    <t>Медосмотры</t>
  </si>
  <si>
    <t>Разработка и продвижение сайта</t>
  </si>
  <si>
    <t>Электронный ключ использования прав в системе СБИС</t>
  </si>
  <si>
    <t>Учебники</t>
  </si>
  <si>
    <t>Учебно-методические комплекты</t>
  </si>
  <si>
    <t>МЗ</t>
  </si>
  <si>
    <t>КР</t>
  </si>
  <si>
    <t>Продление лицензии ФИС ФРДО</t>
  </si>
  <si>
    <t>Изготовление ЭЦП ФИС ФРДО</t>
  </si>
  <si>
    <t>Компьютерное оборудование и оргтехника(ноутбуки,ПК,МФУ..)</t>
  </si>
  <si>
    <t>Водопотребление</t>
  </si>
  <si>
    <t>Водоотведение  + негативное воздействие на ЦСВ</t>
  </si>
  <si>
    <t>Замер сопротивления изоляции</t>
  </si>
  <si>
    <t>Испытание устройств защитного заземления</t>
  </si>
  <si>
    <t>Испытание противопожарных кранов</t>
  </si>
  <si>
    <t>Дератизация помещений</t>
  </si>
  <si>
    <t>Техническое обслуживание и технический ремонт вентиляции</t>
  </si>
  <si>
    <t>Техническое обслуживание узла учета теплоэнергии</t>
  </si>
  <si>
    <t>Обслуживание фильтрующих элементов (фильтр)</t>
  </si>
  <si>
    <t>Проверка состояния огнезащитных конструкций</t>
  </si>
  <si>
    <t>Этмологическое обследование территории</t>
  </si>
  <si>
    <t>Аккарицидная обработка территории (от клещей)</t>
  </si>
  <si>
    <t>Техническое обслуживание сети внутреннего пожарного водопровода, проверка противопожарных трубопроводов</t>
  </si>
  <si>
    <t>Техническое обслуживание автоматической пожарной сигнализации</t>
  </si>
  <si>
    <t>Эксплуатация систем охранной сигнализации (кнопка тревожной сигнализации)</t>
  </si>
  <si>
    <t>Эксплуатация систем охранной сигнализации (видеонаблюдение)</t>
  </si>
  <si>
    <t>Испытание диэлектрических перчаток</t>
  </si>
  <si>
    <t>Техническое обслуживание и ремонт оборудования пищеблоков</t>
  </si>
  <si>
    <t>Испытание противопожарных лестниц</t>
  </si>
  <si>
    <t>Услуга по обеспечению канала связи системы сигналов о пожаре в пожарную часть</t>
  </si>
  <si>
    <t xml:space="preserve">Замеры освещения зданий </t>
  </si>
  <si>
    <t>Услуги отдела вневедомственной охраны (экстренный вызов охраны)</t>
  </si>
  <si>
    <t>Услуги по охране здания в период с 16:00 до 8:00</t>
  </si>
  <si>
    <t>Лабораторные исследования по программе производственного контроля (бактериологический и химический анализ воды, замер освещенности и микроклимата)</t>
  </si>
  <si>
    <t>Обучение на курсах энергетической и (или) пожарной безопасности</t>
  </si>
  <si>
    <t>Поверка измерительных приборов</t>
  </si>
  <si>
    <t>Оплата услуг по страхованию общегражданской ответственности при эксплуатации нежилых помещений</t>
  </si>
  <si>
    <t>Приобретение  диэлектрических перчаток</t>
  </si>
  <si>
    <t>пара</t>
  </si>
  <si>
    <t xml:space="preserve">Приобретение сменных фильтрующих элементов для питьевой воды </t>
  </si>
  <si>
    <t>Приобретение лампы обеззараживания для системы очистки воды</t>
  </si>
  <si>
    <t>Приобретение огнетушителей</t>
  </si>
  <si>
    <r>
      <t xml:space="preserve">Водопотребление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</si>
  <si>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r>
      <t xml:space="preserve">Водоотведение  + негативное воздействие на ЦСВ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</si>
  <si>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t>ост</t>
  </si>
  <si>
    <t>кред</t>
  </si>
  <si>
    <t>Приобретение бланков аттестатов</t>
  </si>
  <si>
    <t>Программное обеспечение в класс информатики</t>
  </si>
  <si>
    <t xml:space="preserve">Школьная мебель </t>
  </si>
  <si>
    <r>
      <t xml:space="preserve">Абонентская плата за номер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</si>
  <si>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t>515</t>
  </si>
  <si>
    <t>801Е250970</t>
  </si>
  <si>
    <t>801Е151690</t>
  </si>
  <si>
    <t>801Е452100</t>
  </si>
  <si>
    <t>S70</t>
  </si>
  <si>
    <t>Обучение по программе дополнительного профессионального образования</t>
  </si>
  <si>
    <t>Электронная версия журнала(нормативные документы, справочник руководителя и зам.директора)</t>
  </si>
  <si>
    <t>Пени ПАО "Ростелеком"</t>
  </si>
  <si>
    <t>S65</t>
  </si>
  <si>
    <t>Начисления на заработную плату</t>
  </si>
  <si>
    <t>Питание детей</t>
  </si>
  <si>
    <t>Культрасходы</t>
  </si>
  <si>
    <t>Страхование от несчастных случаев</t>
  </si>
  <si>
    <t>Техническое сопровождение электронного и дистанционного обучения по адресам проживания детей-инвалидов</t>
  </si>
  <si>
    <t>С-витаминизация третьих блюд(ОБ)</t>
  </si>
  <si>
    <t>С-витаминизация третьих блюд(МБ)</t>
  </si>
  <si>
    <t>остаток</t>
  </si>
  <si>
    <t>Дезинфекция помещений</t>
  </si>
  <si>
    <t>507</t>
  </si>
  <si>
    <r>
      <rPr>
        <b/>
        <i/>
        <u/>
        <sz val="18"/>
        <color rgb="FFFF0000"/>
        <rFont val="Times New Roman"/>
        <family val="1"/>
        <charset val="204"/>
      </rPr>
      <t>КОСГУ 265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Пособия по социальной помощи, выплачиваемые работодателями бывшим работникам в натуральной форме</t>
    </r>
  </si>
  <si>
    <t>Социальное пособие на погребение лицам, имеющим право на его получение</t>
  </si>
  <si>
    <t>Настольные игры</t>
  </si>
  <si>
    <t xml:space="preserve">Медицинские осмотры (санминимум), обследование на норовирусы, астровирусы и другие анализы для работников лагерей </t>
  </si>
  <si>
    <t>Организация питания через предприятия общественного питания(МБ)</t>
  </si>
  <si>
    <t>Торговая наценка питания в дневных оздоровительных лагерях для детей, находящихся в трудной жизненной ситуации</t>
  </si>
  <si>
    <t>Хозяйственные товары(МБ)</t>
  </si>
  <si>
    <t>Канцелярские товары(МБ)</t>
  </si>
  <si>
    <t>Профилактическая дезинфекция</t>
  </si>
  <si>
    <t>Журналы регистрации инструктажа по антитеррористической защищенности и гражданской обороне</t>
  </si>
  <si>
    <t>Журналы регистрации инструктажа по технике безопасности</t>
  </si>
  <si>
    <t>Журналы регистрации инструктажа по пожарной безопасности</t>
  </si>
  <si>
    <t xml:space="preserve"> </t>
  </si>
  <si>
    <t xml:space="preserve">Подписка на журнал "Пожарное дело" ; журнал "Основы безопасности жизнедеятельности" </t>
  </si>
  <si>
    <t>Повышение квалификации директора и заместителя директора по безопасности(курс "Гражданская оборона и защита населения от чрезвычайных ситуаций")</t>
  </si>
  <si>
    <t>Приобретение ручек ПВХ с замком, ограничителей для оконных блоков</t>
  </si>
  <si>
    <t>фактическое поступление</t>
  </si>
  <si>
    <t>Пособие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</si>
  <si>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комп / шт</t>
  </si>
  <si>
    <t>Приобретение корпуса ВВ20 и картриджей для умягчения воды 20ВВ (магистральный фильтр и сменный картридж)</t>
  </si>
  <si>
    <t>Приобретение термометрического комплекса для автоматизированного бесконтактного измерения и учета температуры</t>
  </si>
  <si>
    <r>
      <t>в том числе: по ставке 22,0%</t>
    </r>
    <r>
      <rPr>
        <sz val="18"/>
        <color rgb="FF3333FF"/>
        <rFont val="Times New Roman"/>
        <family val="1"/>
        <charset val="204"/>
      </rPr>
      <t xml:space="preserve"> (советник директора ОБ+ФБ)</t>
    </r>
  </si>
  <si>
    <t>начисления всего</t>
  </si>
  <si>
    <t xml:space="preserve">в т.ч.начисления на выплаты по з/плате </t>
  </si>
  <si>
    <t>в т.ч.классное руководство</t>
  </si>
  <si>
    <t>в т.ч.советник директора</t>
  </si>
  <si>
    <t>3.</t>
  </si>
  <si>
    <t>Советник директора по воспитанию и взаимодействию с детскими общественными объединениями(ОБ+ФБ)</t>
  </si>
  <si>
    <r>
      <t xml:space="preserve">обязательное социальное страхование на случай временной нетрудоспособности и в связи с материнством по ставке 2,9% </t>
    </r>
    <r>
      <rPr>
        <sz val="18"/>
        <color rgb="FF3333FF"/>
        <rFont val="Times New Roman"/>
        <family val="1"/>
        <charset val="204"/>
      </rPr>
      <t>(советник директора ОБ+ФБ)</t>
    </r>
  </si>
  <si>
    <r>
      <t xml:space="preserve">обязательное социальное страхование от несчастных случаев на производстве и профессиональных заболеваний по ставке 0,2% </t>
    </r>
    <r>
      <rPr>
        <sz val="18"/>
        <color rgb="FF3333FF"/>
        <rFont val="Times New Roman"/>
        <family val="1"/>
        <charset val="204"/>
      </rPr>
      <t>(советник директора ОБ+ФБ)</t>
    </r>
  </si>
  <si>
    <r>
      <t xml:space="preserve">Страховые взносы в Федеральный фонд обязательного медицинского страхования, всего (по ставке 5,1%) </t>
    </r>
    <r>
      <rPr>
        <sz val="18"/>
        <color rgb="FF3333FF"/>
        <rFont val="Times New Roman"/>
        <family val="1"/>
        <charset val="204"/>
      </rPr>
      <t>(советник директора ОБ+ФБ)</t>
    </r>
  </si>
  <si>
    <r>
      <t xml:space="preserve">в том числе: по ставке 22,0% </t>
    </r>
    <r>
      <rPr>
        <b/>
        <sz val="18"/>
        <color rgb="FF7030A0"/>
        <rFont val="Times New Roman"/>
        <family val="1"/>
        <charset val="204"/>
      </rPr>
      <t>(классное руководство ФБ)</t>
    </r>
  </si>
  <si>
    <r>
      <t>обязательное социальное страхование на случай временной нетрудоспособности и в связи с материнством по ставке 2,9%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7030A0"/>
        <rFont val="Times New Roman"/>
        <family val="1"/>
        <charset val="204"/>
      </rPr>
      <t>(классное руководство ФБ)</t>
    </r>
  </si>
  <si>
    <r>
      <t>обязательное социальное страхование от несчастных случаев на производстве и профессиональных заболеваний по ставке 0,2%</t>
    </r>
    <r>
      <rPr>
        <b/>
        <sz val="18"/>
        <color rgb="FF7030A0"/>
        <rFont val="Times New Roman"/>
        <family val="1"/>
        <charset val="204"/>
      </rPr>
      <t xml:space="preserve"> (классное руководство ФБ)</t>
    </r>
  </si>
  <si>
    <r>
      <t xml:space="preserve">Страховые взносы в Федеральный фонд обязательного медицинского страхования, всего (по ставке 5,1%) </t>
    </r>
    <r>
      <rPr>
        <b/>
        <sz val="18"/>
        <color rgb="FF7030A0"/>
        <rFont val="Times New Roman"/>
        <family val="1"/>
        <charset val="204"/>
      </rPr>
      <t>(классное руководство ФБ)</t>
    </r>
  </si>
  <si>
    <r>
      <t xml:space="preserve">Обоснования (расчеты) плановых показателей выплат плана финансово-хозяйственной деятельности муниципального учреждения                                                                                                                                                                   на </t>
    </r>
    <r>
      <rPr>
        <b/>
        <u/>
        <sz val="18"/>
        <color theme="1"/>
        <rFont val="Times New Roman"/>
        <family val="1"/>
        <charset val="204"/>
      </rPr>
      <t>2025</t>
    </r>
    <r>
      <rPr>
        <b/>
        <sz val="18"/>
        <color theme="1"/>
        <rFont val="Times New Roman"/>
        <family val="1"/>
        <charset val="204"/>
      </rPr>
      <t xml:space="preserve"> год</t>
    </r>
  </si>
  <si>
    <t>Среднемесячный размер оплаты труда на одного работника, руб.  (ФОТ оплаты труда в соответствии со штатным  расписанием)</t>
  </si>
  <si>
    <t>Ежемесячное денежное вознаграждение за классное руководство ФБ</t>
  </si>
  <si>
    <t>Ежемесячное денежное вознаграждение за классное руководство</t>
  </si>
  <si>
    <t>Х</t>
  </si>
  <si>
    <t>Вознаграждение за достижение экономии за счет выполнения мероприятий по энергосбережению (энергосервисный контракт с 2017 г.)</t>
  </si>
  <si>
    <t>доход</t>
  </si>
  <si>
    <t>Техническое обслуживание системы контроля и управления доступом (СКУД)</t>
  </si>
  <si>
    <t>Хозяйственные товары(моющие,чистящие)</t>
  </si>
  <si>
    <t>Хозяйственный инвентарь</t>
  </si>
  <si>
    <t>Штрафы</t>
  </si>
  <si>
    <r>
      <t>КОСГУ 223</t>
    </r>
    <r>
      <rPr>
        <b/>
        <i/>
        <u/>
        <sz val="18"/>
        <rFont val="Times New Roman"/>
        <family val="1"/>
        <charset val="204"/>
      </rPr>
      <t xml:space="preserve"> Расчет - Коммунальные услуги</t>
    </r>
  </si>
  <si>
    <t>В Т.Ч. ЗА СЧЕТ ВОЗМЕЩЕНИЯ  ФСС 12720  ПРОШЛОГО ПЕРИОДА</t>
  </si>
  <si>
    <t>Земельный участок № 47:20:0905007:10</t>
  </si>
  <si>
    <t xml:space="preserve"> Картриджи для умягчения воды 20ВВ (магистральный фильтр и сменный картридж)</t>
  </si>
  <si>
    <t>2023г</t>
  </si>
  <si>
    <t>2023г.</t>
  </si>
  <si>
    <t>Энергосервисн</t>
  </si>
  <si>
    <r>
      <t>КОСГУ 263</t>
    </r>
    <r>
      <rPr>
        <b/>
        <i/>
        <u/>
        <sz val="18"/>
        <color rgb="FF000000"/>
        <rFont val="Times New Roman"/>
        <family val="1"/>
        <charset val="204"/>
      </rPr>
      <t xml:space="preserve"> Расчет - Пособия по социальной помощи населению в натуральной форме</t>
    </r>
  </si>
  <si>
    <t>Компенсация за обеспечение бесплатным двухразовым питанием обучающихся с ОВЗ</t>
  </si>
  <si>
    <t xml:space="preserve">Эксплуатация систем охранной сигнализации (видеонаблюдение) и техническое обслуживание системы автоматической пожарной сигнализации </t>
  </si>
  <si>
    <t>Колпак медицинский</t>
  </si>
  <si>
    <t>Медицинские изделия,инструменты для оснащение медицинского кабинета (воротник Шанца, пинцет анатомический, грелка резиновая медицинская, корнцанг прямой)</t>
  </si>
  <si>
    <t>Медицинское оборудование для оснащения медицинского кабинета(носилки,ширма медицинская,светильник Дельта-У)</t>
  </si>
  <si>
    <t>Повышение квалификации педагогических работников и заместителей директора по программе дополнительного профессионального образования</t>
  </si>
  <si>
    <t>Картриджы</t>
  </si>
  <si>
    <t>доходы</t>
  </si>
  <si>
    <t>Косметический ремонт кабинета физики и помещения лаборантской, включая приобретение инвентаря хозяйственно-бытового назначения(жалюзи в комплекте,защитные экраны радиаторов)и оборудование для обеспечения ГВС(водонагреватель)</t>
  </si>
  <si>
    <t>Комплектование учебно-материальной базы для предмета ОБЖ(расходные материалы)</t>
  </si>
  <si>
    <t>Комплектование учебно-материальной базы для предмета ОБЖ(респиратор, косынка медицинская)</t>
  </si>
  <si>
    <t>Оснащение кабинета ОБЖ оборудованием и материально-технической базой(учебно-тренировочные макеты и пр.)</t>
  </si>
  <si>
    <t>Административный штраф(Управление Федеральной службы по надзору в сфере защиты прав потребителей и благополучия человека по ЛО Пост. от 06.04.23 № 47-07-17-23 )</t>
  </si>
  <si>
    <t>Строительные товары (материалы для покраски)</t>
  </si>
  <si>
    <t>Камеры видеонаблюдения</t>
  </si>
  <si>
    <t>Установка камер видеонаблюдения</t>
  </si>
  <si>
    <t>Спортивный инвентарь</t>
  </si>
  <si>
    <r>
      <t xml:space="preserve">Вознаграждение за достижение экономии за счет выполнения мероприятий по энергосбережению (энергосервисный контракт) </t>
    </r>
    <r>
      <rPr>
        <sz val="18"/>
        <color rgb="FFFF0000"/>
        <rFont val="Times New Roman"/>
        <family val="1"/>
        <charset val="204"/>
      </rPr>
      <t>(кредиторская задолженность)</t>
    </r>
  </si>
  <si>
    <t>Энтомологическое обследование территории</t>
  </si>
  <si>
    <t>Акарицидная обработка территории (от клещей)</t>
  </si>
  <si>
    <t>Приобретение светового новогоднего оформления</t>
  </si>
  <si>
    <t>Мел для побелки деревьев</t>
  </si>
  <si>
    <t>Сетевой фильтр(для проведения ОГЭ)</t>
  </si>
  <si>
    <t>закупки</t>
  </si>
  <si>
    <t>Хоз.инвентарь (грабли,кордщетка, зачистка с рукояткой)</t>
  </si>
  <si>
    <t>Хозяйственный инвентарь(садовая тачка)</t>
  </si>
  <si>
    <t>Сантехнические товары(текущий ремонт сан.узлов)</t>
  </si>
  <si>
    <t>Электротехнические товары</t>
  </si>
  <si>
    <t>Услуги по монтажу, подключению, отключению,  техническому обслуживанию световой новогодней конструкции</t>
  </si>
  <si>
    <t>Ремонт кровли над кабинетом физики</t>
  </si>
  <si>
    <t>Приобретение мебели для кабинета физики</t>
  </si>
  <si>
    <t>в т.ч. Закупки</t>
  </si>
  <si>
    <t>(МЗ+ЦС+СД) ЗАКУПКИ ВСЕГО</t>
  </si>
  <si>
    <t>Ремонтные работы системы видеонаблюдения</t>
  </si>
  <si>
    <t>Аккумуляторные батареи в блок резервного питания АПС и СОУЭ (замена вышедших строя,акт прилагается)</t>
  </si>
  <si>
    <t>Журналы факультативных занятий</t>
  </si>
  <si>
    <t>Замена аварийной кабельной линии системы АУПС в кабинете физики</t>
  </si>
  <si>
    <t>Выходное пособие при увольнении</t>
  </si>
  <si>
    <t>Дооборудование медицинского кабинета</t>
  </si>
  <si>
    <t>на 01.10.2023</t>
  </si>
  <si>
    <t>исп дох</t>
  </si>
  <si>
    <t>исп дох 01.10.2023</t>
  </si>
  <si>
    <t>Работы по ремонту дверей ПФХ(двери эвакуационных выходов на лестничные клетки)</t>
  </si>
  <si>
    <t>Петля индукционная для слабослышащих</t>
  </si>
  <si>
    <t>Оборудование ОБЖ</t>
  </si>
  <si>
    <t>Мебель для кабинетов"Точка Роста"</t>
  </si>
  <si>
    <t>Школьная мебель для учебных кабинетов</t>
  </si>
  <si>
    <t>Школьные доски</t>
  </si>
  <si>
    <t>Бумага А-4</t>
  </si>
  <si>
    <t>шт / пачек</t>
  </si>
  <si>
    <t>передвиж</t>
  </si>
  <si>
    <t>Комплектующие к компьютерному оборудованию, в т.ч. для проведения ОГЭ (мышь проводная,  USBразветвитель...)</t>
  </si>
  <si>
    <t>Приобретение компьютерного оборудования и оргтехники, в т.ч. для ОГЭ (ноутбуки, принтеры, колонки и т.д.)</t>
  </si>
  <si>
    <t>USB флэш-накопитель (в т.ч. для проведения ОГЭ)</t>
  </si>
  <si>
    <t>Кабель USB для подключения оборудования (оргтехники и копмпьютерного оборудования)в т.ч. для проведения ОГЭ</t>
  </si>
  <si>
    <t>Муниципальное бюджетное общеобразовательное учреждение "Кингисеппская средняя общеобразовательная школа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</si>
</sst>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₽_-;\-* #,##0.00\ _₽_-;_-* &quot;-&quot;??\ _₽_-;_-@_-"/>
    <numFmt numFmtId="164" formatCode="#,##0.00000000"/>
    <numFmt numFmtId="165" formatCode="0.0%"/>
    <numFmt numFmtId="166" formatCode="#,##0.000"/>
    <numFmt numFmtId="167" formatCode="#,##0.000000"/>
    <numFmt numFmtId="168" formatCode="#,##0.0000"/>
    <numFmt numFmtId="169" formatCode="#,##0.0000000"/>
    <numFmt numFmtId="170" formatCode="#,##0.000000000"/>
    <numFmt numFmtId="171" formatCode="#,##0.00000000000"/>
    <numFmt numFmtId="172" formatCode="#,##0.00000"/>
    <numFmt numFmtId="173" formatCode="0.00000"/>
    <numFmt numFmtId="174" formatCode="0.000000"/>
    <numFmt numFmtId="175" formatCode="#,##0.0000000000"/>
    <numFmt numFmtId="176" formatCode="0.0000000000000000"/>
    <numFmt numFmtId="177" formatCode="0.00000000000000000"/>
  </numFmts>
  <fonts count="8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b/>
      <i/>
      <u/>
      <sz val="18"/>
      <color rgb="FFFF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u/>
      <sz val="18"/>
      <color rgb="FF00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color theme="1"/>
      <name val="Times New Roman"/>
      <family val="1"/>
      <charset val="204"/>
    </font>
    <font>
      <b/>
      <i/>
      <u/>
      <sz val="16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u/>
      <sz val="18"/>
      <color theme="1"/>
      <name val="Times New Roman"/>
      <family val="1"/>
      <charset val="204"/>
    </font>
    <font>
      <b/>
      <i/>
      <u/>
      <sz val="18"/>
      <color theme="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8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color rgb="FFFF0000"/>
      <name val="Times New Roman"/>
      <family val="1"/>
      <charset val="204"/>
    </font>
    <font>
      <sz val="20"/>
      <color rgb="FF7030A0"/>
      <name val="Times New Roman"/>
      <family val="1"/>
      <charset val="204"/>
    </font>
    <font>
      <b/>
      <sz val="20"/>
      <color rgb="FF7030A0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8"/>
      <color rgb="FF3333FF"/>
      <name val="Times New Roman"/>
      <family val="1"/>
      <charset val="204"/>
    </font>
    <font>
      <i/>
      <sz val="18"/>
      <color rgb="FF7030A0"/>
      <name val="Times New Roman"/>
      <family val="1"/>
      <charset val="204"/>
    </font>
    <font>
      <sz val="18"/>
      <color rgb="FF7030A0"/>
      <name val="Times New Roman"/>
      <family val="1"/>
      <charset val="204"/>
    </font>
    <font>
      <sz val="18"/>
      <color rgb="FF3333CC"/>
      <name val="Times New Roman"/>
      <family val="1"/>
      <charset val="204"/>
    </font>
    <font>
      <sz val="18"/>
      <color rgb="FF3333FF"/>
      <name val="Times New Roman"/>
      <family val="1"/>
      <charset val="204"/>
    </font>
    <font>
      <sz val="18"/>
      <color rgb="FF80008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3333FF"/>
      <name val="Times New Roman"/>
      <family val="1"/>
      <charset val="204"/>
    </font>
    <font>
      <i/>
      <sz val="18"/>
      <color rgb="FF3333FF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u/>
      <sz val="18"/>
      <color rgb="FFFFFFFF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D5B5"/>
        <bgColor rgb="FFFDEADA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5" fillId="0" borderId="0"/>
    <xf numFmtId="0" fontId="6" fillId="0" borderId="0"/>
    <xf numFmtId="0" fontId="51" fillId="0" borderId="0"/>
  </cellStyleXfs>
  <cellXfs count="932"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23" fillId="0" borderId="0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3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Fill="1"/>
    <xf numFmtId="0" fontId="2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left" vertical="center"/>
    </xf>
    <xf numFmtId="4" fontId="20" fillId="0" borderId="4" xfId="0" applyNumberFormat="1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4" fontId="32" fillId="5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4" fontId="20" fillId="0" borderId="0" xfId="0" applyNumberFormat="1" applyFont="1" applyFill="1" applyAlignment="1">
      <alignment horizontal="center" vertical="center"/>
    </xf>
    <xf numFmtId="4" fontId="23" fillId="5" borderId="0" xfId="0" applyNumberFormat="1" applyFont="1" applyFill="1" applyAlignment="1">
      <alignment horizontal="center" vertical="center"/>
    </xf>
    <xf numFmtId="4" fontId="32" fillId="5" borderId="0" xfId="0" applyNumberFormat="1" applyFont="1" applyFill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4" fontId="24" fillId="0" borderId="1" xfId="0" applyNumberFormat="1" applyFont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4" fontId="24" fillId="0" borderId="0" xfId="0" applyNumberFormat="1" applyFont="1" applyFill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top"/>
    </xf>
    <xf numFmtId="0" fontId="2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38" fillId="0" borderId="0" xfId="0" applyNumberFormat="1" applyFont="1"/>
    <xf numFmtId="0" fontId="22" fillId="0" borderId="0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left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22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4" fillId="0" borderId="0" xfId="0" applyFont="1" applyAlignment="1">
      <alignment vertical="center" wrapText="1"/>
    </xf>
    <xf numFmtId="4" fontId="24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25" fillId="5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4" fontId="42" fillId="6" borderId="1" xfId="0" applyNumberFormat="1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4" fontId="42" fillId="6" borderId="1" xfId="0" applyNumberFormat="1" applyFont="1" applyFill="1" applyBorder="1" applyAlignment="1">
      <alignment horizontal="center" vertical="center"/>
    </xf>
    <xf numFmtId="4" fontId="40" fillId="6" borderId="1" xfId="0" applyNumberFormat="1" applyFont="1" applyFill="1" applyBorder="1" applyAlignment="1">
      <alignment horizontal="center" vertical="center" wrapText="1"/>
    </xf>
    <xf numFmtId="4" fontId="45" fillId="6" borderId="1" xfId="0" applyNumberFormat="1" applyFont="1" applyFill="1" applyBorder="1" applyAlignment="1">
      <alignment horizontal="center" vertical="center"/>
    </xf>
    <xf numFmtId="4" fontId="40" fillId="6" borderId="1" xfId="0" applyNumberFormat="1" applyFont="1" applyFill="1" applyBorder="1" applyAlignment="1">
      <alignment vertical="center"/>
    </xf>
    <xf numFmtId="4" fontId="46" fillId="6" borderId="1" xfId="0" applyNumberFormat="1" applyFont="1" applyFill="1" applyBorder="1" applyAlignment="1">
      <alignment horizontal="center" vertical="center" wrapText="1"/>
    </xf>
    <xf numFmtId="4" fontId="43" fillId="6" borderId="1" xfId="0" applyNumberFormat="1" applyFont="1" applyFill="1" applyBorder="1" applyAlignment="1">
      <alignment horizontal="center" vertical="center" wrapText="1"/>
    </xf>
    <xf numFmtId="4" fontId="40" fillId="6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right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" fontId="18" fillId="8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horizontal="center" vertical="center"/>
    </xf>
    <xf numFmtId="4" fontId="23" fillId="5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8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4" fontId="12" fillId="0" borderId="0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4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4" fontId="38" fillId="0" borderId="0" xfId="0" applyNumberFormat="1" applyFont="1" applyBorder="1"/>
    <xf numFmtId="4" fontId="3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vertical="center"/>
    </xf>
    <xf numFmtId="0" fontId="38" fillId="0" borderId="0" xfId="0" applyFont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vertical="center" wrapText="1"/>
    </xf>
    <xf numFmtId="9" fontId="22" fillId="4" borderId="1" xfId="0" applyNumberFormat="1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/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4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4" fontId="49" fillId="0" borderId="0" xfId="0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4" fontId="49" fillId="0" borderId="0" xfId="0" applyNumberFormat="1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" fontId="38" fillId="0" borderId="1" xfId="0" applyNumberFormat="1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3" fontId="22" fillId="4" borderId="10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24" fillId="0" borderId="11" xfId="0" applyNumberFormat="1" applyFont="1" applyFill="1" applyBorder="1" applyAlignment="1">
      <alignment horizontal="center" vertical="center"/>
    </xf>
    <xf numFmtId="4" fontId="24" fillId="0" borderId="18" xfId="0" applyNumberFormat="1" applyFont="1" applyFill="1" applyBorder="1" applyAlignment="1">
      <alignment horizontal="center" vertical="center"/>
    </xf>
    <xf numFmtId="4" fontId="38" fillId="0" borderId="0" xfId="0" applyNumberFormat="1" applyFont="1" applyAlignment="1">
      <alignment horizontal="right" vertical="center"/>
    </xf>
    <xf numFmtId="4" fontId="14" fillId="0" borderId="0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9" fontId="5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4" fontId="14" fillId="0" borderId="16" xfId="0" applyNumberFormat="1" applyFont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right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4" fontId="42" fillId="5" borderId="0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horizontal="center" vertical="center"/>
    </xf>
    <xf numFmtId="4" fontId="24" fillId="5" borderId="0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right" vertical="center" wrapText="1"/>
    </xf>
    <xf numFmtId="4" fontId="18" fillId="7" borderId="0" xfId="0" applyNumberFormat="1" applyFont="1" applyFill="1" applyBorder="1" applyAlignment="1">
      <alignment horizontal="center" vertical="center" wrapText="1"/>
    </xf>
    <xf numFmtId="4" fontId="42" fillId="6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4" fontId="38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4" fontId="38" fillId="4" borderId="1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Alignment="1">
      <alignment vertical="center"/>
    </xf>
    <xf numFmtId="4" fontId="38" fillId="5" borderId="1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right" vertical="center" wrapText="1"/>
    </xf>
    <xf numFmtId="4" fontId="17" fillId="7" borderId="0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center"/>
    </xf>
    <xf numFmtId="4" fontId="40" fillId="6" borderId="8" xfId="0" applyNumberFormat="1" applyFont="1" applyFill="1" applyBorder="1" applyAlignment="1">
      <alignment horizontal="center" vertical="center" wrapText="1"/>
    </xf>
    <xf numFmtId="4" fontId="42" fillId="6" borderId="8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17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4" fillId="9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6" borderId="0" xfId="0" applyFont="1" applyFill="1" applyBorder="1" applyAlignment="1">
      <alignment horizontal="center" vertical="center" wrapText="1"/>
    </xf>
    <xf numFmtId="4" fontId="40" fillId="6" borderId="0" xfId="0" applyNumberFormat="1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 wrapText="1"/>
    </xf>
    <xf numFmtId="4" fontId="42" fillId="6" borderId="0" xfId="0" applyNumberFormat="1" applyFont="1" applyFill="1" applyBorder="1" applyAlignment="1">
      <alignment horizontal="center" vertical="center"/>
    </xf>
    <xf numFmtId="4" fontId="40" fillId="6" borderId="0" xfId="0" applyNumberFormat="1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 wrapText="1"/>
    </xf>
    <xf numFmtId="4" fontId="45" fillId="6" borderId="0" xfId="0" applyNumberFormat="1" applyFont="1" applyFill="1" applyBorder="1" applyAlignment="1">
      <alignment horizontal="center" vertical="center"/>
    </xf>
    <xf numFmtId="4" fontId="40" fillId="6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4" fontId="21" fillId="6" borderId="0" xfId="0" applyNumberFormat="1" applyFont="1" applyFill="1" applyBorder="1" applyAlignment="1">
      <alignment horizontal="center" vertical="center" wrapText="1"/>
    </xf>
    <xf numFmtId="4" fontId="46" fillId="6" borderId="0" xfId="0" applyNumberFormat="1" applyFont="1" applyFill="1" applyBorder="1" applyAlignment="1">
      <alignment horizontal="center" vertical="center" wrapText="1"/>
    </xf>
    <xf numFmtId="4" fontId="43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" fontId="40" fillId="0" borderId="5" xfId="0" applyNumberFormat="1" applyFont="1" applyFill="1" applyBorder="1" applyAlignment="1">
      <alignment horizontal="center" vertical="center" wrapText="1"/>
    </xf>
    <xf numFmtId="4" fontId="42" fillId="0" borderId="5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Fill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4" borderId="10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3" fillId="5" borderId="0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38" fillId="11" borderId="1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left" vertical="center"/>
    </xf>
    <xf numFmtId="0" fontId="22" fillId="12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4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3" fontId="22" fillId="11" borderId="1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vertical="center" wrapText="1"/>
    </xf>
    <xf numFmtId="4" fontId="24" fillId="0" borderId="12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11" borderId="10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171" fontId="24" fillId="0" borderId="0" xfId="0" applyNumberFormat="1" applyFont="1" applyFill="1" applyAlignment="1">
      <alignment vertical="center"/>
    </xf>
    <xf numFmtId="169" fontId="24" fillId="0" borderId="0" xfId="0" applyNumberFormat="1" applyFont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3" fontId="18" fillId="13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4" fontId="24" fillId="0" borderId="16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wrapText="1"/>
    </xf>
    <xf numFmtId="3" fontId="18" fillId="13" borderId="1" xfId="0" applyNumberFormat="1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vertical="center"/>
    </xf>
    <xf numFmtId="4" fontId="14" fillId="0" borderId="17" xfId="0" applyNumberFormat="1" applyFont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24" fillId="0" borderId="20" xfId="0" applyNumberFormat="1" applyFont="1" applyFill="1" applyBorder="1" applyAlignment="1">
      <alignment horizontal="center" vertical="center"/>
    </xf>
    <xf numFmtId="4" fontId="61" fillId="0" borderId="18" xfId="0" applyNumberFormat="1" applyFont="1" applyFill="1" applyBorder="1" applyAlignment="1">
      <alignment horizontal="center" vertical="center"/>
    </xf>
    <xf numFmtId="4" fontId="62" fillId="0" borderId="18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/>
    </xf>
    <xf numFmtId="4" fontId="63" fillId="0" borderId="18" xfId="0" applyNumberFormat="1" applyFont="1" applyBorder="1" applyAlignment="1">
      <alignment horizontal="center" vertical="center"/>
    </xf>
    <xf numFmtId="2" fontId="63" fillId="0" borderId="18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68" fontId="8" fillId="0" borderId="0" xfId="0" applyNumberFormat="1" applyFont="1" applyFill="1" applyAlignment="1">
      <alignment horizontal="left" vertical="center"/>
    </xf>
    <xf numFmtId="168" fontId="33" fillId="0" borderId="0" xfId="0" applyNumberFormat="1" applyFont="1" applyFill="1" applyAlignment="1">
      <alignment horizontal="left" vertical="center"/>
    </xf>
    <xf numFmtId="4" fontId="33" fillId="0" borderId="0" xfId="0" applyNumberFormat="1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4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/>
    <xf numFmtId="4" fontId="24" fillId="0" borderId="1" xfId="0" applyNumberFormat="1" applyFont="1" applyBorder="1" applyAlignment="1"/>
    <xf numFmtId="4" fontId="24" fillId="0" borderId="20" xfId="0" applyNumberFormat="1" applyFont="1" applyBorder="1" applyAlignment="1">
      <alignment horizont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38" fillId="4" borderId="1" xfId="0" applyNumberFormat="1" applyFont="1" applyFill="1" applyBorder="1" applyAlignment="1">
      <alignment horizontal="center" vertical="center" wrapText="1"/>
    </xf>
    <xf numFmtId="4" fontId="65" fillId="0" borderId="18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left" vertical="center"/>
    </xf>
    <xf numFmtId="2" fontId="15" fillId="0" borderId="0" xfId="0" applyNumberFormat="1" applyFont="1" applyFill="1" applyAlignment="1">
      <alignment horizontal="left" vertical="center"/>
    </xf>
    <xf numFmtId="4" fontId="23" fillId="0" borderId="1" xfId="0" applyNumberFormat="1" applyFont="1" applyBorder="1" applyAlignment="1"/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38" fillId="0" borderId="0" xfId="0" applyNumberFormat="1" applyFont="1" applyBorder="1" applyAlignment="1">
      <alignment horizontal="right" vertical="center"/>
    </xf>
    <xf numFmtId="0" fontId="50" fillId="0" borderId="0" xfId="0" applyFont="1" applyBorder="1" applyAlignment="1">
      <alignment horizontal="center" vertical="center" wrapText="1"/>
    </xf>
    <xf numFmtId="172" fontId="53" fillId="0" borderId="0" xfId="0" applyNumberFormat="1" applyFont="1" applyFill="1" applyAlignment="1">
      <alignment horizontal="left" vertical="center"/>
    </xf>
    <xf numFmtId="2" fontId="24" fillId="0" borderId="0" xfId="0" applyNumberFormat="1" applyFont="1" applyFill="1" applyAlignment="1">
      <alignment vertical="center"/>
    </xf>
    <xf numFmtId="4" fontId="66" fillId="0" borderId="1" xfId="0" applyNumberFormat="1" applyFont="1" applyFill="1" applyBorder="1" applyAlignment="1">
      <alignment horizontal="center" vertical="center" wrapText="1"/>
    </xf>
    <xf numFmtId="165" fontId="67" fillId="0" borderId="0" xfId="0" applyNumberFormat="1" applyFont="1" applyBorder="1" applyAlignment="1">
      <alignment horizontal="left" vertical="center"/>
    </xf>
    <xf numFmtId="4" fontId="66" fillId="0" borderId="1" xfId="0" applyNumberFormat="1" applyFont="1" applyFill="1" applyBorder="1" applyAlignment="1">
      <alignment horizontal="left" vertical="center" wrapText="1"/>
    </xf>
    <xf numFmtId="0" fontId="67" fillId="0" borderId="0" xfId="0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vertical="center"/>
    </xf>
    <xf numFmtId="0" fontId="68" fillId="0" borderId="0" xfId="0" applyFont="1" applyFill="1" applyAlignment="1">
      <alignment vertical="center"/>
    </xf>
    <xf numFmtId="4" fontId="13" fillId="0" borderId="1" xfId="0" applyNumberFormat="1" applyFont="1" applyBorder="1" applyAlignment="1">
      <alignment horizontal="left" vertical="center"/>
    </xf>
    <xf numFmtId="4" fontId="64" fillId="0" borderId="20" xfId="0" applyNumberFormat="1" applyFont="1" applyFill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/>
    </xf>
    <xf numFmtId="4" fontId="72" fillId="0" borderId="1" xfId="0" applyNumberFormat="1" applyFont="1" applyBorder="1" applyAlignment="1">
      <alignment horizontal="right" vertical="center"/>
    </xf>
    <xf numFmtId="165" fontId="69" fillId="0" borderId="0" xfId="0" applyNumberFormat="1" applyFont="1" applyBorder="1" applyAlignment="1">
      <alignment horizontal="left" vertical="center"/>
    </xf>
    <xf numFmtId="166" fontId="56" fillId="0" borderId="1" xfId="0" applyNumberFormat="1" applyFont="1" applyFill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horizontal="right" vertical="center" wrapText="1"/>
    </xf>
    <xf numFmtId="4" fontId="56" fillId="0" borderId="1" xfId="0" applyNumberFormat="1" applyFont="1" applyFill="1" applyBorder="1" applyAlignment="1">
      <alignment horizontal="left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69" fillId="14" borderId="1" xfId="0" applyNumberFormat="1" applyFont="1" applyFill="1" applyBorder="1" applyAlignment="1">
      <alignment horizontal="center" vertical="center" wrapText="1"/>
    </xf>
    <xf numFmtId="4" fontId="63" fillId="12" borderId="1" xfId="0" applyNumberFormat="1" applyFont="1" applyFill="1" applyBorder="1" applyAlignment="1">
      <alignment horizontal="center" vertical="center" wrapText="1"/>
    </xf>
    <xf numFmtId="4" fontId="63" fillId="12" borderId="10" xfId="0" applyNumberFormat="1" applyFont="1" applyFill="1" applyBorder="1" applyAlignment="1">
      <alignment horizontal="center" vertical="center" wrapText="1"/>
    </xf>
    <xf numFmtId="172" fontId="38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4" fontId="38" fillId="0" borderId="10" xfId="0" applyNumberFormat="1" applyFont="1" applyBorder="1" applyAlignment="1">
      <alignment horizontal="center" vertical="center"/>
    </xf>
    <xf numFmtId="4" fontId="38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Alignment="1">
      <alignment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172" fontId="55" fillId="0" borderId="0" xfId="0" applyNumberFormat="1" applyFont="1" applyFill="1" applyAlignment="1">
      <alignment horizontal="left" vertical="center"/>
    </xf>
    <xf numFmtId="172" fontId="21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168" fontId="24" fillId="0" borderId="0" xfId="0" applyNumberFormat="1" applyFont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4" fontId="38" fillId="0" borderId="1" xfId="0" applyNumberFormat="1" applyFont="1" applyBorder="1" applyAlignment="1">
      <alignment vertical="center"/>
    </xf>
    <xf numFmtId="2" fontId="33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9" fontId="18" fillId="13" borderId="1" xfId="0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4" fontId="75" fillId="0" borderId="0" xfId="0" applyNumberFormat="1" applyFont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right" vertical="center" wrapText="1"/>
    </xf>
    <xf numFmtId="0" fontId="22" fillId="15" borderId="1" xfId="0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center" vertical="center"/>
    </xf>
    <xf numFmtId="4" fontId="18" fillId="15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top"/>
    </xf>
    <xf numFmtId="4" fontId="22" fillId="0" borderId="1" xfId="0" applyNumberFormat="1" applyFont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3" fillId="0" borderId="1" xfId="0" applyNumberFormat="1" applyFont="1" applyFill="1" applyBorder="1" applyAlignment="1"/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" xfId="0" applyFont="1" applyBorder="1"/>
    <xf numFmtId="0" fontId="7" fillId="0" borderId="1" xfId="0" applyFont="1" applyBorder="1"/>
    <xf numFmtId="0" fontId="24" fillId="0" borderId="2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2" fontId="14" fillId="0" borderId="16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" fontId="55" fillId="0" borderId="0" xfId="0" applyNumberFormat="1" applyFont="1" applyFill="1" applyAlignment="1">
      <alignment horizontal="left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6" fontId="24" fillId="0" borderId="0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25" fillId="3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167" fontId="77" fillId="0" borderId="0" xfId="0" applyNumberFormat="1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4" fontId="67" fillId="0" borderId="0" xfId="0" applyNumberFormat="1" applyFont="1" applyBorder="1" applyAlignment="1">
      <alignment horizontal="center" vertical="center"/>
    </xf>
    <xf numFmtId="169" fontId="78" fillId="0" borderId="0" xfId="0" applyNumberFormat="1" applyFont="1" applyFill="1" applyAlignment="1">
      <alignment horizontal="left" vertical="center"/>
    </xf>
    <xf numFmtId="4" fontId="78" fillId="0" borderId="0" xfId="0" applyNumberFormat="1" applyFont="1" applyBorder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4" fontId="77" fillId="0" borderId="0" xfId="0" applyNumberFormat="1" applyFont="1" applyBorder="1" applyAlignment="1">
      <alignment horizontal="left" vertical="center"/>
    </xf>
    <xf numFmtId="4" fontId="67" fillId="0" borderId="0" xfId="0" applyNumberFormat="1" applyFont="1" applyAlignment="1">
      <alignment vertical="center"/>
    </xf>
    <xf numFmtId="0" fontId="6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172" fontId="78" fillId="0" borderId="0" xfId="0" applyNumberFormat="1" applyFont="1" applyBorder="1" applyAlignment="1">
      <alignment horizontal="left" vertical="center"/>
    </xf>
    <xf numFmtId="172" fontId="77" fillId="0" borderId="0" xfId="0" applyNumberFormat="1" applyFont="1" applyBorder="1" applyAlignment="1">
      <alignment horizontal="left" vertical="center"/>
    </xf>
    <xf numFmtId="172" fontId="77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168" fontId="33" fillId="0" borderId="0" xfId="0" applyNumberFormat="1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horizontal="center" vertical="center"/>
    </xf>
    <xf numFmtId="4" fontId="24" fillId="0" borderId="19" xfId="0" applyNumberFormat="1" applyFont="1" applyFill="1" applyBorder="1" applyAlignment="1">
      <alignment horizontal="center"/>
    </xf>
    <xf numFmtId="2" fontId="77" fillId="0" borderId="0" xfId="0" applyNumberFormat="1" applyFont="1" applyFill="1" applyAlignment="1">
      <alignment horizontal="left" vertical="center"/>
    </xf>
    <xf numFmtId="4" fontId="23" fillId="0" borderId="20" xfId="0" applyNumberFormat="1" applyFont="1" applyBorder="1" applyAlignment="1"/>
    <xf numFmtId="0" fontId="7" fillId="0" borderId="19" xfId="0" applyFont="1" applyBorder="1" applyAlignment="1">
      <alignment horizontal="center" vertical="center"/>
    </xf>
    <xf numFmtId="0" fontId="69" fillId="0" borderId="19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69" fillId="4" borderId="19" xfId="0" applyNumberFormat="1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left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4" fontId="38" fillId="0" borderId="19" xfId="0" applyNumberFormat="1" applyFont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4" fontId="17" fillId="0" borderId="19" xfId="0" applyNumberFormat="1" applyFont="1" applyBorder="1" applyAlignment="1">
      <alignment vertical="center" wrapText="1"/>
    </xf>
    <xf numFmtId="4" fontId="14" fillId="0" borderId="19" xfId="0" applyNumberFormat="1" applyFont="1" applyBorder="1" applyAlignment="1">
      <alignment horizontal="center" vertical="center"/>
    </xf>
    <xf numFmtId="172" fontId="7" fillId="0" borderId="0" xfId="0" applyNumberFormat="1" applyFont="1" applyFill="1" applyAlignment="1">
      <alignment horizontal="right"/>
    </xf>
    <xf numFmtId="0" fontId="48" fillId="0" borderId="0" xfId="0" applyFont="1" applyAlignment="1">
      <alignment horizontal="right"/>
    </xf>
    <xf numFmtId="0" fontId="49" fillId="0" borderId="0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 wrapText="1"/>
    </xf>
    <xf numFmtId="4" fontId="47" fillId="0" borderId="0" xfId="0" applyNumberFormat="1" applyFont="1" applyBorder="1" applyAlignment="1">
      <alignment wrapText="1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4" fontId="23" fillId="4" borderId="19" xfId="0" applyNumberFormat="1" applyFont="1" applyFill="1" applyBorder="1" applyAlignment="1">
      <alignment horizontal="center" vertical="center" wrapText="1"/>
    </xf>
    <xf numFmtId="4" fontId="40" fillId="6" borderId="19" xfId="0" applyNumberFormat="1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2" fontId="80" fillId="0" borderId="0" xfId="0" applyNumberFormat="1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vertical="center" wrapText="1"/>
    </xf>
    <xf numFmtId="4" fontId="56" fillId="0" borderId="0" xfId="0" applyNumberFormat="1" applyFont="1" applyFill="1" applyBorder="1" applyAlignment="1">
      <alignment horizontal="left" vertical="center" wrapText="1"/>
    </xf>
    <xf numFmtId="174" fontId="24" fillId="0" borderId="0" xfId="0" applyNumberFormat="1" applyFont="1" applyFill="1" applyAlignment="1">
      <alignment vertical="center"/>
    </xf>
    <xf numFmtId="172" fontId="17" fillId="9" borderId="0" xfId="0" applyNumberFormat="1" applyFont="1" applyFill="1" applyAlignment="1">
      <alignment horizontal="center" vertical="center" wrapText="1"/>
    </xf>
    <xf numFmtId="168" fontId="17" fillId="9" borderId="0" xfId="0" applyNumberFormat="1" applyFont="1" applyFill="1" applyAlignment="1">
      <alignment horizontal="center" vertical="center"/>
    </xf>
    <xf numFmtId="171" fontId="24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173" fontId="43" fillId="0" borderId="0" xfId="0" applyNumberFormat="1" applyFont="1" applyFill="1" applyBorder="1" applyAlignment="1">
      <alignment horizontal="center" vertical="center" wrapText="1"/>
    </xf>
    <xf numFmtId="174" fontId="43" fillId="0" borderId="0" xfId="0" applyNumberFormat="1" applyFont="1" applyFill="1" applyBorder="1" applyAlignment="1">
      <alignment horizontal="center" vertical="center" wrapText="1"/>
    </xf>
    <xf numFmtId="2" fontId="14" fillId="1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172" fontId="28" fillId="0" borderId="0" xfId="0" applyNumberFormat="1" applyFont="1" applyAlignment="1">
      <alignment horizontal="left" vertical="center" wrapText="1"/>
    </xf>
    <xf numFmtId="2" fontId="17" fillId="9" borderId="0" xfId="0" applyNumberFormat="1" applyFont="1" applyFill="1" applyAlignment="1">
      <alignment horizontal="left" vertical="center"/>
    </xf>
    <xf numFmtId="2" fontId="79" fillId="0" borderId="0" xfId="0" applyNumberFormat="1" applyFont="1" applyBorder="1" applyAlignment="1">
      <alignment horizontal="left" vertical="center" wrapText="1"/>
    </xf>
    <xf numFmtId="4" fontId="81" fillId="0" borderId="0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Alignment="1">
      <alignment vertical="center"/>
    </xf>
    <xf numFmtId="172" fontId="17" fillId="0" borderId="0" xfId="0" applyNumberFormat="1" applyFont="1" applyBorder="1" applyAlignment="1">
      <alignment horizontal="center" vertical="center" wrapText="1"/>
    </xf>
    <xf numFmtId="173" fontId="24" fillId="0" borderId="0" xfId="0" applyNumberFormat="1" applyFont="1" applyAlignment="1">
      <alignment horizontal="left" vertical="center"/>
    </xf>
    <xf numFmtId="172" fontId="24" fillId="0" borderId="0" xfId="0" applyNumberFormat="1" applyFont="1" applyFill="1" applyAlignment="1">
      <alignment horizontal="left" vertical="center"/>
    </xf>
    <xf numFmtId="168" fontId="24" fillId="0" borderId="0" xfId="0" applyNumberFormat="1" applyFont="1" applyBorder="1" applyAlignment="1">
      <alignment horizontal="left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172" fontId="80" fillId="0" borderId="0" xfId="0" applyNumberFormat="1" applyFont="1" applyFill="1" applyBorder="1" applyAlignment="1">
      <alignment horizontal="left" vertical="center" wrapText="1"/>
    </xf>
    <xf numFmtId="174" fontId="2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82" fillId="6" borderId="5" xfId="0" applyNumberFormat="1" applyFont="1" applyFill="1" applyBorder="1" applyAlignment="1">
      <alignment horizontal="center" vertical="center" wrapText="1"/>
    </xf>
    <xf numFmtId="4" fontId="82" fillId="6" borderId="0" xfId="0" applyNumberFormat="1" applyFont="1" applyFill="1" applyBorder="1" applyAlignment="1">
      <alignment horizontal="center" vertical="center" wrapText="1"/>
    </xf>
    <xf numFmtId="2" fontId="82" fillId="6" borderId="0" xfId="0" applyNumberFormat="1" applyFont="1" applyFill="1" applyBorder="1" applyAlignment="1">
      <alignment horizontal="center" vertical="center" wrapText="1"/>
    </xf>
    <xf numFmtId="0" fontId="82" fillId="6" borderId="5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170" fontId="24" fillId="0" borderId="0" xfId="0" applyNumberFormat="1" applyFont="1" applyAlignment="1">
      <alignment vertical="center"/>
    </xf>
    <xf numFmtId="175" fontId="38" fillId="0" borderId="0" xfId="0" applyNumberFormat="1" applyFont="1" applyFill="1" applyAlignment="1">
      <alignment horizontal="left" vertical="center"/>
    </xf>
    <xf numFmtId="175" fontId="24" fillId="0" borderId="0" xfId="0" applyNumberFormat="1" applyFont="1" applyFill="1" applyAlignment="1">
      <alignment horizontal="left" vertical="center"/>
    </xf>
    <xf numFmtId="176" fontId="24" fillId="0" borderId="0" xfId="0" applyNumberFormat="1" applyFont="1" applyAlignment="1">
      <alignment vertical="center"/>
    </xf>
    <xf numFmtId="177" fontId="24" fillId="0" borderId="0" xfId="0" applyNumberFormat="1" applyFont="1" applyAlignment="1">
      <alignment vertical="center"/>
    </xf>
    <xf numFmtId="4" fontId="38" fillId="4" borderId="19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4" fontId="38" fillId="0" borderId="19" xfId="0" applyNumberFormat="1" applyFont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8" fillId="0" borderId="19" xfId="0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2" fontId="24" fillId="0" borderId="19" xfId="0" applyNumberFormat="1" applyFont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" fontId="23" fillId="0" borderId="3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left" vertical="center"/>
    </xf>
    <xf numFmtId="4" fontId="23" fillId="0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4" fillId="9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64" fillId="0" borderId="0" xfId="0" applyNumberFormat="1" applyFont="1" applyFill="1" applyBorder="1" applyAlignment="1">
      <alignment horizontal="left" vertical="center" wrapText="1"/>
    </xf>
    <xf numFmtId="4" fontId="64" fillId="0" borderId="6" xfId="0" applyNumberFormat="1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4" fontId="76" fillId="0" borderId="0" xfId="0" applyNumberFormat="1" applyFont="1" applyFill="1" applyBorder="1" applyAlignment="1">
      <alignment horizontal="left" vertical="center" wrapText="1"/>
    </xf>
    <xf numFmtId="0" fontId="74" fillId="4" borderId="8" xfId="0" applyFont="1" applyFill="1" applyBorder="1" applyAlignment="1">
      <alignment horizontal="center" vertical="center" wrapText="1"/>
    </xf>
    <xf numFmtId="0" fontId="74" fillId="4" borderId="2" xfId="0" applyFont="1" applyFill="1" applyBorder="1" applyAlignment="1">
      <alignment horizontal="center" vertical="center" wrapText="1"/>
    </xf>
    <xf numFmtId="0" fontId="74" fillId="4" borderId="9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49" fontId="18" fillId="8" borderId="11" xfId="0" applyNumberFormat="1" applyFont="1" applyFill="1" applyBorder="1" applyAlignment="1">
      <alignment horizontal="center" vertical="center" wrapText="1"/>
    </xf>
    <xf numFmtId="49" fontId="18" fillId="8" borderId="12" xfId="0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3" fillId="5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38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left" vertical="center"/>
    </xf>
    <xf numFmtId="4" fontId="23" fillId="3" borderId="4" xfId="0" applyNumberFormat="1" applyFont="1" applyFill="1" applyBorder="1" applyAlignment="1">
      <alignment horizontal="center" vertical="center"/>
    </xf>
    <xf numFmtId="4" fontId="23" fillId="5" borderId="3" xfId="0" applyNumberFormat="1" applyFont="1" applyFill="1" applyBorder="1" applyAlignment="1">
      <alignment horizontal="center" vertical="center"/>
    </xf>
    <xf numFmtId="4" fontId="23" fillId="5" borderId="4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</cellXfs>
  <cellStyles count="5">
    <cellStyle name="Excel Built-in Normal" xfId="2"/>
    <cellStyle name="Обычный" xfId="0" builtinId="0"/>
    <cellStyle name="Обычный 2" xfId="4"/>
    <cellStyle name="Обычный 4" xfId="3"/>
    <cellStyle name="Финансовый 2" xfId="1"/>
  </cellStyles>
  <dxfs count="0"/>
  <tableStyles count="0" defaultTableStyle="TableStyleMedium2" defaultPivotStyle="PivotStyleMedium9"/>
  <colors>
    <mruColors>
      <color rgb="FFFF0000"/>
      <color rgb="FF3333FF"/>
      <color rgb="FFCCECFF"/>
      <color rgb="FFFF66FF"/>
      <color rgb="FF99FFCC"/>
      <color rgb="FF292929"/>
      <color rgb="FFFFFFCC"/>
      <color rgb="FFFFFF99"/>
      <color rgb="FF00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413"/>
  <sheetViews>
    <sheetView tabSelected="1" view="pageBreakPreview" zoomScale="68" zoomScaleNormal="60" zoomScaleSheetLayoutView="68" workbookViewId="0">
      <selection activeCell="A2" sqref="A2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27.1406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3" width="24.5703125" style="423" customWidth="1"/>
    <col min="14" max="14" width="30.85546875" style="423" customWidth="1"/>
    <col min="15" max="15" width="35.140625" style="68" customWidth="1"/>
    <col min="16" max="16" width="30.85546875" style="67" customWidth="1"/>
    <col min="17" max="17" width="29.5703125" style="67" customWidth="1"/>
    <col min="18" max="18" width="25.85546875" style="67" customWidth="1"/>
    <col min="19" max="21" width="16.5703125" style="184" customWidth="1"/>
    <col min="22" max="26" width="16.5703125" style="67" customWidth="1"/>
    <col min="27" max="16384" width="9.140625" style="67"/>
  </cols>
  <sheetData>
    <row r="1" spans="1:15" x14ac:dyDescent="0.25">
      <c r="A1" s="851" t="s">
        <v>492</v>
      </c>
      <c r="B1" s="851"/>
      <c r="C1" s="851"/>
      <c r="D1" s="851"/>
      <c r="E1" s="851"/>
      <c r="F1" s="851"/>
      <c r="G1" s="851"/>
      <c r="H1" s="851"/>
      <c r="I1" s="851"/>
      <c r="J1" s="851"/>
      <c r="K1" s="422"/>
      <c r="L1" s="422"/>
      <c r="M1" s="422"/>
      <c r="N1" s="422"/>
      <c r="O1" s="116"/>
    </row>
    <row r="3" spans="1:15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424"/>
      <c r="L3" s="424"/>
      <c r="M3" s="424"/>
      <c r="N3" s="424"/>
      <c r="O3" s="117"/>
    </row>
    <row r="5" spans="1:15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 t="s">
        <v>433</v>
      </c>
      <c r="K5" s="438"/>
      <c r="L5" s="438"/>
      <c r="M5" s="438"/>
      <c r="N5" s="438"/>
      <c r="O5" s="118"/>
    </row>
    <row r="6" spans="1:15" x14ac:dyDescent="0.25">
      <c r="B6" s="17"/>
    </row>
    <row r="7" spans="1:15" ht="83.25" customHeight="1" x14ac:dyDescent="0.25">
      <c r="A7" s="853" t="s">
        <v>95</v>
      </c>
      <c r="B7" s="853"/>
      <c r="C7" s="854" t="s">
        <v>167</v>
      </c>
      <c r="D7" s="855"/>
      <c r="E7" s="855"/>
      <c r="F7" s="855"/>
      <c r="G7" s="855"/>
      <c r="H7" s="855"/>
      <c r="I7" s="855"/>
      <c r="J7" s="856"/>
      <c r="K7" s="66"/>
      <c r="L7" s="66"/>
      <c r="M7" s="66"/>
      <c r="N7" s="66"/>
      <c r="O7" s="72"/>
    </row>
    <row r="8" spans="1:15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804"/>
      <c r="O8" s="72"/>
    </row>
    <row r="10" spans="1:15" ht="48.75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  <c r="K10" s="425"/>
      <c r="L10" s="425"/>
      <c r="M10" s="425"/>
      <c r="N10" s="803"/>
    </row>
    <row r="11" spans="1:15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5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426"/>
      <c r="L12" s="426"/>
      <c r="M12" s="426"/>
      <c r="N12" s="806"/>
      <c r="O12" s="123"/>
    </row>
    <row r="13" spans="1:15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0"/>
    </row>
    <row r="14" spans="1:15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428"/>
      <c r="L14" s="428"/>
      <c r="M14" s="428"/>
      <c r="N14" s="807"/>
      <c r="O14" s="125"/>
    </row>
    <row r="15" spans="1:15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800"/>
      <c r="O15" s="176"/>
    </row>
    <row r="16" spans="1:15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19"/>
    </row>
    <row r="17" spans="1:21" ht="51.75" customHeight="1" x14ac:dyDescent="0.25">
      <c r="A17" s="875" t="s">
        <v>24</v>
      </c>
      <c r="B17" s="875" t="s">
        <v>22</v>
      </c>
      <c r="C17" s="875" t="s">
        <v>23</v>
      </c>
      <c r="D17" s="895" t="s">
        <v>419</v>
      </c>
      <c r="E17" s="896"/>
      <c r="F17" s="896"/>
      <c r="G17" s="897"/>
      <c r="H17" s="884" t="s">
        <v>17</v>
      </c>
      <c r="I17" s="884" t="s">
        <v>25</v>
      </c>
      <c r="J17" s="874" t="s">
        <v>168</v>
      </c>
      <c r="K17" s="4"/>
      <c r="L17" s="850" t="s">
        <v>172</v>
      </c>
      <c r="M17" s="850"/>
      <c r="N17" s="802"/>
      <c r="O17" s="18"/>
    </row>
    <row r="18" spans="1:21" ht="56.25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4"/>
      <c r="L18" s="133" t="s">
        <v>115</v>
      </c>
      <c r="M18" s="133" t="s">
        <v>173</v>
      </c>
      <c r="N18" s="824"/>
      <c r="O18" s="21"/>
    </row>
    <row r="19" spans="1:21" ht="96.75" customHeight="1" x14ac:dyDescent="0.25">
      <c r="A19" s="876"/>
      <c r="B19" s="876"/>
      <c r="C19" s="876"/>
      <c r="D19" s="876"/>
      <c r="E19" s="167" t="s">
        <v>18</v>
      </c>
      <c r="F19" s="167" t="s">
        <v>305</v>
      </c>
      <c r="G19" s="167" t="s">
        <v>19</v>
      </c>
      <c r="H19" s="886"/>
      <c r="I19" s="886"/>
      <c r="J19" s="874"/>
      <c r="K19" s="457"/>
      <c r="L19" s="134"/>
      <c r="M19" s="133"/>
      <c r="N19" s="825"/>
      <c r="O19" s="180"/>
    </row>
    <row r="20" spans="1:21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458"/>
      <c r="L20" s="138"/>
      <c r="M20" s="138"/>
      <c r="N20" s="822"/>
      <c r="O20" s="180"/>
      <c r="Q20" s="67" t="s">
        <v>477</v>
      </c>
      <c r="R20" s="67" t="s">
        <v>476</v>
      </c>
    </row>
    <row r="21" spans="1:21" ht="53.25" customHeight="1" x14ac:dyDescent="0.25">
      <c r="A21" s="167" t="s">
        <v>89</v>
      </c>
      <c r="B21" s="10" t="s">
        <v>230</v>
      </c>
      <c r="C21" s="165">
        <v>107.11</v>
      </c>
      <c r="D21" s="165">
        <f>F21+G21+E21</f>
        <v>3387916.67</v>
      </c>
      <c r="E21" s="94">
        <f>ROUND((1666071.61+596398.75+324660.94)*1.03,0)</f>
        <v>2664745</v>
      </c>
      <c r="F21" s="94">
        <f>ROUND(232070.6*1.03,0)</f>
        <v>239033</v>
      </c>
      <c r="G21" s="255">
        <f>ROUND((J21-O21)/12,2)</f>
        <v>484138.67</v>
      </c>
      <c r="H21" s="165">
        <v>0</v>
      </c>
      <c r="I21" s="165">
        <v>1</v>
      </c>
      <c r="J21" s="5">
        <f>37000000-226059.22-884553.46+45000+4720612.68</f>
        <v>40655000</v>
      </c>
      <c r="K21" s="459"/>
      <c r="L21" s="138"/>
      <c r="M21" s="138"/>
      <c r="N21" s="822"/>
      <c r="O21" s="183">
        <f>ROUND((E21+F21)*12,2)</f>
        <v>34845336</v>
      </c>
      <c r="Q21" s="759">
        <v>29767659.600000001</v>
      </c>
      <c r="R21" s="758">
        <f>J21-Q21</f>
        <v>10887340.399999999</v>
      </c>
      <c r="S21" s="185"/>
    </row>
    <row r="22" spans="1:21" s="483" customFormat="1" ht="53.25" customHeight="1" x14ac:dyDescent="0.25">
      <c r="A22" s="484" t="s">
        <v>301</v>
      </c>
      <c r="B22" s="10" t="s">
        <v>420</v>
      </c>
      <c r="C22" s="13">
        <f>1797235.02/12/5000</f>
        <v>29.953916999999997</v>
      </c>
      <c r="D22" s="485">
        <f>F22+G22+E22</f>
        <v>5000</v>
      </c>
      <c r="E22" s="94">
        <v>0</v>
      </c>
      <c r="F22" s="94">
        <v>5000</v>
      </c>
      <c r="G22" s="485">
        <v>0</v>
      </c>
      <c r="H22" s="485">
        <v>0</v>
      </c>
      <c r="I22" s="485">
        <v>1</v>
      </c>
      <c r="J22" s="5">
        <f>ROUND(C22*F22*(1+H22/100)*I22*12,2)</f>
        <v>1797235.02</v>
      </c>
      <c r="K22" s="115"/>
      <c r="L22" s="138"/>
      <c r="M22" s="138"/>
      <c r="N22" s="823"/>
      <c r="O22" s="217"/>
      <c r="Q22" s="759">
        <v>1358178.24</v>
      </c>
      <c r="R22" s="758">
        <f t="shared" ref="R22:R23" si="0">J22-Q22</f>
        <v>439056.78</v>
      </c>
      <c r="S22" s="185"/>
      <c r="T22" s="184"/>
      <c r="U22" s="184"/>
    </row>
    <row r="23" spans="1:21" s="636" customFormat="1" ht="74.25" customHeight="1" x14ac:dyDescent="0.25">
      <c r="A23" s="637" t="s">
        <v>409</v>
      </c>
      <c r="B23" s="10" t="s">
        <v>410</v>
      </c>
      <c r="C23" s="638">
        <v>0.75</v>
      </c>
      <c r="D23" s="638">
        <f>F23+G23+E23</f>
        <v>16132.5</v>
      </c>
      <c r="E23" s="94">
        <v>16132.5</v>
      </c>
      <c r="F23" s="94">
        <v>0</v>
      </c>
      <c r="G23" s="638">
        <v>0</v>
      </c>
      <c r="H23" s="638">
        <v>0</v>
      </c>
      <c r="I23" s="638">
        <v>1</v>
      </c>
      <c r="J23" s="5">
        <v>413938.08</v>
      </c>
      <c r="K23" s="115"/>
      <c r="L23" s="138"/>
      <c r="M23" s="138"/>
      <c r="N23" s="823"/>
      <c r="O23" s="217"/>
      <c r="Q23" s="759">
        <v>314406.53000000003</v>
      </c>
      <c r="R23" s="758">
        <f t="shared" si="0"/>
        <v>99531.549999999988</v>
      </c>
      <c r="S23" s="185"/>
      <c r="T23" s="184"/>
      <c r="U23" s="184"/>
    </row>
    <row r="24" spans="1:21" s="78" customFormat="1" ht="45.75" customHeight="1" x14ac:dyDescent="0.25">
      <c r="A24" s="144"/>
      <c r="B24" s="145" t="s">
        <v>20</v>
      </c>
      <c r="C24" s="144" t="s">
        <v>21</v>
      </c>
      <c r="D24" s="146">
        <f>SUM(D21:D23)</f>
        <v>3409049.17</v>
      </c>
      <c r="E24" s="144" t="s">
        <v>21</v>
      </c>
      <c r="F24" s="144" t="s">
        <v>21</v>
      </c>
      <c r="G24" s="144" t="s">
        <v>21</v>
      </c>
      <c r="H24" s="144" t="s">
        <v>21</v>
      </c>
      <c r="I24" s="144" t="s">
        <v>21</v>
      </c>
      <c r="J24" s="146">
        <f>SUM(J21:J23)</f>
        <v>42866173.100000001</v>
      </c>
      <c r="K24" s="115"/>
      <c r="L24" s="135">
        <f>SUM(L21:L23)</f>
        <v>0</v>
      </c>
      <c r="M24" s="135">
        <f>SUM(M20:M21)</f>
        <v>0</v>
      </c>
      <c r="N24" s="388"/>
      <c r="O24" s="182"/>
      <c r="Q24" s="772">
        <f>SUM(Q21:Q23)</f>
        <v>31440244.370000001</v>
      </c>
      <c r="R24" s="772">
        <f>SUM(R21:R23)</f>
        <v>11425928.729999999</v>
      </c>
      <c r="S24" s="777">
        <f>J24-Q24-R24</f>
        <v>0</v>
      </c>
      <c r="T24" s="184"/>
      <c r="U24" s="188"/>
    </row>
    <row r="25" spans="1:21" x14ac:dyDescent="0.25">
      <c r="K25" s="68"/>
      <c r="L25" s="68"/>
      <c r="M25" s="68"/>
      <c r="N25" s="68"/>
      <c r="O25" s="114"/>
      <c r="Q25" s="106"/>
    </row>
    <row r="26" spans="1:21" x14ac:dyDescent="0.25">
      <c r="A26" s="868" t="s">
        <v>124</v>
      </c>
      <c r="B26" s="868"/>
      <c r="C26" s="868"/>
      <c r="D26" s="868"/>
      <c r="E26" s="868"/>
      <c r="F26" s="868"/>
      <c r="G26" s="868"/>
      <c r="H26" s="868"/>
      <c r="I26" s="868"/>
      <c r="J26" s="868"/>
      <c r="K26" s="427"/>
      <c r="L26" s="427"/>
      <c r="M26" s="427"/>
      <c r="N26" s="427"/>
      <c r="O26" s="115"/>
      <c r="Q26" s="106"/>
    </row>
    <row r="27" spans="1:21" x14ac:dyDescent="0.25">
      <c r="A27" s="174"/>
      <c r="B27" s="174"/>
      <c r="C27" s="174"/>
      <c r="D27" s="174"/>
      <c r="E27" s="174"/>
      <c r="F27" s="174"/>
      <c r="G27" s="174"/>
      <c r="H27" s="174"/>
      <c r="I27" s="850" t="s">
        <v>172</v>
      </c>
      <c r="J27" s="850"/>
      <c r="K27" s="443"/>
      <c r="L27" s="443"/>
      <c r="M27" s="443"/>
      <c r="N27" s="479"/>
      <c r="Q27" s="106"/>
    </row>
    <row r="28" spans="1:21" ht="56.25" x14ac:dyDescent="0.25">
      <c r="A28" s="14" t="s">
        <v>24</v>
      </c>
      <c r="B28" s="14" t="s">
        <v>14</v>
      </c>
      <c r="C28" s="167" t="s">
        <v>132</v>
      </c>
      <c r="D28" s="167" t="s">
        <v>133</v>
      </c>
      <c r="E28" s="167" t="s">
        <v>134</v>
      </c>
      <c r="G28" s="174"/>
      <c r="H28" s="174"/>
      <c r="I28" s="133" t="s">
        <v>115</v>
      </c>
      <c r="J28" s="133" t="s">
        <v>173</v>
      </c>
      <c r="K28" s="460"/>
      <c r="L28" s="460"/>
      <c r="M28" s="460"/>
      <c r="N28" s="793"/>
      <c r="O28" s="794"/>
      <c r="Q28" s="106"/>
    </row>
    <row r="29" spans="1:21" x14ac:dyDescent="0.25">
      <c r="A29" s="91">
        <v>1</v>
      </c>
      <c r="B29" s="91">
        <v>2</v>
      </c>
      <c r="C29" s="113">
        <v>3</v>
      </c>
      <c r="D29" s="113">
        <v>4</v>
      </c>
      <c r="E29" s="113">
        <v>5</v>
      </c>
      <c r="G29" s="174"/>
      <c r="H29" s="174"/>
      <c r="I29" s="134"/>
      <c r="J29" s="133"/>
      <c r="K29" s="460"/>
      <c r="L29" s="460"/>
      <c r="M29" s="460"/>
      <c r="N29" s="460"/>
      <c r="Q29" s="106"/>
    </row>
    <row r="30" spans="1:21" ht="138" customHeight="1" x14ac:dyDescent="0.25">
      <c r="A30" s="84">
        <v>1</v>
      </c>
      <c r="B30" s="90" t="s">
        <v>400</v>
      </c>
      <c r="C30" s="165">
        <f>E30/D30</f>
        <v>12500</v>
      </c>
      <c r="D30" s="77">
        <v>12</v>
      </c>
      <c r="E30" s="85">
        <f>200000-50000</f>
        <v>150000</v>
      </c>
      <c r="G30" s="86"/>
      <c r="H30" s="87"/>
      <c r="I30" s="138"/>
      <c r="J30" s="138"/>
      <c r="K30" s="461"/>
      <c r="L30" s="461"/>
      <c r="M30" s="461"/>
      <c r="N30" s="816"/>
      <c r="Q30" s="106"/>
    </row>
    <row r="31" spans="1:21" ht="36" hidden="1" customHeight="1" x14ac:dyDescent="0.25">
      <c r="A31" s="84">
        <v>2</v>
      </c>
      <c r="B31" s="90" t="s">
        <v>160</v>
      </c>
      <c r="C31" s="361">
        <f>E31/D31</f>
        <v>0</v>
      </c>
      <c r="D31" s="77">
        <v>1</v>
      </c>
      <c r="E31" s="85"/>
      <c r="G31" s="86"/>
      <c r="H31" s="87"/>
      <c r="I31" s="138"/>
      <c r="J31" s="138"/>
      <c r="K31" s="461"/>
      <c r="L31" s="461"/>
      <c r="M31" s="461"/>
      <c r="N31" s="461"/>
      <c r="Q31" s="106"/>
    </row>
    <row r="32" spans="1:21" ht="36.75" customHeight="1" x14ac:dyDescent="0.25">
      <c r="A32" s="147"/>
      <c r="B32" s="145" t="s">
        <v>20</v>
      </c>
      <c r="C32" s="148"/>
      <c r="D32" s="149"/>
      <c r="E32" s="146">
        <f>E31+E30</f>
        <v>150000</v>
      </c>
      <c r="G32" s="174"/>
      <c r="H32" s="174"/>
      <c r="I32" s="135">
        <f>SUM(I30:I31)</f>
        <v>0</v>
      </c>
      <c r="J32" s="135">
        <f>SUM(J30:J31)</f>
        <v>0</v>
      </c>
      <c r="K32" s="421"/>
      <c r="L32" s="421"/>
      <c r="M32" s="421"/>
      <c r="N32" s="795"/>
      <c r="Q32" s="772">
        <v>83932.42</v>
      </c>
      <c r="R32" s="770">
        <f>E32-Q32</f>
        <v>66067.58</v>
      </c>
    </row>
    <row r="33" spans="1:21" x14ac:dyDescent="0.25">
      <c r="N33" s="678"/>
      <c r="Q33" s="106"/>
    </row>
    <row r="34" spans="1:21" x14ac:dyDescent="0.25">
      <c r="A34" s="880" t="s">
        <v>190</v>
      </c>
      <c r="B34" s="880"/>
      <c r="C34" s="880"/>
      <c r="D34" s="880"/>
      <c r="E34" s="880"/>
      <c r="F34" s="880"/>
      <c r="G34" s="880"/>
      <c r="H34" s="880"/>
      <c r="I34" s="880"/>
      <c r="J34" s="880"/>
      <c r="K34" s="426"/>
      <c r="L34" s="426"/>
      <c r="M34" s="426"/>
      <c r="N34" s="798"/>
      <c r="Q34" s="106"/>
    </row>
    <row r="35" spans="1:2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678"/>
      <c r="Q35" s="106"/>
    </row>
    <row r="36" spans="1:21" hidden="1" x14ac:dyDescent="0.25">
      <c r="A36" s="865" t="s">
        <v>121</v>
      </c>
      <c r="B36" s="865"/>
      <c r="C36" s="865"/>
      <c r="D36" s="865"/>
      <c r="E36" s="865"/>
      <c r="F36" s="865"/>
      <c r="G36" s="865"/>
      <c r="H36" s="865"/>
      <c r="I36" s="865"/>
      <c r="J36" s="865"/>
      <c r="K36" s="429"/>
      <c r="L36" s="429"/>
      <c r="M36" s="429"/>
      <c r="N36" s="429"/>
      <c r="O36" s="125"/>
      <c r="Q36" s="106"/>
    </row>
    <row r="37" spans="1:21" hidden="1" x14ac:dyDescent="0.25">
      <c r="A37" s="163"/>
      <c r="B37" s="24"/>
      <c r="C37" s="163"/>
      <c r="D37" s="163"/>
      <c r="E37" s="163"/>
      <c r="F37" s="163"/>
      <c r="I37" s="850" t="s">
        <v>172</v>
      </c>
      <c r="J37" s="850"/>
      <c r="K37" s="443"/>
      <c r="L37" s="443"/>
      <c r="M37" s="443"/>
      <c r="N37" s="443"/>
      <c r="O37" s="111"/>
      <c r="Q37" s="106"/>
    </row>
    <row r="38" spans="1:21" ht="116.25" hidden="1" x14ac:dyDescent="0.25">
      <c r="A38" s="167" t="s">
        <v>24</v>
      </c>
      <c r="B38" s="167" t="s">
        <v>14</v>
      </c>
      <c r="C38" s="167" t="s">
        <v>40</v>
      </c>
      <c r="D38" s="167" t="s">
        <v>38</v>
      </c>
      <c r="E38" s="167" t="s">
        <v>39</v>
      </c>
      <c r="F38" s="167" t="s">
        <v>80</v>
      </c>
      <c r="I38" s="133" t="s">
        <v>115</v>
      </c>
      <c r="J38" s="133" t="s">
        <v>173</v>
      </c>
      <c r="K38" s="460"/>
      <c r="L38" s="460"/>
      <c r="M38" s="460"/>
      <c r="N38" s="460"/>
      <c r="O38" s="122"/>
      <c r="Q38" s="106"/>
      <c r="S38" s="106"/>
    </row>
    <row r="39" spans="1:21" hidden="1" x14ac:dyDescent="0.25">
      <c r="A39" s="113">
        <v>1</v>
      </c>
      <c r="B39" s="113">
        <v>2</v>
      </c>
      <c r="C39" s="113">
        <v>3</v>
      </c>
      <c r="D39" s="113">
        <v>4</v>
      </c>
      <c r="E39" s="113">
        <v>5</v>
      </c>
      <c r="F39" s="113">
        <v>6</v>
      </c>
      <c r="G39" s="78"/>
      <c r="H39" s="78"/>
      <c r="I39" s="136"/>
      <c r="J39" s="136"/>
      <c r="K39" s="462"/>
      <c r="L39" s="462"/>
      <c r="M39" s="462"/>
      <c r="N39" s="462"/>
      <c r="Q39" s="106"/>
      <c r="S39" s="106"/>
    </row>
    <row r="40" spans="1:21" ht="69.75" hidden="1" x14ac:dyDescent="0.25">
      <c r="A40" s="167">
        <v>1</v>
      </c>
      <c r="B40" s="10" t="s">
        <v>28</v>
      </c>
      <c r="C40" s="167" t="s">
        <v>21</v>
      </c>
      <c r="D40" s="167" t="s">
        <v>21</v>
      </c>
      <c r="E40" s="167" t="s">
        <v>21</v>
      </c>
      <c r="F40" s="5">
        <f>F42</f>
        <v>0</v>
      </c>
      <c r="I40" s="137">
        <f>I42</f>
        <v>0</v>
      </c>
      <c r="J40" s="137">
        <f>J42</f>
        <v>0</v>
      </c>
      <c r="K40" s="463"/>
      <c r="L40" s="463"/>
      <c r="M40" s="463"/>
      <c r="N40" s="463"/>
      <c r="Q40" s="106"/>
      <c r="S40" s="106"/>
    </row>
    <row r="41" spans="1:21" s="78" customFormat="1" hidden="1" x14ac:dyDescent="0.25">
      <c r="A41" s="873" t="s">
        <v>29</v>
      </c>
      <c r="B41" s="10" t="s">
        <v>1</v>
      </c>
      <c r="C41" s="167"/>
      <c r="D41" s="167"/>
      <c r="E41" s="167"/>
      <c r="F41" s="5"/>
      <c r="G41" s="67"/>
      <c r="H41" s="67"/>
      <c r="I41" s="137"/>
      <c r="J41" s="137"/>
      <c r="K41" s="463"/>
      <c r="L41" s="463"/>
      <c r="M41" s="463"/>
      <c r="N41" s="463"/>
      <c r="O41" s="79"/>
      <c r="Q41" s="106"/>
      <c r="S41" s="186"/>
      <c r="T41" s="188"/>
      <c r="U41" s="188"/>
    </row>
    <row r="42" spans="1:21" ht="69.75" hidden="1" x14ac:dyDescent="0.25">
      <c r="A42" s="873"/>
      <c r="B42" s="10" t="s">
        <v>30</v>
      </c>
      <c r="C42" s="384">
        <f>F42/E42/D42</f>
        <v>0</v>
      </c>
      <c r="D42" s="167">
        <v>45</v>
      </c>
      <c r="E42" s="167">
        <v>2</v>
      </c>
      <c r="F42" s="5"/>
      <c r="I42" s="143"/>
      <c r="J42" s="143"/>
      <c r="K42" s="464"/>
      <c r="L42" s="464"/>
      <c r="M42" s="464"/>
      <c r="N42" s="464"/>
      <c r="Q42" s="106"/>
      <c r="R42" s="75">
        <f>F42-Q42</f>
        <v>0</v>
      </c>
      <c r="S42" s="106"/>
    </row>
    <row r="43" spans="1:21" ht="69.75" hidden="1" x14ac:dyDescent="0.25">
      <c r="A43" s="167">
        <v>2</v>
      </c>
      <c r="B43" s="10" t="s">
        <v>34</v>
      </c>
      <c r="C43" s="167" t="s">
        <v>21</v>
      </c>
      <c r="D43" s="167" t="s">
        <v>21</v>
      </c>
      <c r="E43" s="167" t="s">
        <v>21</v>
      </c>
      <c r="F43" s="5">
        <f>F45</f>
        <v>0</v>
      </c>
      <c r="I43" s="137">
        <f>I45</f>
        <v>0</v>
      </c>
      <c r="J43" s="137">
        <f>J45</f>
        <v>0</v>
      </c>
      <c r="K43" s="463"/>
      <c r="L43" s="463"/>
      <c r="M43" s="463"/>
      <c r="N43" s="463"/>
      <c r="Q43" s="106"/>
      <c r="S43" s="106"/>
    </row>
    <row r="44" spans="1:21" hidden="1" x14ac:dyDescent="0.25">
      <c r="A44" s="873" t="s">
        <v>35</v>
      </c>
      <c r="B44" s="10" t="s">
        <v>1</v>
      </c>
      <c r="C44" s="167"/>
      <c r="D44" s="167"/>
      <c r="E44" s="167"/>
      <c r="F44" s="5"/>
      <c r="I44" s="137"/>
      <c r="J44" s="137"/>
      <c r="K44" s="463"/>
      <c r="L44" s="463"/>
      <c r="M44" s="463"/>
      <c r="N44" s="463"/>
      <c r="Q44" s="106"/>
      <c r="S44" s="106"/>
    </row>
    <row r="45" spans="1:21" ht="69.75" hidden="1" x14ac:dyDescent="0.25">
      <c r="A45" s="873"/>
      <c r="B45" s="10" t="s">
        <v>30</v>
      </c>
      <c r="C45" s="167" t="e">
        <f t="shared" ref="C45" si="1">F45/E45/D45</f>
        <v>#DIV/0!</v>
      </c>
      <c r="D45" s="167"/>
      <c r="E45" s="167"/>
      <c r="F45" s="5"/>
      <c r="I45" s="143"/>
      <c r="J45" s="143"/>
      <c r="K45" s="464"/>
      <c r="L45" s="464"/>
      <c r="M45" s="464"/>
      <c r="N45" s="464"/>
      <c r="Q45" s="106"/>
      <c r="S45" s="106"/>
    </row>
    <row r="46" spans="1:21" ht="38.25" hidden="1" customHeight="1" x14ac:dyDescent="0.25">
      <c r="A46" s="147"/>
      <c r="B46" s="145" t="s">
        <v>20</v>
      </c>
      <c r="C46" s="144" t="s">
        <v>21</v>
      </c>
      <c r="D46" s="144" t="s">
        <v>21</v>
      </c>
      <c r="E46" s="144" t="s">
        <v>21</v>
      </c>
      <c r="F46" s="146">
        <f>F43+F40</f>
        <v>0</v>
      </c>
      <c r="I46" s="137">
        <f>I40+I43</f>
        <v>0</v>
      </c>
      <c r="J46" s="137">
        <f>J40+J43</f>
        <v>0</v>
      </c>
      <c r="K46" s="463"/>
      <c r="L46" s="463"/>
      <c r="M46" s="463"/>
      <c r="N46" s="463"/>
      <c r="Q46" s="106"/>
      <c r="S46" s="106"/>
    </row>
    <row r="47" spans="1:21" hidden="1" x14ac:dyDescent="0.25">
      <c r="A47" s="17"/>
      <c r="B47" s="11"/>
      <c r="C47" s="17"/>
      <c r="D47" s="17"/>
      <c r="E47" s="17"/>
      <c r="F47" s="17"/>
      <c r="G47" s="121"/>
      <c r="K47" s="68"/>
      <c r="L47" s="68"/>
      <c r="M47" s="68"/>
      <c r="N47" s="68"/>
      <c r="Q47" s="106"/>
      <c r="S47" s="106"/>
    </row>
    <row r="48" spans="1:21" hidden="1" x14ac:dyDescent="0.25">
      <c r="A48" s="865" t="s">
        <v>118</v>
      </c>
      <c r="B48" s="865"/>
      <c r="C48" s="865"/>
      <c r="D48" s="865"/>
      <c r="E48" s="865"/>
      <c r="F48" s="865"/>
      <c r="G48" s="865"/>
      <c r="H48" s="865"/>
      <c r="I48" s="865"/>
      <c r="J48" s="865"/>
      <c r="K48" s="465"/>
      <c r="L48" s="465"/>
      <c r="M48" s="465"/>
      <c r="N48" s="465"/>
      <c r="Q48" s="106"/>
      <c r="S48" s="106"/>
    </row>
    <row r="49" spans="1:21" hidden="1" x14ac:dyDescent="0.25">
      <c r="A49" s="163"/>
      <c r="B49" s="24"/>
      <c r="C49" s="163"/>
      <c r="D49" s="163"/>
      <c r="E49" s="163"/>
      <c r="F49" s="163"/>
      <c r="I49" s="850" t="s">
        <v>172</v>
      </c>
      <c r="J49" s="850"/>
      <c r="K49" s="443"/>
      <c r="L49" s="443"/>
      <c r="M49" s="443"/>
      <c r="N49" s="443"/>
      <c r="Q49" s="106"/>
      <c r="S49" s="106"/>
    </row>
    <row r="50" spans="1:21" ht="78.75" hidden="1" customHeight="1" x14ac:dyDescent="0.25">
      <c r="A50" s="167" t="s">
        <v>24</v>
      </c>
      <c r="B50" s="167" t="s">
        <v>14</v>
      </c>
      <c r="C50" s="167" t="s">
        <v>163</v>
      </c>
      <c r="D50" s="167" t="s">
        <v>38</v>
      </c>
      <c r="E50" s="167" t="s">
        <v>39</v>
      </c>
      <c r="F50" s="167" t="s">
        <v>80</v>
      </c>
      <c r="I50" s="133" t="s">
        <v>115</v>
      </c>
      <c r="J50" s="133" t="s">
        <v>173</v>
      </c>
      <c r="K50" s="460"/>
      <c r="L50" s="460"/>
      <c r="M50" s="460"/>
      <c r="N50" s="460"/>
      <c r="O50" s="122"/>
      <c r="Q50" s="106"/>
      <c r="S50" s="106"/>
    </row>
    <row r="51" spans="1:21" hidden="1" x14ac:dyDescent="0.25">
      <c r="A51" s="112">
        <v>1</v>
      </c>
      <c r="B51" s="112">
        <v>2</v>
      </c>
      <c r="C51" s="112">
        <v>3</v>
      </c>
      <c r="D51" s="112">
        <v>4</v>
      </c>
      <c r="E51" s="112">
        <v>5</v>
      </c>
      <c r="F51" s="112">
        <v>6</v>
      </c>
      <c r="G51" s="8"/>
      <c r="H51" s="8"/>
      <c r="I51" s="136"/>
      <c r="J51" s="136"/>
      <c r="K51" s="462"/>
      <c r="L51" s="462"/>
      <c r="M51" s="462"/>
      <c r="N51" s="462"/>
      <c r="Q51" s="106"/>
      <c r="S51" s="106"/>
    </row>
    <row r="52" spans="1:21" ht="69.75" hidden="1" x14ac:dyDescent="0.25">
      <c r="A52" s="167">
        <v>1</v>
      </c>
      <c r="B52" s="10" t="s">
        <v>28</v>
      </c>
      <c r="C52" s="167" t="s">
        <v>21</v>
      </c>
      <c r="D52" s="167" t="s">
        <v>21</v>
      </c>
      <c r="E52" s="167" t="s">
        <v>21</v>
      </c>
      <c r="F52" s="5">
        <f>F54+F56+F55+F57</f>
        <v>0</v>
      </c>
      <c r="I52" s="137">
        <f>I54+I55+I56+I57</f>
        <v>0</v>
      </c>
      <c r="J52" s="137">
        <f>J54+J55+J56+J57</f>
        <v>0</v>
      </c>
      <c r="K52" s="463"/>
      <c r="L52" s="463"/>
      <c r="M52" s="463"/>
      <c r="N52" s="463"/>
      <c r="Q52" s="106"/>
      <c r="S52" s="106"/>
    </row>
    <row r="53" spans="1:21" s="8" customFormat="1" hidden="1" x14ac:dyDescent="0.25">
      <c r="A53" s="167"/>
      <c r="B53" s="10" t="s">
        <v>1</v>
      </c>
      <c r="C53" s="167"/>
      <c r="D53" s="167"/>
      <c r="E53" s="167"/>
      <c r="F53" s="5"/>
      <c r="G53" s="67"/>
      <c r="H53" s="67"/>
      <c r="I53" s="137"/>
      <c r="J53" s="137"/>
      <c r="K53" s="463"/>
      <c r="L53" s="463"/>
      <c r="M53" s="463"/>
      <c r="N53" s="463"/>
      <c r="O53" s="80"/>
      <c r="Q53" s="106"/>
      <c r="S53" s="187"/>
      <c r="T53" s="192"/>
      <c r="U53" s="192"/>
    </row>
    <row r="54" spans="1:21" ht="46.5" hidden="1" x14ac:dyDescent="0.25">
      <c r="A54" s="167" t="s">
        <v>29</v>
      </c>
      <c r="B54" s="10" t="s">
        <v>32</v>
      </c>
      <c r="C54" s="384">
        <f t="shared" ref="C54:C55" si="2">F54/E54/D54</f>
        <v>0</v>
      </c>
      <c r="D54" s="167">
        <v>14</v>
      </c>
      <c r="E54" s="167">
        <v>3</v>
      </c>
      <c r="F54" s="5"/>
      <c r="I54" s="143"/>
      <c r="J54" s="143"/>
      <c r="K54" s="464"/>
      <c r="L54" s="464"/>
      <c r="M54" s="464"/>
      <c r="N54" s="464"/>
      <c r="Q54" s="106"/>
      <c r="R54" s="75">
        <f>F54-Q54</f>
        <v>0</v>
      </c>
      <c r="S54" s="106"/>
    </row>
    <row r="55" spans="1:21" ht="46.5" hidden="1" x14ac:dyDescent="0.25">
      <c r="A55" s="167" t="s">
        <v>31</v>
      </c>
      <c r="B55" s="10" t="s">
        <v>33</v>
      </c>
      <c r="C55" s="167" t="e">
        <f t="shared" si="2"/>
        <v>#DIV/0!</v>
      </c>
      <c r="D55" s="167"/>
      <c r="E55" s="167"/>
      <c r="F55" s="5"/>
      <c r="I55" s="143"/>
      <c r="J55" s="143"/>
      <c r="K55" s="464"/>
      <c r="L55" s="464"/>
      <c r="M55" s="464"/>
      <c r="N55" s="464"/>
      <c r="Q55" s="106"/>
      <c r="S55" s="106"/>
    </row>
    <row r="56" spans="1:21" hidden="1" x14ac:dyDescent="0.25">
      <c r="A56" s="167"/>
      <c r="B56" s="10"/>
      <c r="C56" s="167"/>
      <c r="D56" s="167"/>
      <c r="E56" s="167"/>
      <c r="F56" s="5"/>
      <c r="I56" s="143"/>
      <c r="J56" s="143"/>
      <c r="K56" s="464"/>
      <c r="L56" s="464"/>
      <c r="M56" s="464"/>
      <c r="N56" s="464"/>
      <c r="Q56" s="106"/>
      <c r="S56" s="106"/>
    </row>
    <row r="57" spans="1:21" hidden="1" x14ac:dyDescent="0.25">
      <c r="A57" s="167"/>
      <c r="B57" s="10"/>
      <c r="C57" s="167"/>
      <c r="D57" s="167"/>
      <c r="E57" s="167"/>
      <c r="F57" s="5"/>
      <c r="I57" s="143"/>
      <c r="J57" s="143"/>
      <c r="K57" s="464"/>
      <c r="L57" s="464"/>
      <c r="M57" s="464"/>
      <c r="N57" s="464"/>
      <c r="Q57" s="106"/>
      <c r="S57" s="106"/>
    </row>
    <row r="58" spans="1:21" ht="69.75" hidden="1" x14ac:dyDescent="0.25">
      <c r="A58" s="167">
        <v>2</v>
      </c>
      <c r="B58" s="10" t="s">
        <v>34</v>
      </c>
      <c r="C58" s="167" t="s">
        <v>21</v>
      </c>
      <c r="D58" s="167" t="s">
        <v>21</v>
      </c>
      <c r="E58" s="167" t="s">
        <v>21</v>
      </c>
      <c r="F58" s="5">
        <f>F60+F62+F61+F63</f>
        <v>0</v>
      </c>
      <c r="I58" s="137">
        <f>I60+I61+I62+I63</f>
        <v>0</v>
      </c>
      <c r="J58" s="137">
        <f>J60+J61+J62+J63</f>
        <v>0</v>
      </c>
      <c r="K58" s="463"/>
      <c r="L58" s="463"/>
      <c r="M58" s="463"/>
      <c r="N58" s="463"/>
      <c r="Q58" s="106"/>
      <c r="S58" s="106"/>
    </row>
    <row r="59" spans="1:21" hidden="1" x14ac:dyDescent="0.25">
      <c r="A59" s="167"/>
      <c r="B59" s="10" t="s">
        <v>1</v>
      </c>
      <c r="C59" s="167"/>
      <c r="D59" s="167"/>
      <c r="E59" s="167"/>
      <c r="F59" s="5"/>
      <c r="I59" s="137"/>
      <c r="J59" s="137"/>
      <c r="K59" s="463"/>
      <c r="L59" s="463"/>
      <c r="M59" s="463"/>
      <c r="N59" s="463"/>
      <c r="Q59" s="106"/>
      <c r="S59" s="106"/>
    </row>
    <row r="60" spans="1:21" ht="46.5" hidden="1" x14ac:dyDescent="0.25">
      <c r="A60" s="167" t="s">
        <v>35</v>
      </c>
      <c r="B60" s="10" t="s">
        <v>32</v>
      </c>
      <c r="C60" s="167" t="e">
        <f t="shared" ref="C60:C61" si="3">F60/E60/D60</f>
        <v>#DIV/0!</v>
      </c>
      <c r="D60" s="167"/>
      <c r="E60" s="167"/>
      <c r="F60" s="5"/>
      <c r="I60" s="143"/>
      <c r="J60" s="143"/>
      <c r="K60" s="464"/>
      <c r="L60" s="464"/>
      <c r="M60" s="464"/>
      <c r="N60" s="464"/>
      <c r="Q60" s="106"/>
      <c r="S60" s="106"/>
    </row>
    <row r="61" spans="1:21" ht="46.5" hidden="1" x14ac:dyDescent="0.25">
      <c r="A61" s="167" t="s">
        <v>36</v>
      </c>
      <c r="B61" s="10" t="s">
        <v>33</v>
      </c>
      <c r="C61" s="167" t="e">
        <f t="shared" si="3"/>
        <v>#DIV/0!</v>
      </c>
      <c r="D61" s="167"/>
      <c r="E61" s="167"/>
      <c r="F61" s="5"/>
      <c r="I61" s="143"/>
      <c r="J61" s="143"/>
      <c r="K61" s="464"/>
      <c r="L61" s="464"/>
      <c r="M61" s="464"/>
      <c r="N61" s="464"/>
      <c r="Q61" s="106"/>
      <c r="S61" s="106"/>
    </row>
    <row r="62" spans="1:21" hidden="1" x14ac:dyDescent="0.25">
      <c r="A62" s="167"/>
      <c r="B62" s="10"/>
      <c r="C62" s="167"/>
      <c r="D62" s="167"/>
      <c r="E62" s="167"/>
      <c r="F62" s="5"/>
      <c r="I62" s="143"/>
      <c r="J62" s="143"/>
      <c r="K62" s="464"/>
      <c r="L62" s="464"/>
      <c r="M62" s="464"/>
      <c r="N62" s="464"/>
      <c r="Q62" s="106"/>
      <c r="S62" s="106"/>
    </row>
    <row r="63" spans="1:21" hidden="1" x14ac:dyDescent="0.25">
      <c r="A63" s="167"/>
      <c r="B63" s="10"/>
      <c r="C63" s="167"/>
      <c r="D63" s="167"/>
      <c r="E63" s="167"/>
      <c r="F63" s="5"/>
      <c r="I63" s="143"/>
      <c r="J63" s="143"/>
      <c r="K63" s="464"/>
      <c r="L63" s="464"/>
      <c r="M63" s="464"/>
      <c r="N63" s="464"/>
      <c r="Q63" s="106"/>
      <c r="S63" s="106"/>
    </row>
    <row r="64" spans="1:21" hidden="1" x14ac:dyDescent="0.25">
      <c r="A64" s="147"/>
      <c r="B64" s="145" t="s">
        <v>20</v>
      </c>
      <c r="C64" s="144" t="s">
        <v>21</v>
      </c>
      <c r="D64" s="144" t="s">
        <v>21</v>
      </c>
      <c r="E64" s="144" t="s">
        <v>21</v>
      </c>
      <c r="F64" s="146">
        <f>F58+F52</f>
        <v>0</v>
      </c>
      <c r="I64" s="137">
        <f>I52+I58</f>
        <v>0</v>
      </c>
      <c r="J64" s="137">
        <f>J52+J58</f>
        <v>0</v>
      </c>
      <c r="K64" s="463"/>
      <c r="L64" s="463"/>
      <c r="M64" s="463"/>
      <c r="N64" s="463"/>
      <c r="Q64" s="106"/>
      <c r="S64" s="106"/>
    </row>
    <row r="65" spans="1:21" x14ac:dyDescent="0.25">
      <c r="A65" s="17"/>
      <c r="B65" s="11"/>
      <c r="C65" s="17"/>
      <c r="D65" s="17"/>
      <c r="E65" s="17"/>
      <c r="F65" s="17"/>
      <c r="K65" s="68"/>
      <c r="L65" s="68"/>
      <c r="M65" s="68"/>
      <c r="N65" s="796"/>
      <c r="Q65" s="106"/>
      <c r="S65" s="106"/>
    </row>
    <row r="66" spans="1:21" x14ac:dyDescent="0.25">
      <c r="A66" s="865" t="s">
        <v>119</v>
      </c>
      <c r="B66" s="865"/>
      <c r="C66" s="865"/>
      <c r="D66" s="865"/>
      <c r="E66" s="865"/>
      <c r="F66" s="865"/>
      <c r="G66" s="865"/>
      <c r="H66" s="865"/>
      <c r="I66" s="865"/>
      <c r="J66" s="865"/>
      <c r="K66" s="465"/>
      <c r="L66" s="465"/>
      <c r="M66" s="465"/>
      <c r="N66" s="817"/>
      <c r="Q66" s="106"/>
      <c r="S66" s="106"/>
    </row>
    <row r="67" spans="1:21" x14ac:dyDescent="0.25">
      <c r="A67" s="163"/>
      <c r="B67" s="24"/>
      <c r="C67" s="163"/>
      <c r="D67" s="163"/>
      <c r="E67" s="163"/>
      <c r="F67" s="163"/>
      <c r="I67" s="850" t="s">
        <v>172</v>
      </c>
      <c r="J67" s="850"/>
      <c r="K67" s="443"/>
      <c r="L67" s="443"/>
      <c r="M67" s="443"/>
      <c r="N67" s="443"/>
      <c r="Q67" s="106"/>
      <c r="S67" s="106"/>
    </row>
    <row r="68" spans="1:21" ht="93" x14ac:dyDescent="0.25">
      <c r="A68" s="167" t="s">
        <v>24</v>
      </c>
      <c r="B68" s="167" t="s">
        <v>14</v>
      </c>
      <c r="C68" s="167" t="s">
        <v>43</v>
      </c>
      <c r="D68" s="167" t="s">
        <v>41</v>
      </c>
      <c r="E68" s="167" t="s">
        <v>44</v>
      </c>
      <c r="F68" s="167" t="s">
        <v>42</v>
      </c>
      <c r="I68" s="133" t="s">
        <v>115</v>
      </c>
      <c r="J68" s="133" t="s">
        <v>173</v>
      </c>
      <c r="K68" s="460"/>
      <c r="L68" s="460"/>
      <c r="M68" s="460"/>
      <c r="N68" s="461"/>
      <c r="O68" s="122"/>
      <c r="Q68" s="106"/>
      <c r="S68" s="106"/>
    </row>
    <row r="69" spans="1:21" x14ac:dyDescent="0.25">
      <c r="A69" s="113">
        <v>1</v>
      </c>
      <c r="B69" s="113">
        <v>2</v>
      </c>
      <c r="C69" s="113">
        <v>3</v>
      </c>
      <c r="D69" s="113">
        <v>4</v>
      </c>
      <c r="E69" s="113">
        <v>5</v>
      </c>
      <c r="F69" s="113">
        <v>6</v>
      </c>
      <c r="G69" s="78"/>
      <c r="H69" s="78"/>
      <c r="I69" s="136"/>
      <c r="J69" s="136"/>
      <c r="K69" s="462"/>
      <c r="L69" s="462"/>
      <c r="M69" s="462"/>
      <c r="N69" s="462"/>
      <c r="Q69" s="106"/>
      <c r="S69" s="106"/>
    </row>
    <row r="70" spans="1:21" ht="36.75" customHeight="1" x14ac:dyDescent="0.25">
      <c r="A70" s="167">
        <v>1</v>
      </c>
      <c r="B70" s="10" t="s">
        <v>474</v>
      </c>
      <c r="C70" s="167">
        <v>1</v>
      </c>
      <c r="D70" s="167">
        <v>1</v>
      </c>
      <c r="E70" s="167"/>
      <c r="F70" s="5">
        <v>294329.09999999998</v>
      </c>
      <c r="I70" s="138"/>
      <c r="J70" s="138"/>
      <c r="K70" s="461"/>
      <c r="L70" s="461"/>
      <c r="M70" s="461"/>
      <c r="N70" s="461"/>
      <c r="Q70" s="106"/>
      <c r="S70" s="106"/>
    </row>
    <row r="71" spans="1:21" s="78" customFormat="1" ht="33" customHeight="1" x14ac:dyDescent="0.25">
      <c r="A71" s="147"/>
      <c r="B71" s="145" t="s">
        <v>20</v>
      </c>
      <c r="C71" s="144" t="s">
        <v>21</v>
      </c>
      <c r="D71" s="144" t="s">
        <v>21</v>
      </c>
      <c r="E71" s="144" t="s">
        <v>21</v>
      </c>
      <c r="F71" s="146">
        <f>F70</f>
        <v>294329.09999999998</v>
      </c>
      <c r="G71" s="67"/>
      <c r="H71" s="67"/>
      <c r="I71" s="135">
        <f>I70</f>
        <v>0</v>
      </c>
      <c r="J71" s="135">
        <f>J70</f>
        <v>0</v>
      </c>
      <c r="K71" s="421"/>
      <c r="L71" s="421"/>
      <c r="M71" s="421"/>
      <c r="N71" s="421"/>
      <c r="O71" s="79"/>
      <c r="Q71" s="788">
        <v>294329.09999999998</v>
      </c>
      <c r="R71" s="789">
        <f>F71-Q71</f>
        <v>0</v>
      </c>
      <c r="S71" s="186"/>
      <c r="T71" s="188"/>
      <c r="U71" s="188"/>
    </row>
    <row r="72" spans="1:21" x14ac:dyDescent="0.25">
      <c r="Q72" s="106"/>
      <c r="S72" s="106"/>
    </row>
    <row r="73" spans="1:21" ht="64.5" hidden="1" customHeight="1" x14ac:dyDescent="0.25">
      <c r="A73" s="871" t="s">
        <v>189</v>
      </c>
      <c r="B73" s="871"/>
      <c r="C73" s="871"/>
      <c r="D73" s="871"/>
      <c r="E73" s="871"/>
      <c r="F73" s="871"/>
      <c r="G73" s="871"/>
      <c r="H73" s="871"/>
      <c r="I73" s="871"/>
      <c r="J73" s="871"/>
      <c r="K73" s="430"/>
      <c r="L73" s="430"/>
      <c r="M73" s="430"/>
      <c r="N73" s="430"/>
      <c r="Q73" s="106"/>
      <c r="S73" s="106"/>
    </row>
    <row r="74" spans="1:21" hidden="1" x14ac:dyDescent="0.25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Q74" s="106"/>
    </row>
    <row r="75" spans="1:21" hidden="1" x14ac:dyDescent="0.25">
      <c r="A75" s="861" t="s">
        <v>118</v>
      </c>
      <c r="B75" s="861"/>
      <c r="C75" s="861"/>
      <c r="D75" s="861"/>
      <c r="E75" s="861"/>
      <c r="F75" s="861"/>
      <c r="G75" s="861"/>
      <c r="H75" s="861"/>
      <c r="I75" s="861"/>
      <c r="J75" s="861"/>
      <c r="K75" s="432"/>
      <c r="L75" s="432"/>
      <c r="M75" s="432"/>
      <c r="N75" s="432"/>
      <c r="O75" s="124"/>
      <c r="Q75" s="106"/>
    </row>
    <row r="76" spans="1:21" hidden="1" x14ac:dyDescent="0.25">
      <c r="A76" s="862"/>
      <c r="B76" s="862"/>
      <c r="C76" s="862"/>
      <c r="D76" s="862"/>
      <c r="E76" s="862"/>
      <c r="F76" s="17"/>
      <c r="I76" s="850" t="s">
        <v>172</v>
      </c>
      <c r="J76" s="850"/>
      <c r="K76" s="443"/>
      <c r="L76" s="443"/>
      <c r="M76" s="443"/>
      <c r="N76" s="443"/>
      <c r="O76" s="170"/>
      <c r="Q76" s="106"/>
    </row>
    <row r="77" spans="1:21" ht="56.25" hidden="1" x14ac:dyDescent="0.25">
      <c r="A77" s="167" t="s">
        <v>15</v>
      </c>
      <c r="B77" s="167" t="s">
        <v>14</v>
      </c>
      <c r="C77" s="167" t="s">
        <v>27</v>
      </c>
      <c r="D77" s="167" t="s">
        <v>75</v>
      </c>
      <c r="E77" s="167" t="s">
        <v>76</v>
      </c>
      <c r="I77" s="133" t="s">
        <v>115</v>
      </c>
      <c r="J77" s="133" t="s">
        <v>173</v>
      </c>
      <c r="K77" s="444"/>
      <c r="L77" s="444"/>
      <c r="M77" s="444"/>
      <c r="N77" s="444"/>
      <c r="O77" s="81"/>
      <c r="Q77" s="106"/>
    </row>
    <row r="78" spans="1:21" hidden="1" x14ac:dyDescent="0.25">
      <c r="A78" s="113">
        <v>1</v>
      </c>
      <c r="B78" s="113">
        <v>2</v>
      </c>
      <c r="C78" s="113">
        <v>3</v>
      </c>
      <c r="D78" s="113">
        <v>4</v>
      </c>
      <c r="E78" s="113">
        <v>5</v>
      </c>
      <c r="F78" s="78"/>
      <c r="G78" s="78"/>
      <c r="H78" s="78"/>
      <c r="I78" s="136"/>
      <c r="J78" s="136"/>
      <c r="K78" s="446"/>
      <c r="L78" s="446"/>
      <c r="M78" s="446"/>
      <c r="N78" s="446"/>
      <c r="Q78" s="106"/>
    </row>
    <row r="79" spans="1:21" ht="139.5" hidden="1" x14ac:dyDescent="0.25">
      <c r="A79" s="167">
        <v>1</v>
      </c>
      <c r="B79" s="10" t="s">
        <v>105</v>
      </c>
      <c r="C79" s="167"/>
      <c r="D79" s="165" t="e">
        <f>E79/C79</f>
        <v>#DIV/0!</v>
      </c>
      <c r="E79" s="165"/>
      <c r="I79" s="138"/>
      <c r="J79" s="138"/>
      <c r="K79" s="445"/>
      <c r="L79" s="445"/>
      <c r="M79" s="445"/>
      <c r="N79" s="445"/>
      <c r="Q79" s="106"/>
    </row>
    <row r="80" spans="1:21" s="78" customFormat="1" hidden="1" x14ac:dyDescent="0.25">
      <c r="A80" s="144"/>
      <c r="B80" s="145" t="s">
        <v>20</v>
      </c>
      <c r="C80" s="144"/>
      <c r="D80" s="144" t="s">
        <v>21</v>
      </c>
      <c r="E80" s="146">
        <f>E79</f>
        <v>0</v>
      </c>
      <c r="F80" s="67"/>
      <c r="G80" s="67"/>
      <c r="H80" s="67"/>
      <c r="I80" s="135">
        <f>I79</f>
        <v>0</v>
      </c>
      <c r="J80" s="135">
        <f>J79</f>
        <v>0</v>
      </c>
      <c r="K80" s="388"/>
      <c r="L80" s="388"/>
      <c r="M80" s="388"/>
      <c r="N80" s="388"/>
      <c r="O80" s="79"/>
      <c r="Q80" s="106"/>
      <c r="S80" s="188"/>
      <c r="T80" s="188"/>
      <c r="U80" s="188"/>
    </row>
    <row r="81" spans="1:21" x14ac:dyDescent="0.25">
      <c r="N81" s="799"/>
      <c r="Q81" s="106"/>
    </row>
    <row r="82" spans="1:21" ht="57" customHeight="1" x14ac:dyDescent="0.25">
      <c r="A82" s="871" t="s">
        <v>188</v>
      </c>
      <c r="B82" s="871"/>
      <c r="C82" s="871"/>
      <c r="D82" s="871"/>
      <c r="E82" s="871"/>
      <c r="F82" s="871"/>
      <c r="G82" s="871"/>
      <c r="H82" s="871"/>
      <c r="I82" s="871"/>
      <c r="J82" s="871"/>
      <c r="K82" s="430"/>
      <c r="L82" s="430"/>
      <c r="M82" s="430"/>
      <c r="N82" s="797"/>
      <c r="Q82" s="106"/>
    </row>
    <row r="83" spans="1:21" x14ac:dyDescent="0.25">
      <c r="A83" s="17"/>
      <c r="B83" s="11"/>
      <c r="C83" s="17"/>
      <c r="D83" s="17"/>
      <c r="E83" s="17"/>
      <c r="F83" s="17"/>
      <c r="N83" s="75"/>
      <c r="Q83" s="106"/>
    </row>
    <row r="84" spans="1:21" x14ac:dyDescent="0.25">
      <c r="A84" s="861" t="s">
        <v>122</v>
      </c>
      <c r="B84" s="861"/>
      <c r="C84" s="861"/>
      <c r="D84" s="861"/>
      <c r="E84" s="861"/>
      <c r="F84" s="861"/>
      <c r="G84" s="861"/>
      <c r="H84" s="861"/>
      <c r="I84" s="861"/>
      <c r="J84" s="861"/>
      <c r="K84" s="432"/>
      <c r="L84" s="432"/>
      <c r="M84" s="432"/>
      <c r="N84" s="805"/>
      <c r="O84" s="124"/>
      <c r="Q84" s="106"/>
    </row>
    <row r="85" spans="1:21" x14ac:dyDescent="0.25">
      <c r="A85" s="23"/>
      <c r="B85" s="11"/>
      <c r="C85" s="17"/>
      <c r="D85" s="17"/>
      <c r="E85" s="17"/>
      <c r="F85" s="17"/>
      <c r="I85" s="850" t="s">
        <v>172</v>
      </c>
      <c r="J85" s="850"/>
      <c r="K85" s="443"/>
      <c r="L85" s="443"/>
      <c r="M85" s="443"/>
      <c r="N85" s="801"/>
      <c r="Q85" s="106"/>
    </row>
    <row r="86" spans="1:21" ht="93" x14ac:dyDescent="0.25">
      <c r="A86" s="167" t="s">
        <v>24</v>
      </c>
      <c r="B86" s="167" t="s">
        <v>46</v>
      </c>
      <c r="C86" s="167" t="s">
        <v>53</v>
      </c>
      <c r="D86" s="167" t="s">
        <v>54</v>
      </c>
      <c r="F86" s="17"/>
      <c r="I86" s="133" t="s">
        <v>115</v>
      </c>
      <c r="J86" s="466" t="s">
        <v>173</v>
      </c>
      <c r="K86" s="467"/>
      <c r="L86" s="460"/>
      <c r="M86" s="460"/>
      <c r="N86" s="808"/>
      <c r="Q86" s="106"/>
    </row>
    <row r="87" spans="1:21" x14ac:dyDescent="0.25">
      <c r="A87" s="113">
        <v>1</v>
      </c>
      <c r="B87" s="113">
        <v>2</v>
      </c>
      <c r="C87" s="113">
        <v>3</v>
      </c>
      <c r="D87" s="113">
        <v>4</v>
      </c>
      <c r="E87" s="78"/>
      <c r="F87" s="1"/>
      <c r="G87" s="78"/>
      <c r="H87" s="78"/>
      <c r="I87" s="133"/>
      <c r="J87" s="466"/>
      <c r="K87" s="467"/>
      <c r="L87" s="460"/>
      <c r="M87" s="460"/>
      <c r="N87" s="461"/>
      <c r="O87" s="76"/>
      <c r="P87" s="75"/>
      <c r="Q87" s="106"/>
    </row>
    <row r="88" spans="1:21" ht="54" customHeight="1" x14ac:dyDescent="0.25">
      <c r="A88" s="171">
        <v>1</v>
      </c>
      <c r="B88" s="26" t="s">
        <v>47</v>
      </c>
      <c r="C88" s="171" t="s">
        <v>21</v>
      </c>
      <c r="D88" s="5">
        <f>D89+D90+D91</f>
        <v>9462759.7400000002</v>
      </c>
      <c r="F88" s="17"/>
      <c r="I88" s="135">
        <f>I89+I90+I91</f>
        <v>0</v>
      </c>
      <c r="J88" s="135">
        <f>J89+J90+J91</f>
        <v>0</v>
      </c>
      <c r="K88" s="468"/>
      <c r="L88" s="461"/>
      <c r="M88" s="461"/>
      <c r="N88" s="811"/>
      <c r="O88" s="812"/>
      <c r="P88" s="678"/>
      <c r="Q88" s="813"/>
    </row>
    <row r="89" spans="1:21" s="78" customFormat="1" ht="29.25" customHeight="1" x14ac:dyDescent="0.25">
      <c r="A89" s="890" t="s">
        <v>29</v>
      </c>
      <c r="B89" s="10" t="s">
        <v>48</v>
      </c>
      <c r="C89" s="165">
        <f>J21+E30-3628.8311</f>
        <v>40801371.168899998</v>
      </c>
      <c r="D89" s="814">
        <f>ROUND(N89,2)</f>
        <v>8976301.6600000001</v>
      </c>
      <c r="E89" s="67"/>
      <c r="F89" s="17"/>
      <c r="G89" s="67"/>
      <c r="H89" s="67"/>
      <c r="I89" s="138"/>
      <c r="J89" s="414"/>
      <c r="K89" s="468"/>
      <c r="L89" s="461"/>
      <c r="M89" s="461"/>
      <c r="N89" s="648">
        <f>C89*O89</f>
        <v>8976301.6571580004</v>
      </c>
      <c r="O89" s="533">
        <v>0.22</v>
      </c>
      <c r="P89" s="818"/>
      <c r="Q89" s="809"/>
      <c r="S89" s="188"/>
      <c r="T89" s="188"/>
      <c r="U89" s="188"/>
    </row>
    <row r="90" spans="1:21" s="78" customFormat="1" ht="53.25" customHeight="1" x14ac:dyDescent="0.25">
      <c r="A90" s="883"/>
      <c r="B90" s="534" t="s">
        <v>414</v>
      </c>
      <c r="C90" s="653">
        <f>J22</f>
        <v>1797235.02</v>
      </c>
      <c r="D90" s="653">
        <f>ROUND(N90,2)</f>
        <v>395391.7</v>
      </c>
      <c r="E90" s="483"/>
      <c r="F90" s="17"/>
      <c r="G90" s="483"/>
      <c r="H90" s="483"/>
      <c r="I90" s="138"/>
      <c r="J90" s="414"/>
      <c r="K90" s="468"/>
      <c r="L90" s="461"/>
      <c r="M90" s="461"/>
      <c r="N90" s="631">
        <f>C90*O90</f>
        <v>395391.70439999999</v>
      </c>
      <c r="O90" s="632">
        <v>0.22</v>
      </c>
      <c r="P90" s="810"/>
      <c r="Q90" s="106"/>
      <c r="S90" s="188"/>
      <c r="T90" s="188"/>
      <c r="U90" s="188"/>
    </row>
    <row r="91" spans="1:21" s="78" customFormat="1" ht="53.25" customHeight="1" x14ac:dyDescent="0.25">
      <c r="A91" s="876"/>
      <c r="B91" s="639" t="s">
        <v>404</v>
      </c>
      <c r="C91" s="652">
        <f>J23</f>
        <v>413938.08</v>
      </c>
      <c r="D91" s="652">
        <f>ROUND(N91,2)</f>
        <v>91066.38</v>
      </c>
      <c r="E91" s="636"/>
      <c r="F91" s="17"/>
      <c r="G91" s="636"/>
      <c r="H91" s="636"/>
      <c r="I91" s="138"/>
      <c r="J91" s="414"/>
      <c r="K91" s="468"/>
      <c r="L91" s="461"/>
      <c r="M91" s="461"/>
      <c r="N91" s="649">
        <f>C91*O91</f>
        <v>91066.377600000007</v>
      </c>
      <c r="O91" s="647">
        <v>0.22</v>
      </c>
      <c r="P91" s="810"/>
      <c r="Q91" s="106"/>
      <c r="S91" s="188"/>
      <c r="T91" s="188"/>
      <c r="U91" s="188"/>
    </row>
    <row r="92" spans="1:21" ht="45" x14ac:dyDescent="0.25">
      <c r="A92" s="171">
        <v>2</v>
      </c>
      <c r="B92" s="26" t="s">
        <v>49</v>
      </c>
      <c r="C92" s="171" t="s">
        <v>21</v>
      </c>
      <c r="D92" s="5">
        <f>D94+D95+D96+D97+D98+D99</f>
        <v>1333388.8699999999</v>
      </c>
      <c r="F92" s="17"/>
      <c r="I92" s="135">
        <f>I94+I95+I96+I97+I98+I99</f>
        <v>0</v>
      </c>
      <c r="J92" s="135">
        <f>J94+J95+J96+J97+J98+J99</f>
        <v>0</v>
      </c>
      <c r="K92" s="468"/>
      <c r="L92" s="461"/>
      <c r="M92" s="461"/>
      <c r="N92" s="481"/>
      <c r="O92" s="533"/>
      <c r="P92" s="606"/>
      <c r="Q92" s="106"/>
    </row>
    <row r="93" spans="1:21" x14ac:dyDescent="0.25">
      <c r="A93" s="890" t="s">
        <v>35</v>
      </c>
      <c r="B93" s="10" t="s">
        <v>1</v>
      </c>
      <c r="C93" s="167"/>
      <c r="D93" s="165"/>
      <c r="F93" s="17"/>
      <c r="I93" s="138"/>
      <c r="J93" s="414"/>
      <c r="K93" s="468"/>
      <c r="L93" s="461"/>
      <c r="M93" s="461"/>
      <c r="N93" s="481"/>
      <c r="O93" s="533"/>
      <c r="P93" s="606"/>
      <c r="Q93" s="106"/>
      <c r="R93" s="27"/>
      <c r="S93" s="27"/>
      <c r="T93" s="27"/>
      <c r="U93" s="27"/>
    </row>
    <row r="94" spans="1:21" ht="69.75" x14ac:dyDescent="0.25">
      <c r="A94" s="883"/>
      <c r="B94" s="10" t="s">
        <v>50</v>
      </c>
      <c r="C94" s="7">
        <f>C89</f>
        <v>40801371.168899998</v>
      </c>
      <c r="D94" s="815">
        <f t="shared" ref="D94:D101" si="4">ROUND(N94,2)</f>
        <v>1183239.76</v>
      </c>
      <c r="F94" s="17"/>
      <c r="I94" s="138"/>
      <c r="J94" s="414"/>
      <c r="K94" s="468"/>
      <c r="L94" s="461"/>
      <c r="M94" s="461"/>
      <c r="N94" s="650">
        <f>C94*O94</f>
        <v>1183239.7638981</v>
      </c>
      <c r="O94" s="533">
        <v>2.9000000000000001E-2</v>
      </c>
      <c r="P94" s="887" t="s">
        <v>114</v>
      </c>
      <c r="Q94" s="106"/>
      <c r="R94" s="27"/>
      <c r="S94" s="27"/>
      <c r="T94" s="27"/>
      <c r="U94" s="27"/>
    </row>
    <row r="95" spans="1:21" s="483" customFormat="1" ht="108" customHeight="1" x14ac:dyDescent="0.25">
      <c r="A95" s="883"/>
      <c r="B95" s="534" t="s">
        <v>415</v>
      </c>
      <c r="C95" s="654">
        <f>C90</f>
        <v>1797235.02</v>
      </c>
      <c r="D95" s="653">
        <f t="shared" si="4"/>
        <v>52119.82</v>
      </c>
      <c r="F95" s="17"/>
      <c r="I95" s="138"/>
      <c r="J95" s="414"/>
      <c r="K95" s="468"/>
      <c r="L95" s="461"/>
      <c r="M95" s="461"/>
      <c r="N95" s="631">
        <f t="shared" ref="N95:N101" si="5">C95*O95</f>
        <v>52119.815580000002</v>
      </c>
      <c r="O95" s="632">
        <v>2.9000000000000001E-2</v>
      </c>
      <c r="P95" s="887"/>
      <c r="Q95" s="106"/>
      <c r="R95" s="27"/>
      <c r="S95" s="27"/>
      <c r="T95" s="27"/>
      <c r="U95" s="27"/>
    </row>
    <row r="96" spans="1:21" s="636" customFormat="1" ht="98.25" customHeight="1" x14ac:dyDescent="0.25">
      <c r="A96" s="876"/>
      <c r="B96" s="640" t="s">
        <v>411</v>
      </c>
      <c r="C96" s="652">
        <f>J23</f>
        <v>413938.08</v>
      </c>
      <c r="D96" s="652">
        <f t="shared" si="4"/>
        <v>12004.2</v>
      </c>
      <c r="F96" s="17"/>
      <c r="I96" s="138"/>
      <c r="J96" s="414"/>
      <c r="K96" s="468"/>
      <c r="L96" s="461"/>
      <c r="M96" s="461"/>
      <c r="N96" s="649">
        <f t="shared" ref="N96" si="6">C96*O96</f>
        <v>12004.204320000001</v>
      </c>
      <c r="O96" s="647">
        <v>2.9000000000000001E-2</v>
      </c>
      <c r="P96" s="887"/>
      <c r="Q96" s="106"/>
      <c r="R96" s="27"/>
      <c r="S96" s="27"/>
      <c r="T96" s="27"/>
      <c r="U96" s="27"/>
    </row>
    <row r="97" spans="1:21" ht="69.75" x14ac:dyDescent="0.25">
      <c r="A97" s="890" t="s">
        <v>36</v>
      </c>
      <c r="B97" s="10" t="s">
        <v>51</v>
      </c>
      <c r="C97" s="165">
        <f>C89</f>
        <v>40801371.168899998</v>
      </c>
      <c r="D97" s="815">
        <f t="shared" si="4"/>
        <v>81602.740000000005</v>
      </c>
      <c r="F97" s="17"/>
      <c r="I97" s="138"/>
      <c r="J97" s="414"/>
      <c r="K97" s="468"/>
      <c r="L97" s="461"/>
      <c r="M97" s="461"/>
      <c r="N97" s="650">
        <f t="shared" si="5"/>
        <v>81602.742337799995</v>
      </c>
      <c r="O97" s="533">
        <v>2E-3</v>
      </c>
      <c r="P97" s="887"/>
      <c r="Q97" s="106"/>
      <c r="R97" s="27"/>
      <c r="S97" s="27"/>
      <c r="T97" s="27"/>
      <c r="U97" s="27"/>
    </row>
    <row r="98" spans="1:21" s="483" customFormat="1" ht="100.5" customHeight="1" x14ac:dyDescent="0.25">
      <c r="A98" s="883"/>
      <c r="B98" s="534" t="s">
        <v>416</v>
      </c>
      <c r="C98" s="653">
        <f>C95</f>
        <v>1797235.02</v>
      </c>
      <c r="D98" s="653">
        <f t="shared" si="4"/>
        <v>3594.47</v>
      </c>
      <c r="F98" s="17"/>
      <c r="I98" s="138"/>
      <c r="J98" s="414"/>
      <c r="K98" s="468"/>
      <c r="L98" s="461"/>
      <c r="M98" s="461"/>
      <c r="N98" s="631">
        <f t="shared" si="5"/>
        <v>3594.4700400000002</v>
      </c>
      <c r="O98" s="632">
        <v>2E-3</v>
      </c>
      <c r="P98" s="887"/>
      <c r="Q98" s="106"/>
      <c r="R98" s="27"/>
      <c r="S98" s="27"/>
      <c r="T98" s="27"/>
      <c r="U98" s="27"/>
    </row>
    <row r="99" spans="1:21" s="636" customFormat="1" ht="100.5" customHeight="1" x14ac:dyDescent="0.25">
      <c r="A99" s="876"/>
      <c r="B99" s="640" t="s">
        <v>412</v>
      </c>
      <c r="C99" s="652">
        <f>J23</f>
        <v>413938.08</v>
      </c>
      <c r="D99" s="652">
        <f t="shared" si="4"/>
        <v>827.88</v>
      </c>
      <c r="F99" s="17"/>
      <c r="I99" s="138"/>
      <c r="J99" s="414"/>
      <c r="K99" s="468"/>
      <c r="L99" s="461"/>
      <c r="M99" s="461"/>
      <c r="N99" s="649">
        <f t="shared" ref="N99" si="7">C99*O99</f>
        <v>827.87616000000003</v>
      </c>
      <c r="O99" s="647">
        <v>2E-3</v>
      </c>
      <c r="P99" s="887"/>
      <c r="Q99" s="106"/>
      <c r="R99" s="27"/>
      <c r="S99" s="27"/>
      <c r="T99" s="27"/>
      <c r="U99" s="27"/>
    </row>
    <row r="100" spans="1:21" ht="67.5" x14ac:dyDescent="0.25">
      <c r="A100" s="891">
        <v>3</v>
      </c>
      <c r="B100" s="26" t="s">
        <v>52</v>
      </c>
      <c r="C100" s="165">
        <f>C89</f>
        <v>40801371.168899998</v>
      </c>
      <c r="D100" s="815">
        <f t="shared" si="4"/>
        <v>2080869.93</v>
      </c>
      <c r="F100" s="17"/>
      <c r="I100" s="138"/>
      <c r="J100" s="414"/>
      <c r="K100" s="468"/>
      <c r="L100" s="461"/>
      <c r="M100" s="461"/>
      <c r="N100" s="650">
        <f t="shared" si="5"/>
        <v>2080869.9296138997</v>
      </c>
      <c r="O100" s="533">
        <v>5.0999999999999997E-2</v>
      </c>
      <c r="P100" s="887"/>
      <c r="Q100" s="106"/>
      <c r="R100" s="27"/>
      <c r="S100" s="27"/>
      <c r="T100" s="27"/>
      <c r="U100" s="27"/>
    </row>
    <row r="101" spans="1:21" s="483" customFormat="1" ht="105" customHeight="1" x14ac:dyDescent="0.25">
      <c r="A101" s="892"/>
      <c r="B101" s="535" t="s">
        <v>417</v>
      </c>
      <c r="C101" s="653">
        <f>C98</f>
        <v>1797235.02</v>
      </c>
      <c r="D101" s="653">
        <f t="shared" si="4"/>
        <v>91658.99</v>
      </c>
      <c r="F101" s="17"/>
      <c r="I101" s="138"/>
      <c r="J101" s="414"/>
      <c r="K101" s="468"/>
      <c r="L101" s="461"/>
      <c r="M101" s="461"/>
      <c r="N101" s="631">
        <f t="shared" si="5"/>
        <v>91658.986019999997</v>
      </c>
      <c r="O101" s="632">
        <v>5.0999999999999997E-2</v>
      </c>
      <c r="P101" s="487"/>
      <c r="Q101" s="106"/>
      <c r="R101" s="27"/>
      <c r="S101" s="27"/>
      <c r="T101" s="27"/>
      <c r="U101" s="27"/>
    </row>
    <row r="102" spans="1:21" s="636" customFormat="1" ht="79.5" customHeight="1" x14ac:dyDescent="0.25">
      <c r="A102" s="893"/>
      <c r="B102" s="640" t="s">
        <v>413</v>
      </c>
      <c r="C102" s="652">
        <f>J23</f>
        <v>413938.08</v>
      </c>
      <c r="D102" s="652">
        <f>ROUND(N102,2)-1.58</f>
        <v>21109.26</v>
      </c>
      <c r="F102" s="17"/>
      <c r="I102" s="138"/>
      <c r="J102" s="414"/>
      <c r="K102" s="468"/>
      <c r="L102" s="461"/>
      <c r="M102" s="461"/>
      <c r="N102" s="649">
        <f t="shared" ref="N102" si="8">C102*O102</f>
        <v>21110.842079999999</v>
      </c>
      <c r="O102" s="647">
        <v>5.0999999999999997E-2</v>
      </c>
      <c r="P102" s="819">
        <v>-1.58</v>
      </c>
      <c r="Q102" s="106"/>
      <c r="R102" s="27"/>
      <c r="S102" s="27"/>
      <c r="T102" s="27"/>
      <c r="U102" s="27"/>
    </row>
    <row r="103" spans="1:21" ht="34.5" hidden="1" customHeight="1" x14ac:dyDescent="0.25">
      <c r="A103" s="171">
        <v>4</v>
      </c>
      <c r="B103" s="26" t="s">
        <v>106</v>
      </c>
      <c r="C103" s="165"/>
      <c r="D103" s="165"/>
      <c r="F103" s="17"/>
      <c r="I103" s="138"/>
      <c r="J103" s="414"/>
      <c r="K103" s="468"/>
      <c r="L103" s="461"/>
      <c r="M103" s="461"/>
      <c r="N103" s="633"/>
      <c r="O103" s="634"/>
      <c r="Q103" s="106"/>
      <c r="R103" s="27"/>
      <c r="S103" s="27"/>
      <c r="T103" s="27"/>
      <c r="U103" s="27"/>
    </row>
    <row r="104" spans="1:21" ht="29.25" customHeight="1" x14ac:dyDescent="0.25">
      <c r="A104" s="144"/>
      <c r="B104" s="145" t="s">
        <v>20</v>
      </c>
      <c r="C104" s="144" t="s">
        <v>21</v>
      </c>
      <c r="D104" s="146">
        <f>D88+D92+D100+D101+D102+D103</f>
        <v>12989786.789999999</v>
      </c>
      <c r="E104" s="75"/>
      <c r="F104" s="36"/>
      <c r="I104" s="135">
        <f>I88+I92+I100+I101+I102+I103</f>
        <v>0</v>
      </c>
      <c r="J104" s="135">
        <f>J88+J92+J100+J101+J102+J103</f>
        <v>0</v>
      </c>
      <c r="K104" s="469"/>
      <c r="L104" s="421"/>
      <c r="M104" s="421"/>
      <c r="N104" s="644">
        <f>SUM(N89:N103)</f>
        <v>12989788.369207799</v>
      </c>
      <c r="O104" s="241" t="s">
        <v>405</v>
      </c>
      <c r="Q104" s="772">
        <f>SUM(Q105:Q107)</f>
        <v>9494962.6899999995</v>
      </c>
      <c r="R104" s="771">
        <f>SUM(R105:R107)</f>
        <v>3494824.0992078013</v>
      </c>
      <c r="S104" s="776">
        <f>D104-Q104-R104</f>
        <v>7.9219834879040718E-4</v>
      </c>
      <c r="T104" s="27"/>
      <c r="U104" s="27"/>
    </row>
    <row r="105" spans="1:21" x14ac:dyDescent="0.25">
      <c r="N105" s="643">
        <f>N89+N94+N97+N100</f>
        <v>12322014.093007801</v>
      </c>
      <c r="O105" s="68" t="s">
        <v>406</v>
      </c>
      <c r="Q105" s="759">
        <v>8989834.0899999999</v>
      </c>
      <c r="R105" s="758">
        <f>N105-Q105</f>
        <v>3332180.0030078012</v>
      </c>
    </row>
    <row r="106" spans="1:21" s="578" customFormat="1" x14ac:dyDescent="0.25">
      <c r="N106" s="645">
        <f>N90+N95+N98+N101</f>
        <v>542764.97603999998</v>
      </c>
      <c r="O106" s="641" t="s">
        <v>407</v>
      </c>
      <c r="Q106" s="759">
        <v>410177.83</v>
      </c>
      <c r="R106" s="758">
        <f t="shared" ref="R106" si="9">N106-Q106</f>
        <v>132587.14603999996</v>
      </c>
      <c r="S106" s="184"/>
      <c r="T106" s="184"/>
      <c r="U106" s="184"/>
    </row>
    <row r="107" spans="1:21" s="704" customFormat="1" x14ac:dyDescent="0.25">
      <c r="N107" s="646">
        <f>N91+N96+N99+N102</f>
        <v>125009.30016000001</v>
      </c>
      <c r="O107" s="642" t="s">
        <v>408</v>
      </c>
      <c r="Q107" s="759">
        <v>94950.77</v>
      </c>
      <c r="R107" s="758">
        <f>N107-1.58-Q107</f>
        <v>30056.950160000008</v>
      </c>
      <c r="S107" s="184"/>
      <c r="T107" s="184"/>
      <c r="U107" s="184"/>
    </row>
    <row r="108" spans="1:21" s="578" customFormat="1" ht="23.25" hidden="1" customHeight="1" x14ac:dyDescent="0.25">
      <c r="A108" s="861" t="s">
        <v>383</v>
      </c>
      <c r="B108" s="861"/>
      <c r="C108" s="861"/>
      <c r="D108" s="861"/>
      <c r="E108" s="861"/>
      <c r="F108" s="861"/>
      <c r="G108" s="861"/>
      <c r="H108" s="861"/>
      <c r="I108" s="861"/>
      <c r="J108" s="861"/>
      <c r="Q108" s="36"/>
      <c r="S108" s="184"/>
      <c r="T108" s="184"/>
      <c r="U108" s="184"/>
    </row>
    <row r="109" spans="1:21" s="578" customFormat="1" ht="23.25" hidden="1" customHeight="1" x14ac:dyDescent="0.25">
      <c r="A109" s="174"/>
      <c r="B109" s="174"/>
      <c r="C109" s="174"/>
      <c r="D109" s="174"/>
      <c r="E109" s="174"/>
      <c r="F109" s="174"/>
      <c r="G109" s="174"/>
      <c r="H109" s="174"/>
      <c r="I109" s="850" t="s">
        <v>172</v>
      </c>
      <c r="J109" s="850"/>
      <c r="N109" s="581"/>
      <c r="O109" s="68"/>
      <c r="Q109" s="36"/>
      <c r="S109" s="184"/>
      <c r="T109" s="184"/>
      <c r="U109" s="184"/>
    </row>
    <row r="110" spans="1:21" s="578" customFormat="1" ht="56.25" hidden="1" customHeight="1" x14ac:dyDescent="0.25">
      <c r="A110" s="14" t="s">
        <v>24</v>
      </c>
      <c r="B110" s="14" t="s">
        <v>14</v>
      </c>
      <c r="C110" s="579" t="s">
        <v>132</v>
      </c>
      <c r="D110" s="579" t="s">
        <v>133</v>
      </c>
      <c r="E110" s="579" t="s">
        <v>109</v>
      </c>
      <c r="G110" s="174"/>
      <c r="H110" s="174"/>
      <c r="I110" s="133" t="s">
        <v>115</v>
      </c>
      <c r="J110" s="133" t="s">
        <v>173</v>
      </c>
      <c r="N110" s="581"/>
      <c r="O110" s="68"/>
      <c r="Q110" s="36"/>
      <c r="S110" s="184"/>
      <c r="T110" s="184"/>
      <c r="U110" s="184"/>
    </row>
    <row r="111" spans="1:21" s="578" customFormat="1" ht="23.25" hidden="1" customHeight="1" x14ac:dyDescent="0.25">
      <c r="A111" s="91">
        <v>1</v>
      </c>
      <c r="B111" s="91">
        <v>2</v>
      </c>
      <c r="C111" s="113">
        <v>3</v>
      </c>
      <c r="D111" s="113">
        <v>4</v>
      </c>
      <c r="E111" s="113">
        <v>5</v>
      </c>
      <c r="G111" s="174"/>
      <c r="H111" s="174"/>
      <c r="I111" s="138"/>
      <c r="J111" s="138"/>
      <c r="N111" s="581"/>
      <c r="O111" s="68"/>
      <c r="Q111" s="36"/>
      <c r="S111" s="184"/>
      <c r="T111" s="184"/>
      <c r="U111" s="184"/>
    </row>
    <row r="112" spans="1:21" s="578" customFormat="1" ht="69.75" hidden="1" customHeight="1" x14ac:dyDescent="0.25">
      <c r="A112" s="84">
        <v>1</v>
      </c>
      <c r="B112" s="101" t="s">
        <v>166</v>
      </c>
      <c r="C112" s="580"/>
      <c r="D112" s="77" t="e">
        <f>E112/C112*100</f>
        <v>#DIV/0!</v>
      </c>
      <c r="E112" s="85"/>
      <c r="G112" s="86"/>
      <c r="H112" s="87"/>
      <c r="I112" s="138"/>
      <c r="J112" s="138"/>
      <c r="N112" s="581"/>
      <c r="O112" s="68"/>
      <c r="Q112" s="36"/>
      <c r="S112" s="184"/>
      <c r="T112" s="184"/>
      <c r="U112" s="184"/>
    </row>
    <row r="113" spans="1:21" s="578" customFormat="1" ht="46.5" hidden="1" customHeight="1" x14ac:dyDescent="0.25">
      <c r="A113" s="84">
        <v>2</v>
      </c>
      <c r="B113" s="101" t="s">
        <v>384</v>
      </c>
      <c r="C113" s="580"/>
      <c r="D113" s="77">
        <v>1</v>
      </c>
      <c r="E113" s="582"/>
      <c r="G113" s="86"/>
      <c r="H113" s="87"/>
      <c r="I113" s="138"/>
      <c r="J113" s="138"/>
      <c r="N113" s="581"/>
      <c r="O113" s="68"/>
      <c r="Q113" s="36"/>
      <c r="S113" s="184"/>
      <c r="T113" s="184"/>
      <c r="U113" s="184"/>
    </row>
    <row r="114" spans="1:21" s="578" customFormat="1" ht="93" hidden="1" customHeight="1" x14ac:dyDescent="0.25">
      <c r="A114" s="84">
        <v>3</v>
      </c>
      <c r="B114" s="101" t="s">
        <v>165</v>
      </c>
      <c r="C114" s="580"/>
      <c r="D114" s="77" t="e">
        <f>E114/C114*100</f>
        <v>#DIV/0!</v>
      </c>
      <c r="E114" s="85"/>
      <c r="G114" s="86"/>
      <c r="H114" s="87"/>
      <c r="I114" s="138"/>
      <c r="J114" s="138"/>
      <c r="N114" s="581"/>
      <c r="O114" s="68"/>
      <c r="Q114" s="36"/>
      <c r="S114" s="184"/>
      <c r="T114" s="184"/>
      <c r="U114" s="184"/>
    </row>
    <row r="115" spans="1:21" s="578" customFormat="1" ht="23.25" hidden="1" customHeight="1" x14ac:dyDescent="0.25">
      <c r="A115" s="147"/>
      <c r="B115" s="145" t="s">
        <v>20</v>
      </c>
      <c r="C115" s="148"/>
      <c r="D115" s="149"/>
      <c r="E115" s="146">
        <f>SUM(E112:E114)</f>
        <v>0</v>
      </c>
      <c r="G115" s="174"/>
      <c r="H115" s="174"/>
      <c r="I115" s="135">
        <f>I112</f>
        <v>0</v>
      </c>
      <c r="J115" s="135">
        <f>J112</f>
        <v>0</v>
      </c>
      <c r="N115" s="581"/>
      <c r="O115" s="68"/>
      <c r="Q115" s="36"/>
      <c r="S115" s="184"/>
      <c r="T115" s="184"/>
      <c r="U115" s="184"/>
    </row>
    <row r="116" spans="1:21" s="578" customFormat="1" ht="23.25" hidden="1" customHeight="1" x14ac:dyDescent="0.25">
      <c r="N116" s="581"/>
      <c r="O116" s="68"/>
      <c r="Q116" s="36"/>
      <c r="S116" s="184"/>
      <c r="T116" s="184"/>
      <c r="U116" s="184"/>
    </row>
    <row r="117" spans="1:21" s="578" customFormat="1" ht="23.25" hidden="1" customHeight="1" x14ac:dyDescent="0.25">
      <c r="N117" s="581"/>
      <c r="O117" s="68"/>
      <c r="Q117" s="36"/>
      <c r="S117" s="184"/>
      <c r="T117" s="184"/>
      <c r="U117" s="184"/>
    </row>
    <row r="118" spans="1:21" hidden="1" x14ac:dyDescent="0.25">
      <c r="A118" s="869" t="s">
        <v>187</v>
      </c>
      <c r="B118" s="869"/>
      <c r="C118" s="869"/>
      <c r="D118" s="869"/>
      <c r="E118" s="869"/>
      <c r="F118" s="869"/>
      <c r="G118" s="869"/>
      <c r="H118" s="869"/>
      <c r="I118" s="869"/>
      <c r="J118" s="869"/>
      <c r="K118" s="431"/>
      <c r="L118" s="431"/>
      <c r="M118" s="431"/>
      <c r="N118" s="431"/>
      <c r="Q118" s="36"/>
    </row>
    <row r="119" spans="1:21" hidden="1" x14ac:dyDescent="0.25">
      <c r="Q119" s="36"/>
    </row>
    <row r="120" spans="1:21" hidden="1" x14ac:dyDescent="0.25">
      <c r="A120" s="868" t="s">
        <v>162</v>
      </c>
      <c r="B120" s="868"/>
      <c r="C120" s="868"/>
      <c r="D120" s="868"/>
      <c r="E120" s="868"/>
      <c r="F120" s="868"/>
      <c r="G120" s="868"/>
      <c r="H120" s="868"/>
      <c r="I120" s="868"/>
      <c r="J120" s="868"/>
      <c r="K120" s="427"/>
      <c r="L120" s="427"/>
      <c r="M120" s="427"/>
      <c r="N120" s="427"/>
      <c r="O120" s="126"/>
      <c r="Q120" s="36"/>
    </row>
    <row r="121" spans="1:21" hidden="1" x14ac:dyDescent="0.25">
      <c r="A121" s="174"/>
      <c r="B121" s="174"/>
      <c r="C121" s="174"/>
      <c r="D121" s="174"/>
      <c r="E121" s="174"/>
      <c r="F121" s="174"/>
      <c r="G121" s="174"/>
      <c r="H121" s="174"/>
      <c r="I121" s="850" t="s">
        <v>172</v>
      </c>
      <c r="J121" s="850"/>
      <c r="K121" s="443"/>
      <c r="L121" s="443"/>
      <c r="M121" s="443"/>
      <c r="N121" s="443"/>
      <c r="Q121" s="36"/>
    </row>
    <row r="122" spans="1:21" ht="56.25" hidden="1" x14ac:dyDescent="0.25">
      <c r="A122" s="14" t="s">
        <v>24</v>
      </c>
      <c r="B122" s="14" t="s">
        <v>14</v>
      </c>
      <c r="C122" s="167" t="s">
        <v>132</v>
      </c>
      <c r="D122" s="167" t="s">
        <v>133</v>
      </c>
      <c r="E122" s="167" t="s">
        <v>109</v>
      </c>
      <c r="G122" s="174"/>
      <c r="H122" s="174"/>
      <c r="I122" s="133" t="s">
        <v>115</v>
      </c>
      <c r="J122" s="133" t="s">
        <v>173</v>
      </c>
      <c r="K122" s="444"/>
      <c r="L122" s="444"/>
      <c r="M122" s="444"/>
      <c r="N122" s="444"/>
      <c r="O122" s="120"/>
      <c r="Q122" s="36"/>
    </row>
    <row r="123" spans="1:21" hidden="1" x14ac:dyDescent="0.25">
      <c r="A123" s="91">
        <v>1</v>
      </c>
      <c r="B123" s="91">
        <v>2</v>
      </c>
      <c r="C123" s="113">
        <v>3</v>
      </c>
      <c r="D123" s="113">
        <v>4</v>
      </c>
      <c r="E123" s="113">
        <v>5</v>
      </c>
      <c r="G123" s="174"/>
      <c r="H123" s="174"/>
      <c r="I123" s="138"/>
      <c r="J123" s="138"/>
      <c r="K123" s="445"/>
      <c r="L123" s="445"/>
      <c r="M123" s="445"/>
      <c r="N123" s="445"/>
      <c r="Q123" s="36"/>
    </row>
    <row r="124" spans="1:21" ht="78.75" hidden="1" customHeight="1" x14ac:dyDescent="0.25">
      <c r="A124" s="84">
        <v>1</v>
      </c>
      <c r="B124" s="101" t="s">
        <v>166</v>
      </c>
      <c r="C124" s="165"/>
      <c r="D124" s="77" t="e">
        <f>E124/C124*100</f>
        <v>#DIV/0!</v>
      </c>
      <c r="E124" s="85"/>
      <c r="G124" s="86"/>
      <c r="H124" s="87"/>
      <c r="I124" s="138"/>
      <c r="J124" s="138"/>
      <c r="K124" s="445"/>
      <c r="L124" s="445"/>
      <c r="M124" s="445"/>
      <c r="N124" s="445"/>
      <c r="Q124" s="36"/>
    </row>
    <row r="125" spans="1:21" ht="104.25" hidden="1" customHeight="1" x14ac:dyDescent="0.25">
      <c r="A125" s="84">
        <v>2</v>
      </c>
      <c r="B125" s="101" t="s">
        <v>164</v>
      </c>
      <c r="C125" s="165"/>
      <c r="D125" s="77" t="e">
        <f>E125/C125*100</f>
        <v>#DIV/0!</v>
      </c>
      <c r="E125" s="85"/>
      <c r="G125" s="86"/>
      <c r="H125" s="87"/>
      <c r="I125" s="138"/>
      <c r="J125" s="138"/>
      <c r="K125" s="445"/>
      <c r="L125" s="445"/>
      <c r="M125" s="445"/>
      <c r="N125" s="445"/>
      <c r="Q125" s="36"/>
    </row>
    <row r="126" spans="1:21" ht="79.5" hidden="1" customHeight="1" x14ac:dyDescent="0.25">
      <c r="A126" s="84">
        <v>3</v>
      </c>
      <c r="B126" s="101" t="s">
        <v>165</v>
      </c>
      <c r="C126" s="165">
        <v>27806.22</v>
      </c>
      <c r="D126" s="77">
        <f>E126/C126*100</f>
        <v>0</v>
      </c>
      <c r="E126" s="85"/>
      <c r="G126" s="86"/>
      <c r="H126" s="87"/>
      <c r="I126" s="138"/>
      <c r="J126" s="138"/>
      <c r="K126" s="445"/>
      <c r="L126" s="445"/>
      <c r="M126" s="445"/>
      <c r="N126" s="445"/>
      <c r="Q126" s="36"/>
    </row>
    <row r="127" spans="1:21" ht="32.25" hidden="1" customHeight="1" x14ac:dyDescent="0.25">
      <c r="A127" s="147"/>
      <c r="B127" s="145" t="s">
        <v>20</v>
      </c>
      <c r="C127" s="148"/>
      <c r="D127" s="149"/>
      <c r="E127" s="146">
        <f>E124+E126</f>
        <v>0</v>
      </c>
      <c r="G127" s="174"/>
      <c r="H127" s="174"/>
      <c r="I127" s="135">
        <f>I124</f>
        <v>0</v>
      </c>
      <c r="J127" s="135">
        <f>J124</f>
        <v>0</v>
      </c>
      <c r="K127" s="388"/>
      <c r="L127" s="388"/>
      <c r="M127" s="388"/>
      <c r="N127" s="388"/>
      <c r="Q127" s="36"/>
    </row>
    <row r="128" spans="1:21" hidden="1" x14ac:dyDescent="0.25">
      <c r="Q128" s="36"/>
    </row>
    <row r="129" spans="1:24" hidden="1" x14ac:dyDescent="0.25">
      <c r="A129" s="869" t="s">
        <v>186</v>
      </c>
      <c r="B129" s="869"/>
      <c r="C129" s="869"/>
      <c r="D129" s="869"/>
      <c r="E129" s="869"/>
      <c r="F129" s="869"/>
      <c r="G129" s="869"/>
      <c r="H129" s="869"/>
      <c r="I129" s="869"/>
      <c r="J129" s="869"/>
      <c r="K129" s="431"/>
      <c r="L129" s="431"/>
      <c r="M129" s="431"/>
      <c r="N129" s="431"/>
      <c r="Q129" s="36"/>
    </row>
    <row r="130" spans="1:24" hidden="1" x14ac:dyDescent="0.25">
      <c r="Q130" s="36"/>
    </row>
    <row r="131" spans="1:24" hidden="1" x14ac:dyDescent="0.25">
      <c r="A131" s="861" t="s">
        <v>131</v>
      </c>
      <c r="B131" s="861"/>
      <c r="C131" s="861"/>
      <c r="D131" s="861"/>
      <c r="E131" s="861"/>
      <c r="F131" s="861"/>
      <c r="G131" s="861"/>
      <c r="H131" s="861"/>
      <c r="I131" s="861"/>
      <c r="J131" s="861"/>
      <c r="K131" s="432"/>
      <c r="L131" s="432"/>
      <c r="M131" s="432"/>
      <c r="N131" s="432"/>
      <c r="O131" s="126"/>
      <c r="Q131" s="36"/>
    </row>
    <row r="132" spans="1:24" hidden="1" x14ac:dyDescent="0.35">
      <c r="A132" s="870"/>
      <c r="B132" s="870"/>
      <c r="C132" s="870"/>
      <c r="D132" s="870"/>
      <c r="E132" s="870"/>
      <c r="F132" s="17"/>
      <c r="G132" s="12"/>
      <c r="H132" s="12"/>
      <c r="I132" s="850" t="s">
        <v>172</v>
      </c>
      <c r="J132" s="850"/>
      <c r="K132" s="443"/>
      <c r="L132" s="443"/>
      <c r="M132" s="443"/>
      <c r="N132" s="443"/>
      <c r="Q132" s="36"/>
    </row>
    <row r="133" spans="1:24" s="12" customFormat="1" ht="93" hidden="1" x14ac:dyDescent="0.35">
      <c r="A133" s="167" t="s">
        <v>24</v>
      </c>
      <c r="B133" s="167" t="s">
        <v>14</v>
      </c>
      <c r="C133" s="167" t="s">
        <v>58</v>
      </c>
      <c r="D133" s="167" t="s">
        <v>55</v>
      </c>
      <c r="E133" s="167" t="s">
        <v>7</v>
      </c>
      <c r="I133" s="133" t="s">
        <v>115</v>
      </c>
      <c r="J133" s="133" t="s">
        <v>173</v>
      </c>
      <c r="K133" s="444"/>
      <c r="L133" s="444"/>
      <c r="M133" s="444"/>
      <c r="N133" s="444"/>
      <c r="O133" s="81"/>
      <c r="P133" s="36"/>
      <c r="Q133" s="36"/>
      <c r="S133" s="189"/>
      <c r="T133" s="196"/>
      <c r="U133" s="196"/>
      <c r="V133" s="92"/>
      <c r="W133" s="92"/>
      <c r="X133" s="92"/>
    </row>
    <row r="134" spans="1:24" s="12" customFormat="1" hidden="1" x14ac:dyDescent="0.35">
      <c r="A134" s="113">
        <v>1</v>
      </c>
      <c r="B134" s="113">
        <v>2</v>
      </c>
      <c r="C134" s="113">
        <v>3</v>
      </c>
      <c r="D134" s="113">
        <v>4</v>
      </c>
      <c r="E134" s="113">
        <v>5</v>
      </c>
      <c r="F134" s="97"/>
      <c r="G134" s="97"/>
      <c r="H134" s="97"/>
      <c r="I134" s="138"/>
      <c r="J134" s="138"/>
      <c r="K134" s="445"/>
      <c r="L134" s="445"/>
      <c r="M134" s="445"/>
      <c r="N134" s="445"/>
      <c r="O134" s="16"/>
      <c r="P134" s="36"/>
      <c r="Q134" s="36"/>
      <c r="S134" s="189"/>
      <c r="T134" s="196"/>
      <c r="U134" s="196"/>
      <c r="V134" s="92"/>
      <c r="W134" s="92"/>
      <c r="X134" s="92"/>
    </row>
    <row r="135" spans="1:24" s="12" customFormat="1" ht="42" hidden="1" customHeight="1" x14ac:dyDescent="0.35">
      <c r="A135" s="167">
        <v>1</v>
      </c>
      <c r="B135" s="10" t="s">
        <v>56</v>
      </c>
      <c r="C135" s="94">
        <f>C137</f>
        <v>0</v>
      </c>
      <c r="D135" s="14">
        <f>D137</f>
        <v>1.5</v>
      </c>
      <c r="E135" s="94">
        <f>E137</f>
        <v>0</v>
      </c>
      <c r="I135" s="138">
        <f>I137</f>
        <v>0</v>
      </c>
      <c r="J135" s="138">
        <f>J137</f>
        <v>0</v>
      </c>
      <c r="K135" s="445"/>
      <c r="L135" s="445"/>
      <c r="M135" s="445"/>
      <c r="N135" s="445"/>
      <c r="O135" s="16"/>
      <c r="P135" s="36"/>
      <c r="Q135" s="36"/>
      <c r="S135" s="189"/>
      <c r="T135" s="196"/>
      <c r="U135" s="196"/>
      <c r="V135" s="92"/>
      <c r="W135" s="92"/>
      <c r="X135" s="92"/>
    </row>
    <row r="136" spans="1:24" s="97" customFormat="1" ht="42" hidden="1" customHeight="1" x14ac:dyDescent="0.35">
      <c r="A136" s="167"/>
      <c r="B136" s="10" t="s">
        <v>57</v>
      </c>
      <c r="C136" s="165"/>
      <c r="D136" s="167"/>
      <c r="E136" s="165"/>
      <c r="F136" s="12"/>
      <c r="G136" s="12"/>
      <c r="H136" s="12"/>
      <c r="I136" s="138"/>
      <c r="J136" s="138"/>
      <c r="K136" s="445"/>
      <c r="L136" s="445"/>
      <c r="M136" s="445"/>
      <c r="N136" s="445"/>
      <c r="O136" s="98"/>
      <c r="P136" s="99"/>
      <c r="Q136" s="36"/>
      <c r="S136" s="190"/>
      <c r="T136" s="197"/>
      <c r="U136" s="197"/>
      <c r="V136" s="100"/>
      <c r="W136" s="100"/>
      <c r="X136" s="100"/>
    </row>
    <row r="137" spans="1:24" s="12" customFormat="1" ht="42" hidden="1" customHeight="1" x14ac:dyDescent="0.35">
      <c r="A137" s="167"/>
      <c r="B137" s="10" t="s">
        <v>130</v>
      </c>
      <c r="C137" s="165"/>
      <c r="D137" s="167">
        <v>1.5</v>
      </c>
      <c r="E137" s="165"/>
      <c r="I137" s="138"/>
      <c r="J137" s="138"/>
      <c r="K137" s="445"/>
      <c r="L137" s="445"/>
      <c r="M137" s="445"/>
      <c r="N137" s="445"/>
      <c r="O137" s="16" t="s">
        <v>193</v>
      </c>
      <c r="P137" s="36"/>
      <c r="Q137" s="36"/>
      <c r="S137" s="189"/>
      <c r="T137" s="196"/>
      <c r="U137" s="196"/>
      <c r="V137" s="92"/>
      <c r="W137" s="92"/>
      <c r="X137" s="92"/>
    </row>
    <row r="138" spans="1:24" s="12" customFormat="1" ht="42" hidden="1" customHeight="1" x14ac:dyDescent="0.35">
      <c r="A138" s="144"/>
      <c r="B138" s="145" t="s">
        <v>20</v>
      </c>
      <c r="C138" s="144" t="s">
        <v>21</v>
      </c>
      <c r="D138" s="144" t="s">
        <v>21</v>
      </c>
      <c r="E138" s="146">
        <f>E135</f>
        <v>0</v>
      </c>
      <c r="I138" s="135">
        <f>I135</f>
        <v>0</v>
      </c>
      <c r="J138" s="135">
        <f>J135</f>
        <v>0</v>
      </c>
      <c r="K138" s="388"/>
      <c r="L138" s="388"/>
      <c r="M138" s="388"/>
      <c r="N138" s="388"/>
      <c r="O138" s="16"/>
      <c r="P138" s="36"/>
      <c r="Q138" s="36"/>
      <c r="S138" s="189"/>
      <c r="T138" s="196"/>
      <c r="U138" s="196"/>
      <c r="V138" s="92"/>
      <c r="W138" s="92"/>
      <c r="X138" s="92"/>
    </row>
    <row r="139" spans="1:24" s="12" customFormat="1" hidden="1" x14ac:dyDescent="0.35">
      <c r="A139" s="28"/>
      <c r="B139" s="29"/>
      <c r="C139" s="28"/>
      <c r="D139" s="28"/>
      <c r="E139" s="17"/>
      <c r="F139" s="17"/>
      <c r="O139" s="16"/>
      <c r="P139" s="36"/>
      <c r="Q139" s="36"/>
      <c r="S139" s="189"/>
      <c r="T139" s="196"/>
      <c r="U139" s="196"/>
      <c r="V139" s="92"/>
      <c r="W139" s="92"/>
      <c r="X139" s="92"/>
    </row>
    <row r="140" spans="1:24" s="12" customFormat="1" hidden="1" x14ac:dyDescent="0.35">
      <c r="A140" s="28"/>
      <c r="B140" s="29"/>
      <c r="C140" s="28"/>
      <c r="D140" s="28"/>
      <c r="E140" s="17"/>
      <c r="F140" s="17"/>
      <c r="O140" s="16"/>
      <c r="P140" s="36"/>
      <c r="Q140" s="36"/>
      <c r="S140" s="189"/>
      <c r="T140" s="196"/>
      <c r="U140" s="196"/>
      <c r="V140" s="92"/>
      <c r="W140" s="92"/>
      <c r="X140" s="92"/>
    </row>
    <row r="141" spans="1:24" s="12" customFormat="1" hidden="1" x14ac:dyDescent="0.35">
      <c r="A141" s="28"/>
      <c r="B141" s="29"/>
      <c r="C141" s="28"/>
      <c r="D141" s="28"/>
      <c r="E141" s="17"/>
      <c r="F141" s="17"/>
      <c r="I141" s="850" t="s">
        <v>172</v>
      </c>
      <c r="J141" s="850"/>
      <c r="K141" s="443"/>
      <c r="L141" s="443"/>
      <c r="M141" s="443"/>
      <c r="N141" s="443"/>
      <c r="O141" s="16"/>
      <c r="P141" s="36"/>
      <c r="Q141" s="36"/>
      <c r="S141" s="189"/>
      <c r="T141" s="196"/>
      <c r="U141" s="196"/>
      <c r="V141" s="92"/>
      <c r="W141" s="92"/>
      <c r="X141" s="92"/>
    </row>
    <row r="142" spans="1:24" s="12" customFormat="1" ht="133.5" hidden="1" customHeight="1" x14ac:dyDescent="0.35">
      <c r="A142" s="168" t="s">
        <v>24</v>
      </c>
      <c r="B142" s="167" t="s">
        <v>14</v>
      </c>
      <c r="C142" s="168" t="s">
        <v>125</v>
      </c>
      <c r="D142" s="167" t="s">
        <v>55</v>
      </c>
      <c r="E142" s="167" t="s">
        <v>161</v>
      </c>
      <c r="I142" s="133" t="s">
        <v>115</v>
      </c>
      <c r="J142" s="133" t="s">
        <v>173</v>
      </c>
      <c r="K142" s="444"/>
      <c r="L142" s="444"/>
      <c r="M142" s="444"/>
      <c r="N142" s="444"/>
      <c r="O142" s="16"/>
      <c r="P142" s="36"/>
      <c r="Q142" s="36"/>
      <c r="S142" s="189"/>
      <c r="T142" s="196"/>
      <c r="U142" s="196"/>
      <c r="V142" s="92"/>
      <c r="W142" s="92"/>
      <c r="X142" s="92"/>
    </row>
    <row r="143" spans="1:24" s="12" customFormat="1" hidden="1" x14ac:dyDescent="0.35">
      <c r="A143" s="113">
        <v>1</v>
      </c>
      <c r="B143" s="113">
        <v>2</v>
      </c>
      <c r="C143" s="113">
        <v>3</v>
      </c>
      <c r="D143" s="113">
        <v>4</v>
      </c>
      <c r="E143" s="113">
        <v>5</v>
      </c>
      <c r="F143" s="97"/>
      <c r="G143" s="97"/>
      <c r="H143" s="97"/>
      <c r="I143" s="134"/>
      <c r="J143" s="134"/>
      <c r="K143" s="449"/>
      <c r="L143" s="449"/>
      <c r="M143" s="449"/>
      <c r="N143" s="449"/>
      <c r="O143" s="16"/>
      <c r="P143" s="36"/>
      <c r="Q143" s="36"/>
      <c r="S143" s="189"/>
      <c r="T143" s="196"/>
      <c r="U143" s="196"/>
      <c r="V143" s="92"/>
      <c r="W143" s="92"/>
      <c r="X143" s="92"/>
    </row>
    <row r="144" spans="1:24" s="12" customFormat="1" hidden="1" x14ac:dyDescent="0.35">
      <c r="A144" s="13">
        <v>1</v>
      </c>
      <c r="B144" s="95" t="s">
        <v>126</v>
      </c>
      <c r="C144" s="165" t="s">
        <v>12</v>
      </c>
      <c r="D144" s="165" t="s">
        <v>12</v>
      </c>
      <c r="E144" s="165">
        <f>E148</f>
        <v>0</v>
      </c>
      <c r="I144" s="135">
        <f>I145</f>
        <v>0</v>
      </c>
      <c r="J144" s="135">
        <f>J145</f>
        <v>0</v>
      </c>
      <c r="K144" s="388"/>
      <c r="L144" s="388"/>
      <c r="M144" s="388"/>
      <c r="N144" s="388"/>
      <c r="O144" s="16"/>
      <c r="P144" s="36"/>
      <c r="Q144" s="36"/>
      <c r="S144" s="189"/>
      <c r="T144" s="196"/>
      <c r="U144" s="196"/>
      <c r="V144" s="92"/>
      <c r="W144" s="92"/>
      <c r="X144" s="92"/>
    </row>
    <row r="145" spans="1:24" s="97" customFormat="1" ht="46.5" hidden="1" x14ac:dyDescent="0.35">
      <c r="A145" s="165"/>
      <c r="B145" s="95" t="s">
        <v>127</v>
      </c>
      <c r="C145" s="165">
        <f>C148</f>
        <v>0</v>
      </c>
      <c r="D145" s="165">
        <f>D148</f>
        <v>2.2000000000000002</v>
      </c>
      <c r="E145" s="165">
        <f>E148</f>
        <v>0</v>
      </c>
      <c r="F145" s="12"/>
      <c r="G145" s="12"/>
      <c r="H145" s="12"/>
      <c r="I145" s="135">
        <f>I148</f>
        <v>0</v>
      </c>
      <c r="J145" s="135">
        <f>J148</f>
        <v>0</v>
      </c>
      <c r="K145" s="388"/>
      <c r="L145" s="388"/>
      <c r="M145" s="388"/>
      <c r="N145" s="388"/>
      <c r="O145" s="98"/>
      <c r="P145" s="99"/>
      <c r="Q145" s="36"/>
      <c r="S145" s="190"/>
      <c r="T145" s="197"/>
      <c r="U145" s="197"/>
      <c r="V145" s="100"/>
      <c r="W145" s="100"/>
      <c r="X145" s="100"/>
    </row>
    <row r="146" spans="1:24" s="12" customFormat="1" hidden="1" x14ac:dyDescent="0.35">
      <c r="A146" s="867"/>
      <c r="B146" s="95" t="s">
        <v>116</v>
      </c>
      <c r="C146" s="867"/>
      <c r="D146" s="867"/>
      <c r="E146" s="867"/>
      <c r="I146" s="138"/>
      <c r="J146" s="138"/>
      <c r="K146" s="445"/>
      <c r="L146" s="445"/>
      <c r="M146" s="445"/>
      <c r="N146" s="445"/>
      <c r="O146" s="16"/>
      <c r="P146" s="36"/>
      <c r="Q146" s="36"/>
      <c r="S146" s="189"/>
      <c r="T146" s="196"/>
      <c r="U146" s="196"/>
      <c r="V146" s="92"/>
      <c r="W146" s="92"/>
      <c r="X146" s="92"/>
    </row>
    <row r="147" spans="1:24" s="12" customFormat="1" hidden="1" x14ac:dyDescent="0.35">
      <c r="A147" s="867"/>
      <c r="B147" s="95" t="s">
        <v>128</v>
      </c>
      <c r="C147" s="867"/>
      <c r="D147" s="867"/>
      <c r="E147" s="867"/>
      <c r="I147" s="138"/>
      <c r="J147" s="138"/>
      <c r="K147" s="445"/>
      <c r="L147" s="445"/>
      <c r="M147" s="445"/>
      <c r="N147" s="445"/>
      <c r="O147" s="16"/>
      <c r="P147" s="36"/>
      <c r="Q147" s="36"/>
      <c r="S147" s="189"/>
      <c r="T147" s="196"/>
      <c r="U147" s="196"/>
      <c r="V147" s="92"/>
      <c r="W147" s="92"/>
      <c r="X147" s="92"/>
    </row>
    <row r="148" spans="1:24" s="12" customFormat="1" ht="33" hidden="1" customHeight="1" x14ac:dyDescent="0.35">
      <c r="A148" s="165"/>
      <c r="B148" s="95" t="s">
        <v>129</v>
      </c>
      <c r="C148" s="165">
        <f>E148/D148*100</f>
        <v>0</v>
      </c>
      <c r="D148" s="165">
        <v>2.2000000000000002</v>
      </c>
      <c r="E148" s="165"/>
      <c r="I148" s="138"/>
      <c r="J148" s="138"/>
      <c r="K148" s="445"/>
      <c r="L148" s="445"/>
      <c r="M148" s="445"/>
      <c r="N148" s="445"/>
      <c r="O148" s="16"/>
      <c r="P148" s="36"/>
      <c r="Q148" s="36"/>
      <c r="S148" s="189"/>
      <c r="T148" s="196"/>
      <c r="U148" s="196"/>
      <c r="V148" s="92"/>
      <c r="W148" s="92"/>
      <c r="X148" s="92"/>
    </row>
    <row r="149" spans="1:24" s="12" customFormat="1" hidden="1" x14ac:dyDescent="0.35">
      <c r="A149" s="867"/>
      <c r="B149" s="165" t="s">
        <v>116</v>
      </c>
      <c r="C149" s="867"/>
      <c r="D149" s="867"/>
      <c r="E149" s="867"/>
      <c r="I149" s="139"/>
      <c r="J149" s="139"/>
      <c r="K149" s="450"/>
      <c r="L149" s="450"/>
      <c r="M149" s="450"/>
      <c r="N149" s="450"/>
      <c r="O149" s="16"/>
      <c r="P149" s="36"/>
      <c r="Q149" s="36"/>
      <c r="S149" s="189"/>
      <c r="T149" s="196"/>
      <c r="U149" s="196"/>
      <c r="V149" s="92"/>
      <c r="W149" s="92"/>
      <c r="X149" s="92"/>
    </row>
    <row r="150" spans="1:24" s="12" customFormat="1" hidden="1" x14ac:dyDescent="0.35">
      <c r="A150" s="867"/>
      <c r="B150" s="165" t="s">
        <v>128</v>
      </c>
      <c r="C150" s="867"/>
      <c r="D150" s="867"/>
      <c r="E150" s="867"/>
      <c r="I150" s="139"/>
      <c r="J150" s="139"/>
      <c r="K150" s="450"/>
      <c r="L150" s="450"/>
      <c r="M150" s="450"/>
      <c r="N150" s="450"/>
      <c r="O150" s="16"/>
      <c r="P150" s="36"/>
      <c r="Q150" s="36"/>
      <c r="S150" s="189"/>
      <c r="T150" s="196"/>
      <c r="U150" s="196"/>
      <c r="V150" s="92"/>
      <c r="W150" s="92"/>
      <c r="X150" s="92"/>
    </row>
    <row r="151" spans="1:24" s="12" customFormat="1" hidden="1" x14ac:dyDescent="0.35">
      <c r="A151" s="165"/>
      <c r="B151" s="165"/>
      <c r="C151" s="165"/>
      <c r="D151" s="165"/>
      <c r="E151" s="165"/>
      <c r="I151" s="139"/>
      <c r="J151" s="139"/>
      <c r="K151" s="450"/>
      <c r="L151" s="450"/>
      <c r="M151" s="450"/>
      <c r="N151" s="450"/>
      <c r="O151" s="16"/>
      <c r="P151" s="36"/>
      <c r="Q151" s="36"/>
      <c r="S151" s="189"/>
      <c r="T151" s="196"/>
      <c r="U151" s="196"/>
      <c r="V151" s="92"/>
      <c r="W151" s="92"/>
      <c r="X151" s="92"/>
    </row>
    <row r="152" spans="1:24" s="12" customFormat="1" hidden="1" x14ac:dyDescent="0.35">
      <c r="A152" s="165"/>
      <c r="B152" s="165"/>
      <c r="C152" s="165"/>
      <c r="D152" s="165"/>
      <c r="E152" s="165"/>
      <c r="I152" s="139"/>
      <c r="J152" s="139"/>
      <c r="K152" s="450"/>
      <c r="L152" s="450"/>
      <c r="M152" s="450"/>
      <c r="N152" s="450"/>
      <c r="O152" s="16"/>
      <c r="P152" s="36"/>
      <c r="Q152" s="36"/>
      <c r="S152" s="189"/>
      <c r="T152" s="196"/>
      <c r="U152" s="196"/>
      <c r="V152" s="92"/>
      <c r="W152" s="92"/>
      <c r="X152" s="92"/>
    </row>
    <row r="153" spans="1:24" s="12" customFormat="1" ht="40.5" hidden="1" customHeight="1" x14ac:dyDescent="0.35">
      <c r="A153" s="146"/>
      <c r="B153" s="146" t="s">
        <v>20</v>
      </c>
      <c r="C153" s="146"/>
      <c r="D153" s="146" t="s">
        <v>21</v>
      </c>
      <c r="E153" s="146">
        <f>E144</f>
        <v>0</v>
      </c>
      <c r="I153" s="135">
        <f>I144</f>
        <v>0</v>
      </c>
      <c r="J153" s="135">
        <f>J144</f>
        <v>0</v>
      </c>
      <c r="K153" s="388"/>
      <c r="L153" s="388"/>
      <c r="M153" s="388"/>
      <c r="N153" s="388"/>
      <c r="O153" s="16"/>
      <c r="P153" s="36"/>
      <c r="Q153" s="36"/>
      <c r="S153" s="189"/>
      <c r="T153" s="196"/>
      <c r="U153" s="196"/>
      <c r="V153" s="92"/>
      <c r="W153" s="92"/>
      <c r="X153" s="92"/>
    </row>
    <row r="154" spans="1:24" s="12" customFormat="1" hidden="1" x14ac:dyDescent="0.3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423"/>
      <c r="L154" s="423"/>
      <c r="M154" s="423"/>
      <c r="N154" s="423"/>
      <c r="O154" s="16"/>
      <c r="P154" s="36"/>
      <c r="Q154" s="36"/>
      <c r="S154" s="189"/>
      <c r="T154" s="196"/>
      <c r="U154" s="196"/>
      <c r="V154" s="92"/>
      <c r="W154" s="92"/>
      <c r="X154" s="92"/>
    </row>
    <row r="155" spans="1:24" s="12" customFormat="1" ht="49.5" hidden="1" customHeight="1" x14ac:dyDescent="0.35">
      <c r="A155" s="863" t="s">
        <v>185</v>
      </c>
      <c r="B155" s="863"/>
      <c r="C155" s="863"/>
      <c r="D155" s="863"/>
      <c r="E155" s="863"/>
      <c r="F155" s="863"/>
      <c r="G155" s="863"/>
      <c r="H155" s="863"/>
      <c r="I155" s="863"/>
      <c r="J155" s="863"/>
      <c r="K155" s="433"/>
      <c r="L155" s="433"/>
      <c r="M155" s="433"/>
      <c r="N155" s="433"/>
      <c r="O155" s="16"/>
      <c r="P155" s="36"/>
      <c r="Q155" s="36"/>
      <c r="S155" s="189"/>
      <c r="T155" s="196"/>
      <c r="U155" s="196"/>
      <c r="V155" s="92"/>
      <c r="W155" s="92"/>
      <c r="X155" s="92"/>
    </row>
    <row r="156" spans="1:24" hidden="1" x14ac:dyDescent="0.25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Q156" s="36"/>
    </row>
    <row r="157" spans="1:24" hidden="1" x14ac:dyDescent="0.25">
      <c r="A157" s="861" t="s">
        <v>131</v>
      </c>
      <c r="B157" s="861"/>
      <c r="C157" s="861"/>
      <c r="D157" s="861"/>
      <c r="E157" s="861"/>
      <c r="F157" s="861"/>
      <c r="G157" s="861"/>
      <c r="H157" s="861"/>
      <c r="I157" s="861"/>
      <c r="J157" s="861"/>
      <c r="K157" s="432"/>
      <c r="L157" s="432"/>
      <c r="M157" s="432"/>
      <c r="N157" s="432"/>
      <c r="O157" s="123"/>
      <c r="Q157" s="36"/>
    </row>
    <row r="158" spans="1:24" hidden="1" x14ac:dyDescent="0.25">
      <c r="I158" s="850" t="s">
        <v>172</v>
      </c>
      <c r="J158" s="850"/>
      <c r="K158" s="443"/>
      <c r="L158" s="443"/>
      <c r="M158" s="443"/>
      <c r="N158" s="443"/>
      <c r="O158" s="173"/>
      <c r="Q158" s="36"/>
    </row>
    <row r="159" spans="1:24" s="12" customFormat="1" ht="56.25" hidden="1" x14ac:dyDescent="0.35">
      <c r="A159" s="14" t="s">
        <v>24</v>
      </c>
      <c r="B159" s="14" t="s">
        <v>14</v>
      </c>
      <c r="C159" s="14" t="s">
        <v>81</v>
      </c>
      <c r="D159" s="67"/>
      <c r="E159" s="67"/>
      <c r="F159" s="67"/>
      <c r="G159" s="67"/>
      <c r="H159" s="67"/>
      <c r="I159" s="133" t="s">
        <v>115</v>
      </c>
      <c r="J159" s="133" t="s">
        <v>173</v>
      </c>
      <c r="K159" s="444"/>
      <c r="L159" s="444"/>
      <c r="M159" s="444"/>
      <c r="N159" s="444"/>
      <c r="O159" s="81"/>
      <c r="P159" s="36"/>
      <c r="Q159" s="36"/>
      <c r="S159" s="189"/>
      <c r="T159" s="196"/>
      <c r="U159" s="196"/>
      <c r="V159" s="92"/>
      <c r="W159" s="92"/>
      <c r="X159" s="92"/>
    </row>
    <row r="160" spans="1:24" hidden="1" x14ac:dyDescent="0.25">
      <c r="A160" s="91">
        <v>1</v>
      </c>
      <c r="B160" s="91">
        <v>2</v>
      </c>
      <c r="C160" s="91">
        <v>3</v>
      </c>
      <c r="D160" s="78"/>
      <c r="E160" s="78"/>
      <c r="F160" s="78"/>
      <c r="G160" s="78"/>
      <c r="H160" s="78"/>
      <c r="I160" s="140"/>
      <c r="J160" s="140"/>
      <c r="K160" s="451"/>
      <c r="L160" s="451"/>
      <c r="M160" s="451"/>
      <c r="N160" s="451"/>
      <c r="Q160" s="36"/>
    </row>
    <row r="161" spans="1:24" ht="36.75" hidden="1" customHeight="1" x14ac:dyDescent="0.25">
      <c r="A161" s="14">
        <v>1</v>
      </c>
      <c r="B161" s="101" t="s">
        <v>82</v>
      </c>
      <c r="C161" s="102">
        <f>C162+C163+C164+C165</f>
        <v>0</v>
      </c>
      <c r="I161" s="135">
        <f>I162+I163+I164+I165</f>
        <v>0</v>
      </c>
      <c r="J161" s="135">
        <f>J162+J163+J164+J165</f>
        <v>0</v>
      </c>
      <c r="K161" s="388"/>
      <c r="L161" s="388"/>
      <c r="M161" s="388"/>
      <c r="N161" s="388"/>
      <c r="Q161" s="36"/>
    </row>
    <row r="162" spans="1:24" s="78" customFormat="1" ht="36.75" hidden="1" customHeight="1" x14ac:dyDescent="0.25">
      <c r="A162" s="14"/>
      <c r="B162" s="101"/>
      <c r="C162" s="94"/>
      <c r="D162" s="67"/>
      <c r="E162" s="67"/>
      <c r="F162" s="67"/>
      <c r="G162" s="67"/>
      <c r="H162" s="67"/>
      <c r="I162" s="140"/>
      <c r="J162" s="140"/>
      <c r="K162" s="451"/>
      <c r="L162" s="451"/>
      <c r="M162" s="451"/>
      <c r="N162" s="451"/>
      <c r="O162" s="79"/>
      <c r="Q162" s="36"/>
      <c r="S162" s="188"/>
      <c r="T162" s="188"/>
      <c r="U162" s="188"/>
    </row>
    <row r="163" spans="1:24" ht="36.75" hidden="1" customHeight="1" x14ac:dyDescent="0.25">
      <c r="A163" s="14"/>
      <c r="B163" s="101"/>
      <c r="C163" s="94"/>
      <c r="I163" s="140"/>
      <c r="J163" s="140"/>
      <c r="K163" s="451"/>
      <c r="L163" s="451"/>
      <c r="M163" s="451"/>
      <c r="N163" s="451"/>
      <c r="Q163" s="36"/>
    </row>
    <row r="164" spans="1:24" ht="36.75" hidden="1" customHeight="1" x14ac:dyDescent="0.25">
      <c r="A164" s="14"/>
      <c r="B164" s="101"/>
      <c r="C164" s="94"/>
      <c r="I164" s="140"/>
      <c r="J164" s="140"/>
      <c r="K164" s="451"/>
      <c r="L164" s="451"/>
      <c r="M164" s="451"/>
      <c r="N164" s="451"/>
      <c r="Q164" s="36"/>
    </row>
    <row r="165" spans="1:24" ht="36.75" hidden="1" customHeight="1" x14ac:dyDescent="0.25">
      <c r="A165" s="14"/>
      <c r="B165" s="101"/>
      <c r="C165" s="94"/>
      <c r="I165" s="140"/>
      <c r="J165" s="140"/>
      <c r="K165" s="451"/>
      <c r="L165" s="451"/>
      <c r="M165" s="451"/>
      <c r="N165" s="451"/>
      <c r="Q165" s="36"/>
    </row>
    <row r="166" spans="1:24" ht="36.75" hidden="1" customHeight="1" x14ac:dyDescent="0.25">
      <c r="A166" s="144"/>
      <c r="B166" s="145" t="s">
        <v>20</v>
      </c>
      <c r="C166" s="146">
        <f>C161</f>
        <v>0</v>
      </c>
      <c r="I166" s="135">
        <f>I161</f>
        <v>0</v>
      </c>
      <c r="J166" s="135">
        <f>J161</f>
        <v>0</v>
      </c>
      <c r="K166" s="388"/>
      <c r="L166" s="388"/>
      <c r="M166" s="388"/>
      <c r="N166" s="388"/>
      <c r="Q166" s="36"/>
    </row>
    <row r="167" spans="1:24" hidden="1" x14ac:dyDescent="0.25">
      <c r="Q167" s="36"/>
    </row>
    <row r="168" spans="1:24" hidden="1" x14ac:dyDescent="0.25">
      <c r="A168" s="863" t="s">
        <v>184</v>
      </c>
      <c r="B168" s="863"/>
      <c r="C168" s="863"/>
      <c r="D168" s="863"/>
      <c r="E168" s="863"/>
      <c r="F168" s="863"/>
      <c r="G168" s="863"/>
      <c r="H168" s="863"/>
      <c r="I168" s="863"/>
      <c r="J168" s="863"/>
      <c r="K168" s="433"/>
      <c r="L168" s="433"/>
      <c r="M168" s="433"/>
      <c r="N168" s="433"/>
      <c r="Q168" s="36"/>
    </row>
    <row r="169" spans="1:24" hidden="1" x14ac:dyDescent="0.25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Q169" s="36"/>
    </row>
    <row r="170" spans="1:24" hidden="1" x14ac:dyDescent="0.25">
      <c r="A170" s="861" t="s">
        <v>131</v>
      </c>
      <c r="B170" s="861"/>
      <c r="C170" s="861"/>
      <c r="D170" s="861"/>
      <c r="E170" s="861"/>
      <c r="F170" s="861"/>
      <c r="G170" s="861"/>
      <c r="H170" s="861"/>
      <c r="I170" s="861"/>
      <c r="J170" s="861"/>
      <c r="K170" s="432"/>
      <c r="L170" s="432"/>
      <c r="M170" s="432"/>
      <c r="N170" s="432"/>
      <c r="O170" s="123"/>
      <c r="Q170" s="36"/>
    </row>
    <row r="171" spans="1:24" hidden="1" x14ac:dyDescent="0.25">
      <c r="I171" s="850" t="s">
        <v>172</v>
      </c>
      <c r="J171" s="850"/>
      <c r="K171" s="443"/>
      <c r="L171" s="443"/>
      <c r="M171" s="443"/>
      <c r="N171" s="443"/>
      <c r="O171" s="173"/>
      <c r="Q171" s="36"/>
    </row>
    <row r="172" spans="1:24" s="12" customFormat="1" ht="56.25" hidden="1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444"/>
      <c r="L172" s="444"/>
      <c r="M172" s="444"/>
      <c r="N172" s="444"/>
      <c r="O172" s="81"/>
      <c r="P172" s="36"/>
      <c r="Q172" s="36"/>
      <c r="S172" s="189"/>
      <c r="T172" s="196"/>
      <c r="U172" s="196"/>
      <c r="V172" s="92"/>
      <c r="W172" s="92"/>
      <c r="X172" s="92"/>
    </row>
    <row r="173" spans="1:24" hidden="1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  <c r="K173" s="451"/>
      <c r="L173" s="451"/>
      <c r="M173" s="451"/>
      <c r="N173" s="451"/>
      <c r="Q173" s="36"/>
    </row>
    <row r="174" spans="1:24" hidden="1" x14ac:dyDescent="0.25">
      <c r="A174" s="14">
        <v>1</v>
      </c>
      <c r="B174" s="101"/>
      <c r="C174" s="102"/>
      <c r="I174" s="138"/>
      <c r="J174" s="138"/>
      <c r="K174" s="445"/>
      <c r="L174" s="445"/>
      <c r="M174" s="445"/>
      <c r="N174" s="445"/>
      <c r="Q174" s="36"/>
    </row>
    <row r="175" spans="1:24" s="78" customFormat="1" hidden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451"/>
      <c r="L175" s="451"/>
      <c r="M175" s="451"/>
      <c r="N175" s="451"/>
      <c r="O175" s="79"/>
      <c r="Q175" s="36"/>
      <c r="S175" s="188"/>
      <c r="T175" s="188"/>
      <c r="U175" s="188"/>
    </row>
    <row r="176" spans="1:24" hidden="1" x14ac:dyDescent="0.25">
      <c r="A176" s="14"/>
      <c r="B176" s="101"/>
      <c r="C176" s="94"/>
      <c r="I176" s="140"/>
      <c r="J176" s="140"/>
      <c r="K176" s="451"/>
      <c r="L176" s="451"/>
      <c r="M176" s="451"/>
      <c r="N176" s="451"/>
      <c r="Q176" s="36"/>
    </row>
    <row r="177" spans="1:24" hidden="1" x14ac:dyDescent="0.25">
      <c r="A177" s="14"/>
      <c r="B177" s="101"/>
      <c r="C177" s="94"/>
      <c r="I177" s="140"/>
      <c r="J177" s="140"/>
      <c r="K177" s="451"/>
      <c r="L177" s="451"/>
      <c r="M177" s="451"/>
      <c r="N177" s="451"/>
      <c r="Q177" s="36"/>
    </row>
    <row r="178" spans="1:24" hidden="1" x14ac:dyDescent="0.25">
      <c r="A178" s="14"/>
      <c r="B178" s="101"/>
      <c r="C178" s="94"/>
      <c r="I178" s="140"/>
      <c r="J178" s="140"/>
      <c r="K178" s="451"/>
      <c r="L178" s="451"/>
      <c r="M178" s="451"/>
      <c r="N178" s="451"/>
      <c r="Q178" s="36"/>
    </row>
    <row r="179" spans="1:24" ht="36.75" hidden="1" customHeight="1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  <c r="K179" s="388"/>
      <c r="L179" s="388"/>
      <c r="M179" s="388"/>
      <c r="N179" s="388"/>
      <c r="Q179" s="36"/>
    </row>
    <row r="180" spans="1:24" hidden="1" x14ac:dyDescent="0.25">
      <c r="Q180" s="36"/>
    </row>
    <row r="181" spans="1:24" hidden="1" x14ac:dyDescent="0.25">
      <c r="A181" s="861" t="s">
        <v>135</v>
      </c>
      <c r="B181" s="861"/>
      <c r="C181" s="861"/>
      <c r="D181" s="861"/>
      <c r="E181" s="861"/>
      <c r="F181" s="861"/>
      <c r="G181" s="861"/>
      <c r="H181" s="861"/>
      <c r="I181" s="861"/>
      <c r="J181" s="861"/>
      <c r="K181" s="432"/>
      <c r="L181" s="432"/>
      <c r="M181" s="432"/>
      <c r="N181" s="432"/>
      <c r="Q181" s="36"/>
    </row>
    <row r="182" spans="1:24" hidden="1" x14ac:dyDescent="0.25">
      <c r="I182" s="850" t="s">
        <v>172</v>
      </c>
      <c r="J182" s="850"/>
      <c r="K182" s="443"/>
      <c r="L182" s="443"/>
      <c r="M182" s="443"/>
      <c r="N182" s="443"/>
      <c r="Q182" s="36"/>
    </row>
    <row r="183" spans="1:24" s="12" customFormat="1" ht="56.25" hidden="1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444"/>
      <c r="L183" s="444"/>
      <c r="M183" s="444"/>
      <c r="N183" s="444"/>
      <c r="O183" s="81"/>
      <c r="P183" s="36"/>
      <c r="Q183" s="36"/>
      <c r="S183" s="189"/>
      <c r="T183" s="196"/>
      <c r="U183" s="196"/>
      <c r="V183" s="92"/>
      <c r="W183" s="92"/>
      <c r="X183" s="92"/>
    </row>
    <row r="184" spans="1:24" hidden="1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  <c r="K184" s="451"/>
      <c r="L184" s="451"/>
      <c r="M184" s="451"/>
      <c r="N184" s="451"/>
      <c r="Q184" s="36"/>
    </row>
    <row r="185" spans="1:24" hidden="1" x14ac:dyDescent="0.25">
      <c r="A185" s="14">
        <v>1</v>
      </c>
      <c r="B185" s="101"/>
      <c r="C185" s="102"/>
      <c r="I185" s="138"/>
      <c r="J185" s="138"/>
      <c r="K185" s="445"/>
      <c r="L185" s="445"/>
      <c r="M185" s="445"/>
      <c r="N185" s="445"/>
      <c r="Q185" s="36"/>
    </row>
    <row r="186" spans="1:24" s="78" customFormat="1" hidden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451"/>
      <c r="L186" s="451"/>
      <c r="M186" s="451"/>
      <c r="N186" s="451"/>
      <c r="O186" s="79"/>
      <c r="Q186" s="36"/>
      <c r="S186" s="188"/>
      <c r="T186" s="188"/>
      <c r="U186" s="188"/>
    </row>
    <row r="187" spans="1:24" hidden="1" x14ac:dyDescent="0.25">
      <c r="A187" s="14"/>
      <c r="B187" s="101"/>
      <c r="C187" s="94"/>
      <c r="I187" s="140"/>
      <c r="J187" s="140"/>
      <c r="K187" s="451"/>
      <c r="L187" s="451"/>
      <c r="M187" s="451"/>
      <c r="N187" s="451"/>
      <c r="Q187" s="36"/>
    </row>
    <row r="188" spans="1:24" hidden="1" x14ac:dyDescent="0.25">
      <c r="A188" s="14"/>
      <c r="B188" s="101"/>
      <c r="C188" s="94"/>
      <c r="I188" s="140"/>
      <c r="J188" s="140"/>
      <c r="K188" s="451"/>
      <c r="L188" s="451"/>
      <c r="M188" s="451"/>
      <c r="N188" s="451"/>
      <c r="Q188" s="36"/>
    </row>
    <row r="189" spans="1:24" hidden="1" x14ac:dyDescent="0.25">
      <c r="A189" s="14"/>
      <c r="B189" s="101"/>
      <c r="C189" s="94"/>
      <c r="I189" s="140"/>
      <c r="J189" s="140"/>
      <c r="K189" s="451"/>
      <c r="L189" s="451"/>
      <c r="M189" s="451"/>
      <c r="N189" s="451"/>
      <c r="Q189" s="36"/>
    </row>
    <row r="190" spans="1:24" ht="36.75" hidden="1" customHeight="1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  <c r="K190" s="388"/>
      <c r="L190" s="388"/>
      <c r="M190" s="388"/>
      <c r="N190" s="388"/>
      <c r="Q190" s="36"/>
    </row>
    <row r="191" spans="1:24" hidden="1" x14ac:dyDescent="0.25">
      <c r="Q191" s="36"/>
    </row>
    <row r="192" spans="1:24" hidden="1" x14ac:dyDescent="0.25">
      <c r="A192" s="861" t="s">
        <v>136</v>
      </c>
      <c r="B192" s="861"/>
      <c r="C192" s="861"/>
      <c r="D192" s="861"/>
      <c r="E192" s="861"/>
      <c r="F192" s="861"/>
      <c r="G192" s="861"/>
      <c r="H192" s="861"/>
      <c r="I192" s="861"/>
      <c r="J192" s="861"/>
      <c r="K192" s="432"/>
      <c r="L192" s="432"/>
      <c r="M192" s="432"/>
      <c r="N192" s="432"/>
      <c r="Q192" s="36"/>
    </row>
    <row r="193" spans="1:24" hidden="1" x14ac:dyDescent="0.25">
      <c r="I193" s="850" t="s">
        <v>172</v>
      </c>
      <c r="J193" s="850"/>
      <c r="K193" s="443"/>
      <c r="L193" s="443"/>
      <c r="M193" s="443"/>
      <c r="N193" s="443"/>
      <c r="Q193" s="36"/>
    </row>
    <row r="194" spans="1:24" s="12" customFormat="1" ht="56.25" hidden="1" x14ac:dyDescent="0.35">
      <c r="A194" s="14" t="s">
        <v>24</v>
      </c>
      <c r="B194" s="14" t="s">
        <v>14</v>
      </c>
      <c r="C194" s="14" t="s">
        <v>81</v>
      </c>
      <c r="D194" s="67"/>
      <c r="E194" s="67"/>
      <c r="F194" s="67"/>
      <c r="G194" s="67"/>
      <c r="H194" s="67"/>
      <c r="I194" s="133" t="s">
        <v>115</v>
      </c>
      <c r="J194" s="133" t="s">
        <v>173</v>
      </c>
      <c r="K194" s="444"/>
      <c r="L194" s="444"/>
      <c r="M194" s="444"/>
      <c r="N194" s="444"/>
      <c r="O194" s="81"/>
      <c r="P194" s="36"/>
      <c r="Q194" s="36"/>
      <c r="S194" s="189"/>
      <c r="T194" s="196"/>
      <c r="U194" s="196"/>
      <c r="V194" s="92"/>
      <c r="W194" s="92"/>
      <c r="X194" s="92"/>
    </row>
    <row r="195" spans="1:24" hidden="1" x14ac:dyDescent="0.25">
      <c r="A195" s="91">
        <v>1</v>
      </c>
      <c r="B195" s="91">
        <v>2</v>
      </c>
      <c r="C195" s="91">
        <v>3</v>
      </c>
      <c r="D195" s="78"/>
      <c r="E195" s="78"/>
      <c r="F195" s="78"/>
      <c r="G195" s="78"/>
      <c r="H195" s="78"/>
      <c r="I195" s="140"/>
      <c r="J195" s="140"/>
      <c r="K195" s="451"/>
      <c r="L195" s="451"/>
      <c r="M195" s="451"/>
      <c r="N195" s="451"/>
      <c r="Q195" s="36"/>
    </row>
    <row r="196" spans="1:24" hidden="1" x14ac:dyDescent="0.25">
      <c r="A196" s="14">
        <v>1</v>
      </c>
      <c r="B196" s="101"/>
      <c r="C196" s="102"/>
      <c r="I196" s="138"/>
      <c r="J196" s="138"/>
      <c r="K196" s="445"/>
      <c r="L196" s="445"/>
      <c r="M196" s="445"/>
      <c r="N196" s="445"/>
      <c r="Q196" s="36"/>
    </row>
    <row r="197" spans="1:24" s="78" customFormat="1" hidden="1" x14ac:dyDescent="0.25">
      <c r="A197" s="14"/>
      <c r="B197" s="101"/>
      <c r="C197" s="94"/>
      <c r="D197" s="67"/>
      <c r="E197" s="67"/>
      <c r="F197" s="67"/>
      <c r="G197" s="67"/>
      <c r="H197" s="67"/>
      <c r="I197" s="140"/>
      <c r="J197" s="140"/>
      <c r="K197" s="451"/>
      <c r="L197" s="451"/>
      <c r="M197" s="451"/>
      <c r="N197" s="451"/>
      <c r="O197" s="79"/>
      <c r="Q197" s="36"/>
      <c r="S197" s="188"/>
      <c r="T197" s="188"/>
      <c r="U197" s="188"/>
    </row>
    <row r="198" spans="1:24" hidden="1" x14ac:dyDescent="0.25">
      <c r="A198" s="14"/>
      <c r="B198" s="101"/>
      <c r="C198" s="94"/>
      <c r="I198" s="140"/>
      <c r="J198" s="140"/>
      <c r="K198" s="451"/>
      <c r="L198" s="451"/>
      <c r="M198" s="451"/>
      <c r="N198" s="451"/>
      <c r="Q198" s="36"/>
    </row>
    <row r="199" spans="1:24" hidden="1" x14ac:dyDescent="0.25">
      <c r="A199" s="14"/>
      <c r="B199" s="101"/>
      <c r="C199" s="94"/>
      <c r="I199" s="140"/>
      <c r="J199" s="140"/>
      <c r="K199" s="451"/>
      <c r="L199" s="451"/>
      <c r="M199" s="451"/>
      <c r="N199" s="451"/>
      <c r="Q199" s="36"/>
    </row>
    <row r="200" spans="1:24" hidden="1" x14ac:dyDescent="0.25">
      <c r="A200" s="14"/>
      <c r="B200" s="101"/>
      <c r="C200" s="94"/>
      <c r="I200" s="140"/>
      <c r="J200" s="140"/>
      <c r="K200" s="451"/>
      <c r="L200" s="451"/>
      <c r="M200" s="451"/>
      <c r="N200" s="451"/>
      <c r="Q200" s="36"/>
    </row>
    <row r="201" spans="1:24" ht="33" hidden="1" customHeight="1" x14ac:dyDescent="0.25">
      <c r="A201" s="144"/>
      <c r="B201" s="145" t="s">
        <v>20</v>
      </c>
      <c r="C201" s="146">
        <f>SUM(C196:C200)</f>
        <v>0</v>
      </c>
      <c r="I201" s="135">
        <f>SUM(I196:I200)</f>
        <v>0</v>
      </c>
      <c r="J201" s="135">
        <f>SUM(J196:J200)</f>
        <v>0</v>
      </c>
      <c r="K201" s="388"/>
      <c r="L201" s="388"/>
      <c r="M201" s="388"/>
      <c r="N201" s="388"/>
      <c r="Q201" s="36"/>
    </row>
    <row r="202" spans="1:24" hidden="1" x14ac:dyDescent="0.25">
      <c r="Q202" s="36"/>
    </row>
    <row r="203" spans="1:24" hidden="1" x14ac:dyDescent="0.25">
      <c r="A203" s="861" t="s">
        <v>137</v>
      </c>
      <c r="B203" s="861"/>
      <c r="C203" s="861"/>
      <c r="D203" s="861"/>
      <c r="E203" s="861"/>
      <c r="F203" s="861"/>
      <c r="G203" s="861"/>
      <c r="H203" s="861"/>
      <c r="I203" s="861"/>
      <c r="J203" s="861"/>
      <c r="K203" s="432"/>
      <c r="L203" s="432"/>
      <c r="M203" s="432"/>
      <c r="N203" s="432"/>
      <c r="Q203" s="36"/>
    </row>
    <row r="204" spans="1:24" hidden="1" x14ac:dyDescent="0.25">
      <c r="I204" s="850" t="s">
        <v>172</v>
      </c>
      <c r="J204" s="850"/>
      <c r="K204" s="443"/>
      <c r="L204" s="443"/>
      <c r="M204" s="443"/>
      <c r="N204" s="443"/>
      <c r="Q204" s="36"/>
    </row>
    <row r="205" spans="1:24" s="12" customFormat="1" ht="56.25" hidden="1" x14ac:dyDescent="0.35">
      <c r="A205" s="14" t="s">
        <v>24</v>
      </c>
      <c r="B205" s="14" t="s">
        <v>14</v>
      </c>
      <c r="C205" s="14" t="s">
        <v>81</v>
      </c>
      <c r="D205" s="67"/>
      <c r="E205" s="67"/>
      <c r="F205" s="67"/>
      <c r="G205" s="67"/>
      <c r="H205" s="67"/>
      <c r="I205" s="133" t="s">
        <v>115</v>
      </c>
      <c r="J205" s="133" t="s">
        <v>173</v>
      </c>
      <c r="K205" s="444"/>
      <c r="L205" s="444"/>
      <c r="M205" s="444"/>
      <c r="N205" s="444"/>
      <c r="O205" s="81"/>
      <c r="P205" s="36"/>
      <c r="Q205" s="36"/>
      <c r="S205" s="189"/>
      <c r="T205" s="196"/>
      <c r="U205" s="196"/>
      <c r="V205" s="92"/>
      <c r="W205" s="92"/>
      <c r="X205" s="92"/>
    </row>
    <row r="206" spans="1:24" hidden="1" x14ac:dyDescent="0.25">
      <c r="A206" s="91">
        <v>1</v>
      </c>
      <c r="B206" s="91">
        <v>2</v>
      </c>
      <c r="C206" s="91">
        <v>3</v>
      </c>
      <c r="D206" s="78"/>
      <c r="E206" s="78"/>
      <c r="F206" s="78"/>
      <c r="G206" s="78"/>
      <c r="H206" s="78"/>
      <c r="I206" s="140"/>
      <c r="J206" s="140"/>
      <c r="K206" s="451"/>
      <c r="L206" s="451"/>
      <c r="M206" s="451"/>
      <c r="N206" s="451"/>
      <c r="Q206" s="36"/>
    </row>
    <row r="207" spans="1:24" hidden="1" x14ac:dyDescent="0.25">
      <c r="A207" s="14">
        <v>1</v>
      </c>
      <c r="B207" s="101"/>
      <c r="C207" s="102"/>
      <c r="I207" s="138"/>
      <c r="J207" s="138"/>
      <c r="K207" s="445"/>
      <c r="L207" s="445"/>
      <c r="M207" s="445"/>
      <c r="N207" s="445"/>
      <c r="Q207" s="36"/>
    </row>
    <row r="208" spans="1:24" s="78" customFormat="1" hidden="1" x14ac:dyDescent="0.25">
      <c r="A208" s="14"/>
      <c r="B208" s="101"/>
      <c r="C208" s="94"/>
      <c r="D208" s="67"/>
      <c r="E208" s="67"/>
      <c r="F208" s="67"/>
      <c r="G208" s="67"/>
      <c r="H208" s="67"/>
      <c r="I208" s="140"/>
      <c r="J208" s="140"/>
      <c r="K208" s="451"/>
      <c r="L208" s="451"/>
      <c r="M208" s="451"/>
      <c r="N208" s="451"/>
      <c r="O208" s="79"/>
      <c r="Q208" s="36"/>
      <c r="S208" s="188"/>
      <c r="T208" s="188"/>
      <c r="U208" s="188"/>
    </row>
    <row r="209" spans="1:24" hidden="1" x14ac:dyDescent="0.25">
      <c r="A209" s="14"/>
      <c r="B209" s="101"/>
      <c r="C209" s="94"/>
      <c r="I209" s="140"/>
      <c r="J209" s="140"/>
      <c r="K209" s="451"/>
      <c r="L209" s="451"/>
      <c r="M209" s="451"/>
      <c r="N209" s="451"/>
      <c r="Q209" s="36"/>
    </row>
    <row r="210" spans="1:24" hidden="1" x14ac:dyDescent="0.25">
      <c r="A210" s="14"/>
      <c r="B210" s="101"/>
      <c r="C210" s="94"/>
      <c r="I210" s="140"/>
      <c r="J210" s="140"/>
      <c r="K210" s="451"/>
      <c r="L210" s="451"/>
      <c r="M210" s="451"/>
      <c r="N210" s="451"/>
      <c r="Q210" s="36"/>
    </row>
    <row r="211" spans="1:24" hidden="1" x14ac:dyDescent="0.25">
      <c r="A211" s="14"/>
      <c r="B211" s="101"/>
      <c r="C211" s="94"/>
      <c r="I211" s="140"/>
      <c r="J211" s="140"/>
      <c r="K211" s="451"/>
      <c r="L211" s="451"/>
      <c r="M211" s="451"/>
      <c r="N211" s="451"/>
      <c r="Q211" s="36"/>
    </row>
    <row r="212" spans="1:24" ht="30.75" hidden="1" customHeight="1" x14ac:dyDescent="0.25">
      <c r="A212" s="144"/>
      <c r="B212" s="145" t="s">
        <v>20</v>
      </c>
      <c r="C212" s="146">
        <f>SUM(C207:C211)</f>
        <v>0</v>
      </c>
      <c r="I212" s="135">
        <f>SUM(I207:I211)</f>
        <v>0</v>
      </c>
      <c r="J212" s="135">
        <f>SUM(J207:J211)</f>
        <v>0</v>
      </c>
      <c r="K212" s="388"/>
      <c r="L212" s="388"/>
      <c r="M212" s="388"/>
      <c r="N212" s="388"/>
      <c r="Q212" s="36"/>
    </row>
    <row r="213" spans="1:24" hidden="1" x14ac:dyDescent="0.25">
      <c r="Q213" s="36"/>
    </row>
    <row r="214" spans="1:24" hidden="1" x14ac:dyDescent="0.25">
      <c r="Q214" s="36"/>
    </row>
    <row r="215" spans="1:24" ht="59.25" hidden="1" customHeight="1" x14ac:dyDescent="0.25">
      <c r="A215" s="863" t="s">
        <v>183</v>
      </c>
      <c r="B215" s="863"/>
      <c r="C215" s="863"/>
      <c r="D215" s="863"/>
      <c r="E215" s="863"/>
      <c r="F215" s="863"/>
      <c r="G215" s="863"/>
      <c r="H215" s="863"/>
      <c r="I215" s="863"/>
      <c r="J215" s="863"/>
      <c r="K215" s="433"/>
      <c r="L215" s="433"/>
      <c r="M215" s="433"/>
      <c r="N215" s="433"/>
      <c r="Q215" s="36"/>
    </row>
    <row r="216" spans="1:24" hidden="1" x14ac:dyDescent="0.25">
      <c r="Q216" s="36"/>
    </row>
    <row r="217" spans="1:24" hidden="1" x14ac:dyDescent="0.25">
      <c r="A217" s="861" t="s">
        <v>138</v>
      </c>
      <c r="B217" s="861"/>
      <c r="C217" s="861"/>
      <c r="D217" s="861"/>
      <c r="E217" s="861"/>
      <c r="F217" s="861"/>
      <c r="G217" s="861"/>
      <c r="H217" s="861"/>
      <c r="I217" s="861"/>
      <c r="J217" s="861"/>
      <c r="K217" s="432"/>
      <c r="L217" s="432"/>
      <c r="M217" s="432"/>
      <c r="N217" s="432"/>
      <c r="O217" s="123"/>
      <c r="Q217" s="36"/>
    </row>
    <row r="218" spans="1:24" hidden="1" x14ac:dyDescent="0.25">
      <c r="I218" s="850" t="s">
        <v>172</v>
      </c>
      <c r="J218" s="850"/>
      <c r="K218" s="443"/>
      <c r="L218" s="443"/>
      <c r="M218" s="443"/>
      <c r="N218" s="443"/>
      <c r="Q218" s="36"/>
    </row>
    <row r="219" spans="1:24" s="12" customFormat="1" ht="56.25" hidden="1" x14ac:dyDescent="0.35">
      <c r="A219" s="14" t="s">
        <v>24</v>
      </c>
      <c r="B219" s="14" t="s">
        <v>14</v>
      </c>
      <c r="C219" s="167" t="s">
        <v>132</v>
      </c>
      <c r="D219" s="167" t="s">
        <v>133</v>
      </c>
      <c r="E219" s="167" t="s">
        <v>134</v>
      </c>
      <c r="F219" s="67"/>
      <c r="G219" s="67"/>
      <c r="H219" s="67"/>
      <c r="I219" s="133" t="s">
        <v>115</v>
      </c>
      <c r="J219" s="133" t="s">
        <v>173</v>
      </c>
      <c r="K219" s="444"/>
      <c r="L219" s="444"/>
      <c r="M219" s="444"/>
      <c r="N219" s="444"/>
      <c r="O219" s="81"/>
      <c r="P219" s="36"/>
      <c r="Q219" s="36"/>
      <c r="S219" s="189"/>
      <c r="T219" s="196"/>
      <c r="U219" s="196"/>
      <c r="V219" s="92"/>
      <c r="W219" s="92"/>
      <c r="X219" s="92"/>
    </row>
    <row r="220" spans="1:24" hidden="1" x14ac:dyDescent="0.25">
      <c r="A220" s="91">
        <v>1</v>
      </c>
      <c r="B220" s="91">
        <v>2</v>
      </c>
      <c r="C220" s="113">
        <v>3</v>
      </c>
      <c r="D220" s="113">
        <v>4</v>
      </c>
      <c r="E220" s="113">
        <v>5</v>
      </c>
      <c r="F220" s="78"/>
      <c r="G220" s="78"/>
      <c r="H220" s="78"/>
      <c r="I220" s="138"/>
      <c r="J220" s="138"/>
      <c r="K220" s="445"/>
      <c r="L220" s="445"/>
      <c r="M220" s="445"/>
      <c r="N220" s="445"/>
      <c r="Q220" s="36"/>
    </row>
    <row r="221" spans="1:24" hidden="1" x14ac:dyDescent="0.25">
      <c r="A221" s="14">
        <v>1</v>
      </c>
      <c r="B221" s="101"/>
      <c r="C221" s="94"/>
      <c r="D221" s="14"/>
      <c r="E221" s="94"/>
      <c r="I221" s="138"/>
      <c r="J221" s="138"/>
      <c r="K221" s="445"/>
      <c r="L221" s="445"/>
      <c r="M221" s="445"/>
      <c r="N221" s="445"/>
      <c r="Q221" s="36"/>
    </row>
    <row r="222" spans="1:24" s="78" customFormat="1" hidden="1" x14ac:dyDescent="0.25">
      <c r="A222" s="14"/>
      <c r="B222" s="101"/>
      <c r="C222" s="165"/>
      <c r="D222" s="167"/>
      <c r="E222" s="165"/>
      <c r="F222" s="67"/>
      <c r="G222" s="67"/>
      <c r="H222" s="67"/>
      <c r="I222" s="138"/>
      <c r="J222" s="138"/>
      <c r="K222" s="445"/>
      <c r="L222" s="445"/>
      <c r="M222" s="445"/>
      <c r="N222" s="445"/>
      <c r="O222" s="79"/>
      <c r="Q222" s="36"/>
      <c r="S222" s="188"/>
      <c r="T222" s="188"/>
      <c r="U222" s="188"/>
    </row>
    <row r="223" spans="1:24" hidden="1" x14ac:dyDescent="0.25">
      <c r="A223" s="14"/>
      <c r="B223" s="101"/>
      <c r="C223" s="165"/>
      <c r="D223" s="167"/>
      <c r="E223" s="165"/>
      <c r="I223" s="138"/>
      <c r="J223" s="138"/>
      <c r="K223" s="445"/>
      <c r="L223" s="445"/>
      <c r="M223" s="445"/>
      <c r="N223" s="445"/>
      <c r="Q223" s="36"/>
    </row>
    <row r="224" spans="1:24" hidden="1" x14ac:dyDescent="0.25">
      <c r="A224" s="144"/>
      <c r="B224" s="145" t="s">
        <v>20</v>
      </c>
      <c r="C224" s="144" t="s">
        <v>21</v>
      </c>
      <c r="D224" s="144" t="s">
        <v>21</v>
      </c>
      <c r="E224" s="146">
        <f>E221</f>
        <v>0</v>
      </c>
      <c r="I224" s="135">
        <f>SUM(I221:I223)</f>
        <v>0</v>
      </c>
      <c r="J224" s="135">
        <f>SUM(J221:J223)</f>
        <v>0</v>
      </c>
      <c r="K224" s="388"/>
      <c r="L224" s="388"/>
      <c r="M224" s="388"/>
      <c r="N224" s="388"/>
      <c r="Q224" s="36"/>
    </row>
    <row r="225" spans="1:24" hidden="1" x14ac:dyDescent="0.25">
      <c r="Q225" s="36"/>
    </row>
    <row r="226" spans="1:24" hidden="1" x14ac:dyDescent="0.25">
      <c r="A226" s="861" t="s">
        <v>139</v>
      </c>
      <c r="B226" s="861"/>
      <c r="C226" s="861"/>
      <c r="D226" s="861"/>
      <c r="E226" s="861"/>
      <c r="F226" s="861"/>
      <c r="G226" s="861"/>
      <c r="H226" s="861"/>
      <c r="I226" s="861"/>
      <c r="J226" s="861"/>
      <c r="K226" s="432"/>
      <c r="L226" s="432"/>
      <c r="M226" s="432"/>
      <c r="N226" s="432"/>
      <c r="Q226" s="36"/>
    </row>
    <row r="227" spans="1:24" hidden="1" x14ac:dyDescent="0.25">
      <c r="I227" s="850" t="s">
        <v>172</v>
      </c>
      <c r="J227" s="850"/>
      <c r="K227" s="443"/>
      <c r="L227" s="443"/>
      <c r="M227" s="443"/>
      <c r="N227" s="443"/>
      <c r="Q227" s="36"/>
    </row>
    <row r="228" spans="1:24" s="12" customFormat="1" ht="56.25" hidden="1" x14ac:dyDescent="0.35">
      <c r="A228" s="14" t="s">
        <v>24</v>
      </c>
      <c r="B228" s="14" t="s">
        <v>14</v>
      </c>
      <c r="C228" s="167" t="s">
        <v>132</v>
      </c>
      <c r="D228" s="167" t="s">
        <v>133</v>
      </c>
      <c r="E228" s="167" t="s">
        <v>134</v>
      </c>
      <c r="F228" s="67"/>
      <c r="G228" s="67"/>
      <c r="H228" s="67"/>
      <c r="I228" s="133" t="s">
        <v>115</v>
      </c>
      <c r="J228" s="133" t="s">
        <v>173</v>
      </c>
      <c r="K228" s="444"/>
      <c r="L228" s="444"/>
      <c r="M228" s="444"/>
      <c r="N228" s="444"/>
      <c r="O228" s="81"/>
      <c r="P228" s="36"/>
      <c r="Q228" s="36"/>
      <c r="S228" s="189"/>
      <c r="T228" s="196"/>
      <c r="U228" s="196"/>
      <c r="V228" s="92"/>
      <c r="W228" s="92"/>
      <c r="X228" s="92"/>
    </row>
    <row r="229" spans="1:24" hidden="1" x14ac:dyDescent="0.25">
      <c r="A229" s="91">
        <v>1</v>
      </c>
      <c r="B229" s="91">
        <v>2</v>
      </c>
      <c r="C229" s="113">
        <v>3</v>
      </c>
      <c r="D229" s="113">
        <v>4</v>
      </c>
      <c r="E229" s="113">
        <v>5</v>
      </c>
      <c r="F229" s="78"/>
      <c r="G229" s="78"/>
      <c r="H229" s="78"/>
      <c r="I229" s="138"/>
      <c r="J229" s="138"/>
      <c r="K229" s="445"/>
      <c r="L229" s="445"/>
      <c r="M229" s="445"/>
      <c r="N229" s="445"/>
      <c r="Q229" s="36"/>
    </row>
    <row r="230" spans="1:24" hidden="1" x14ac:dyDescent="0.25">
      <c r="A230" s="14">
        <v>1</v>
      </c>
      <c r="B230" s="101"/>
      <c r="C230" s="94"/>
      <c r="D230" s="14"/>
      <c r="E230" s="94"/>
      <c r="I230" s="138"/>
      <c r="J230" s="138"/>
      <c r="K230" s="445"/>
      <c r="L230" s="445"/>
      <c r="M230" s="445"/>
      <c r="N230" s="445"/>
      <c r="Q230" s="36"/>
    </row>
    <row r="231" spans="1:24" s="78" customFormat="1" hidden="1" x14ac:dyDescent="0.25">
      <c r="A231" s="14"/>
      <c r="B231" s="101"/>
      <c r="C231" s="165"/>
      <c r="D231" s="167"/>
      <c r="E231" s="165"/>
      <c r="F231" s="67"/>
      <c r="G231" s="67"/>
      <c r="H231" s="67"/>
      <c r="I231" s="138"/>
      <c r="J231" s="138"/>
      <c r="K231" s="445"/>
      <c r="L231" s="445"/>
      <c r="M231" s="445"/>
      <c r="N231" s="445"/>
      <c r="O231" s="79"/>
      <c r="Q231" s="36"/>
      <c r="S231" s="188"/>
      <c r="T231" s="188"/>
      <c r="U231" s="188"/>
    </row>
    <row r="232" spans="1:24" hidden="1" x14ac:dyDescent="0.25">
      <c r="A232" s="14"/>
      <c r="B232" s="101"/>
      <c r="C232" s="165"/>
      <c r="D232" s="167"/>
      <c r="E232" s="165"/>
      <c r="I232" s="138"/>
      <c r="J232" s="138"/>
      <c r="K232" s="445"/>
      <c r="L232" s="445"/>
      <c r="M232" s="445"/>
      <c r="N232" s="445"/>
      <c r="Q232" s="36"/>
    </row>
    <row r="233" spans="1:24" hidden="1" x14ac:dyDescent="0.25">
      <c r="A233" s="144"/>
      <c r="B233" s="145" t="s">
        <v>20</v>
      </c>
      <c r="C233" s="144" t="s">
        <v>21</v>
      </c>
      <c r="D233" s="144" t="s">
        <v>21</v>
      </c>
      <c r="E233" s="146">
        <f>E230</f>
        <v>0</v>
      </c>
      <c r="I233" s="135">
        <f>SUM(I230:I232)</f>
        <v>0</v>
      </c>
      <c r="J233" s="135">
        <f>SUM(J230:J232)</f>
        <v>0</v>
      </c>
      <c r="K233" s="388"/>
      <c r="L233" s="388"/>
      <c r="M233" s="388"/>
      <c r="N233" s="388"/>
      <c r="Q233" s="36"/>
    </row>
    <row r="234" spans="1:24" hidden="1" x14ac:dyDescent="0.25">
      <c r="Q234" s="36"/>
    </row>
    <row r="235" spans="1:24" hidden="1" x14ac:dyDescent="0.25">
      <c r="Q235" s="36"/>
    </row>
    <row r="236" spans="1:24" ht="45.75" hidden="1" customHeight="1" x14ac:dyDescent="0.25">
      <c r="A236" s="863" t="s">
        <v>182</v>
      </c>
      <c r="B236" s="863"/>
      <c r="C236" s="863"/>
      <c r="D236" s="863"/>
      <c r="E236" s="863"/>
      <c r="F236" s="863"/>
      <c r="G236" s="863"/>
      <c r="H236" s="863"/>
      <c r="I236" s="863"/>
      <c r="J236" s="863"/>
      <c r="K236" s="433"/>
      <c r="L236" s="433"/>
      <c r="M236" s="433"/>
      <c r="N236" s="433"/>
      <c r="Q236" s="36"/>
    </row>
    <row r="237" spans="1:24" hidden="1" x14ac:dyDescent="0.25">
      <c r="Q237" s="36"/>
    </row>
    <row r="238" spans="1:24" hidden="1" x14ac:dyDescent="0.25">
      <c r="A238" s="866" t="s">
        <v>140</v>
      </c>
      <c r="B238" s="866"/>
      <c r="C238" s="866"/>
      <c r="D238" s="866"/>
      <c r="E238" s="866"/>
      <c r="F238" s="866"/>
      <c r="G238" s="866"/>
      <c r="H238" s="866"/>
      <c r="I238" s="866"/>
      <c r="J238" s="866"/>
      <c r="K238" s="435"/>
      <c r="L238" s="435"/>
      <c r="M238" s="435"/>
      <c r="N238" s="435"/>
      <c r="O238" s="123"/>
      <c r="Q238" s="36"/>
    </row>
    <row r="239" spans="1:24" hidden="1" x14ac:dyDescent="0.25">
      <c r="A239" s="32"/>
      <c r="B239" s="11"/>
      <c r="C239" s="17"/>
      <c r="D239" s="17"/>
      <c r="E239" s="17"/>
      <c r="F239" s="17"/>
      <c r="I239" s="850" t="s">
        <v>172</v>
      </c>
      <c r="J239" s="850"/>
      <c r="K239" s="443"/>
      <c r="L239" s="443"/>
      <c r="M239" s="443"/>
      <c r="N239" s="443"/>
      <c r="Q239" s="36"/>
    </row>
    <row r="240" spans="1:24" ht="56.25" hidden="1" x14ac:dyDescent="0.25">
      <c r="A240" s="167" t="s">
        <v>24</v>
      </c>
      <c r="B240" s="167" t="s">
        <v>14</v>
      </c>
      <c r="C240" s="167" t="s">
        <v>71</v>
      </c>
      <c r="D240" s="167" t="s">
        <v>72</v>
      </c>
      <c r="E240" s="167" t="s">
        <v>73</v>
      </c>
      <c r="I240" s="133" t="s">
        <v>115</v>
      </c>
      <c r="J240" s="133" t="s">
        <v>173</v>
      </c>
      <c r="K240" s="444"/>
      <c r="L240" s="444"/>
      <c r="M240" s="444"/>
      <c r="N240" s="444"/>
      <c r="O240" s="127"/>
      <c r="Q240" s="36"/>
    </row>
    <row r="241" spans="1:21" hidden="1" x14ac:dyDescent="0.25">
      <c r="A241" s="113">
        <v>1</v>
      </c>
      <c r="B241" s="113">
        <v>2</v>
      </c>
      <c r="C241" s="113">
        <v>3</v>
      </c>
      <c r="D241" s="113">
        <v>4</v>
      </c>
      <c r="E241" s="113">
        <v>5</v>
      </c>
      <c r="F241" s="78"/>
      <c r="G241" s="78"/>
      <c r="H241" s="78"/>
      <c r="I241" s="138"/>
      <c r="J241" s="138"/>
      <c r="K241" s="445"/>
      <c r="L241" s="445"/>
      <c r="M241" s="445"/>
      <c r="N241" s="445"/>
      <c r="Q241" s="36"/>
    </row>
    <row r="242" spans="1:21" hidden="1" x14ac:dyDescent="0.25">
      <c r="A242" s="171"/>
      <c r="B242" s="26"/>
      <c r="C242" s="167"/>
      <c r="D242" s="13"/>
      <c r="E242" s="165"/>
      <c r="I242" s="138"/>
      <c r="J242" s="138"/>
      <c r="K242" s="445"/>
      <c r="L242" s="445"/>
      <c r="M242" s="445"/>
      <c r="N242" s="445"/>
      <c r="Q242" s="36"/>
    </row>
    <row r="243" spans="1:21" s="78" customFormat="1" hidden="1" x14ac:dyDescent="0.25">
      <c r="A243" s="167"/>
      <c r="B243" s="10"/>
      <c r="C243" s="167"/>
      <c r="D243" s="13"/>
      <c r="E243" s="165"/>
      <c r="F243" s="67"/>
      <c r="G243" s="67"/>
      <c r="H243" s="67"/>
      <c r="I243" s="138"/>
      <c r="J243" s="138"/>
      <c r="K243" s="445"/>
      <c r="L243" s="445"/>
      <c r="M243" s="445"/>
      <c r="N243" s="445"/>
      <c r="O243" s="79"/>
      <c r="Q243" s="36"/>
      <c r="S243" s="188"/>
      <c r="T243" s="188"/>
      <c r="U243" s="188"/>
    </row>
    <row r="244" spans="1:21" hidden="1" x14ac:dyDescent="0.25">
      <c r="A244" s="167"/>
      <c r="B244" s="10"/>
      <c r="C244" s="167"/>
      <c r="D244" s="13"/>
      <c r="E244" s="165"/>
      <c r="I244" s="138"/>
      <c r="J244" s="138"/>
      <c r="K244" s="445"/>
      <c r="L244" s="445"/>
      <c r="M244" s="445"/>
      <c r="N244" s="445"/>
      <c r="Q244" s="36"/>
    </row>
    <row r="245" spans="1:21" ht="44.25" hidden="1" customHeight="1" x14ac:dyDescent="0.25">
      <c r="A245" s="144"/>
      <c r="B245" s="145" t="s">
        <v>20</v>
      </c>
      <c r="C245" s="144" t="s">
        <v>21</v>
      </c>
      <c r="D245" s="144" t="s">
        <v>21</v>
      </c>
      <c r="E245" s="146">
        <f>SUM(E242:E244)</f>
        <v>0</v>
      </c>
      <c r="I245" s="135">
        <f>SUM(I242:I244)</f>
        <v>0</v>
      </c>
      <c r="J245" s="135">
        <f>SUM(J242:J244)</f>
        <v>0</v>
      </c>
      <c r="K245" s="388"/>
      <c r="L245" s="388"/>
      <c r="M245" s="388"/>
      <c r="N245" s="388"/>
      <c r="Q245" s="36"/>
    </row>
    <row r="246" spans="1:21" hidden="1" x14ac:dyDescent="0.25">
      <c r="A246" s="30"/>
      <c r="B246" s="31"/>
      <c r="C246" s="30"/>
      <c r="D246" s="30"/>
      <c r="E246" s="30"/>
      <c r="F246" s="30"/>
      <c r="Q246" s="36"/>
    </row>
    <row r="247" spans="1:21" hidden="1" x14ac:dyDescent="0.25">
      <c r="A247" s="860" t="s">
        <v>118</v>
      </c>
      <c r="B247" s="860"/>
      <c r="C247" s="860"/>
      <c r="D247" s="860"/>
      <c r="E247" s="860"/>
      <c r="F247" s="860"/>
      <c r="G247" s="860"/>
      <c r="H247" s="860"/>
      <c r="I247" s="860"/>
      <c r="J247" s="860"/>
      <c r="K247" s="434"/>
      <c r="L247" s="434"/>
      <c r="M247" s="434"/>
      <c r="N247" s="434"/>
      <c r="Q247" s="36"/>
    </row>
    <row r="248" spans="1:21" hidden="1" x14ac:dyDescent="0.25">
      <c r="A248" s="30"/>
      <c r="B248" s="11"/>
      <c r="C248" s="17"/>
      <c r="D248" s="17"/>
      <c r="E248" s="17"/>
      <c r="F248" s="17"/>
      <c r="I248" s="850" t="s">
        <v>172</v>
      </c>
      <c r="J248" s="850"/>
      <c r="K248" s="443"/>
      <c r="L248" s="443"/>
      <c r="M248" s="443"/>
      <c r="N248" s="443"/>
      <c r="Q248" s="36"/>
    </row>
    <row r="249" spans="1:21" ht="56.25" hidden="1" x14ac:dyDescent="0.25">
      <c r="A249" s="167" t="s">
        <v>24</v>
      </c>
      <c r="B249" s="167" t="s">
        <v>14</v>
      </c>
      <c r="C249" s="167" t="s">
        <v>74</v>
      </c>
      <c r="D249" s="167" t="s">
        <v>117</v>
      </c>
      <c r="F249" s="17"/>
      <c r="I249" s="133" t="s">
        <v>115</v>
      </c>
      <c r="J249" s="133" t="s">
        <v>173</v>
      </c>
      <c r="K249" s="444"/>
      <c r="L249" s="444"/>
      <c r="M249" s="444"/>
      <c r="N249" s="444"/>
      <c r="O249" s="128"/>
      <c r="Q249" s="36"/>
    </row>
    <row r="250" spans="1:21" hidden="1" x14ac:dyDescent="0.25">
      <c r="A250" s="113">
        <v>1</v>
      </c>
      <c r="B250" s="113">
        <v>2</v>
      </c>
      <c r="C250" s="113">
        <v>3</v>
      </c>
      <c r="D250" s="113">
        <v>4</v>
      </c>
      <c r="E250" s="78"/>
      <c r="F250" s="1"/>
      <c r="G250" s="78"/>
      <c r="H250" s="78"/>
      <c r="I250" s="138"/>
      <c r="J250" s="138"/>
      <c r="K250" s="445"/>
      <c r="L250" s="445"/>
      <c r="M250" s="445"/>
      <c r="N250" s="445"/>
      <c r="Q250" s="36"/>
    </row>
    <row r="251" spans="1:21" hidden="1" x14ac:dyDescent="0.25">
      <c r="A251" s="167"/>
      <c r="B251" s="26"/>
      <c r="C251" s="13"/>
      <c r="D251" s="165"/>
      <c r="F251" s="17"/>
      <c r="I251" s="138"/>
      <c r="J251" s="138"/>
      <c r="K251" s="445"/>
      <c r="L251" s="445"/>
      <c r="M251" s="445"/>
      <c r="N251" s="445"/>
      <c r="Q251" s="36"/>
    </row>
    <row r="252" spans="1:21" s="78" customFormat="1" hidden="1" x14ac:dyDescent="0.25">
      <c r="A252" s="167"/>
      <c r="B252" s="10"/>
      <c r="C252" s="13"/>
      <c r="D252" s="165"/>
      <c r="E252" s="67"/>
      <c r="F252" s="17"/>
      <c r="G252" s="67"/>
      <c r="H252" s="67"/>
      <c r="I252" s="138"/>
      <c r="J252" s="138"/>
      <c r="K252" s="445"/>
      <c r="L252" s="445"/>
      <c r="M252" s="445"/>
      <c r="N252" s="445"/>
      <c r="O252" s="79"/>
      <c r="Q252" s="36"/>
      <c r="S252" s="188"/>
      <c r="T252" s="188"/>
      <c r="U252" s="188"/>
    </row>
    <row r="253" spans="1:21" hidden="1" x14ac:dyDescent="0.25">
      <c r="A253" s="167"/>
      <c r="B253" s="10"/>
      <c r="C253" s="13"/>
      <c r="D253" s="165"/>
      <c r="F253" s="17"/>
      <c r="I253" s="138"/>
      <c r="J253" s="138"/>
      <c r="K253" s="445"/>
      <c r="L253" s="445"/>
      <c r="M253" s="445"/>
      <c r="N253" s="445"/>
      <c r="Q253" s="36"/>
    </row>
    <row r="254" spans="1:21" hidden="1" x14ac:dyDescent="0.25">
      <c r="A254" s="144"/>
      <c r="B254" s="145" t="s">
        <v>20</v>
      </c>
      <c r="C254" s="144" t="s">
        <v>21</v>
      </c>
      <c r="D254" s="146">
        <f>SUM(D251:D253)</f>
        <v>0</v>
      </c>
      <c r="F254" s="17"/>
      <c r="I254" s="135">
        <f>SUM(I251:I253)</f>
        <v>0</v>
      </c>
      <c r="J254" s="135">
        <f>SUM(J251:J253)</f>
        <v>0</v>
      </c>
      <c r="K254" s="388"/>
      <c r="L254" s="388"/>
      <c r="M254" s="388"/>
      <c r="N254" s="388"/>
      <c r="Q254" s="36"/>
    </row>
    <row r="255" spans="1:21" hidden="1" x14ac:dyDescent="0.25">
      <c r="A255" s="30"/>
      <c r="B255" s="31"/>
      <c r="C255" s="30"/>
      <c r="D255" s="30"/>
      <c r="E255" s="30"/>
      <c r="F255" s="30"/>
      <c r="Q255" s="36"/>
    </row>
    <row r="256" spans="1:21" hidden="1" x14ac:dyDescent="0.25">
      <c r="A256" s="860" t="s">
        <v>141</v>
      </c>
      <c r="B256" s="860"/>
      <c r="C256" s="860"/>
      <c r="D256" s="860"/>
      <c r="E256" s="860"/>
      <c r="F256" s="860"/>
      <c r="G256" s="860"/>
      <c r="H256" s="860"/>
      <c r="I256" s="860"/>
      <c r="J256" s="860"/>
      <c r="K256" s="434"/>
      <c r="L256" s="434"/>
      <c r="M256" s="434"/>
      <c r="N256" s="434"/>
      <c r="Q256" s="36"/>
    </row>
    <row r="257" spans="1:21" hidden="1" x14ac:dyDescent="0.25">
      <c r="A257" s="30"/>
      <c r="B257" s="11"/>
      <c r="C257" s="17"/>
      <c r="D257" s="17"/>
      <c r="E257" s="17"/>
      <c r="F257" s="17"/>
      <c r="I257" s="850" t="s">
        <v>172</v>
      </c>
      <c r="J257" s="850"/>
      <c r="K257" s="443"/>
      <c r="L257" s="443"/>
      <c r="M257" s="443"/>
      <c r="N257" s="443"/>
      <c r="Q257" s="36"/>
    </row>
    <row r="258" spans="1:21" ht="56.25" hidden="1" x14ac:dyDescent="0.25">
      <c r="A258" s="167" t="s">
        <v>24</v>
      </c>
      <c r="B258" s="167" t="s">
        <v>14</v>
      </c>
      <c r="C258" s="167" t="s">
        <v>74</v>
      </c>
      <c r="D258" s="167" t="s">
        <v>117</v>
      </c>
      <c r="F258" s="17"/>
      <c r="I258" s="133" t="s">
        <v>115</v>
      </c>
      <c r="J258" s="133" t="s">
        <v>173</v>
      </c>
      <c r="K258" s="444"/>
      <c r="L258" s="444"/>
      <c r="M258" s="444"/>
      <c r="N258" s="444"/>
      <c r="O258" s="128"/>
      <c r="Q258" s="36"/>
    </row>
    <row r="259" spans="1:21" hidden="1" x14ac:dyDescent="0.25">
      <c r="A259" s="113">
        <v>1</v>
      </c>
      <c r="B259" s="113">
        <v>2</v>
      </c>
      <c r="C259" s="113">
        <v>3</v>
      </c>
      <c r="D259" s="113">
        <v>4</v>
      </c>
      <c r="E259" s="78"/>
      <c r="F259" s="1"/>
      <c r="G259" s="78"/>
      <c r="H259" s="78"/>
      <c r="I259" s="138"/>
      <c r="J259" s="138"/>
      <c r="K259" s="445"/>
      <c r="L259" s="445"/>
      <c r="M259" s="445"/>
      <c r="N259" s="445"/>
      <c r="Q259" s="36"/>
    </row>
    <row r="260" spans="1:21" hidden="1" x14ac:dyDescent="0.25">
      <c r="A260" s="167"/>
      <c r="B260" s="26"/>
      <c r="C260" s="13"/>
      <c r="D260" s="165"/>
      <c r="F260" s="17"/>
      <c r="I260" s="138"/>
      <c r="J260" s="138"/>
      <c r="K260" s="445"/>
      <c r="L260" s="445"/>
      <c r="M260" s="445"/>
      <c r="N260" s="445"/>
      <c r="Q260" s="36"/>
    </row>
    <row r="261" spans="1:21" s="78" customFormat="1" hidden="1" x14ac:dyDescent="0.25">
      <c r="A261" s="167"/>
      <c r="B261" s="10"/>
      <c r="C261" s="13"/>
      <c r="D261" s="165"/>
      <c r="E261" s="67"/>
      <c r="F261" s="17"/>
      <c r="G261" s="67"/>
      <c r="H261" s="67"/>
      <c r="I261" s="138"/>
      <c r="J261" s="138"/>
      <c r="K261" s="445"/>
      <c r="L261" s="445"/>
      <c r="M261" s="445"/>
      <c r="N261" s="445"/>
      <c r="O261" s="79"/>
      <c r="Q261" s="36"/>
      <c r="S261" s="188"/>
      <c r="T261" s="188"/>
      <c r="U261" s="188"/>
    </row>
    <row r="262" spans="1:21" hidden="1" x14ac:dyDescent="0.25">
      <c r="A262" s="167"/>
      <c r="B262" s="10"/>
      <c r="C262" s="13"/>
      <c r="D262" s="165"/>
      <c r="F262" s="17"/>
      <c r="I262" s="138"/>
      <c r="J262" s="138"/>
      <c r="K262" s="445"/>
      <c r="L262" s="445"/>
      <c r="M262" s="445"/>
      <c r="N262" s="445"/>
      <c r="Q262" s="36"/>
    </row>
    <row r="263" spans="1:21" hidden="1" x14ac:dyDescent="0.25">
      <c r="A263" s="144"/>
      <c r="B263" s="145" t="s">
        <v>20</v>
      </c>
      <c r="C263" s="144" t="s">
        <v>21</v>
      </c>
      <c r="D263" s="146">
        <f>SUM(D260:D262)</f>
        <v>0</v>
      </c>
      <c r="F263" s="17"/>
      <c r="I263" s="135">
        <f>SUM(I260:I262)</f>
        <v>0</v>
      </c>
      <c r="J263" s="135">
        <f>SUM(J260:J262)</f>
        <v>0</v>
      </c>
      <c r="K263" s="388"/>
      <c r="L263" s="388"/>
      <c r="M263" s="388"/>
      <c r="N263" s="388"/>
      <c r="Q263" s="36"/>
    </row>
    <row r="264" spans="1:21" hidden="1" x14ac:dyDescent="0.25">
      <c r="A264" s="30"/>
      <c r="B264" s="31"/>
      <c r="C264" s="30"/>
      <c r="D264" s="30"/>
      <c r="E264" s="30"/>
      <c r="F264" s="30"/>
      <c r="Q264" s="36"/>
    </row>
    <row r="265" spans="1:21" hidden="1" x14ac:dyDescent="0.25">
      <c r="A265" s="861" t="s">
        <v>169</v>
      </c>
      <c r="B265" s="861"/>
      <c r="C265" s="861"/>
      <c r="D265" s="861"/>
      <c r="E265" s="861"/>
      <c r="F265" s="861"/>
      <c r="G265" s="861"/>
      <c r="H265" s="861"/>
      <c r="I265" s="861"/>
      <c r="J265" s="861"/>
      <c r="K265" s="432"/>
      <c r="L265" s="432"/>
      <c r="M265" s="432"/>
      <c r="N265" s="432"/>
      <c r="Q265" s="36"/>
    </row>
    <row r="266" spans="1:21" hidden="1" x14ac:dyDescent="0.25">
      <c r="A266" s="862"/>
      <c r="B266" s="862"/>
      <c r="C266" s="862"/>
      <c r="D266" s="862"/>
      <c r="E266" s="862"/>
      <c r="F266" s="862"/>
      <c r="I266" s="850" t="s">
        <v>172</v>
      </c>
      <c r="J266" s="850"/>
      <c r="K266" s="443"/>
      <c r="L266" s="443"/>
      <c r="M266" s="443"/>
      <c r="N266" s="443"/>
      <c r="Q266" s="36"/>
    </row>
    <row r="267" spans="1:21" ht="56.25" hidden="1" x14ac:dyDescent="0.25">
      <c r="A267" s="167" t="s">
        <v>24</v>
      </c>
      <c r="B267" s="167" t="s">
        <v>14</v>
      </c>
      <c r="C267" s="167" t="s">
        <v>78</v>
      </c>
      <c r="D267" s="167" t="s">
        <v>27</v>
      </c>
      <c r="E267" s="167" t="s">
        <v>79</v>
      </c>
      <c r="F267" s="167" t="s">
        <v>7</v>
      </c>
      <c r="I267" s="133" t="s">
        <v>115</v>
      </c>
      <c r="J267" s="133" t="s">
        <v>173</v>
      </c>
      <c r="K267" s="444"/>
      <c r="L267" s="444"/>
      <c r="M267" s="444"/>
      <c r="N267" s="444"/>
      <c r="O267" s="81"/>
      <c r="Q267" s="36"/>
    </row>
    <row r="268" spans="1:21" hidden="1" x14ac:dyDescent="0.25">
      <c r="A268" s="113">
        <v>1</v>
      </c>
      <c r="B268" s="113">
        <v>2</v>
      </c>
      <c r="C268" s="113">
        <v>3</v>
      </c>
      <c r="D268" s="113">
        <v>4</v>
      </c>
      <c r="E268" s="113">
        <v>5</v>
      </c>
      <c r="F268" s="113">
        <v>6</v>
      </c>
      <c r="G268" s="78"/>
      <c r="H268" s="78"/>
      <c r="I268" s="138"/>
      <c r="J268" s="138"/>
      <c r="K268" s="445"/>
      <c r="L268" s="445"/>
      <c r="M268" s="445"/>
      <c r="N268" s="445"/>
      <c r="Q268" s="36"/>
    </row>
    <row r="269" spans="1:21" hidden="1" x14ac:dyDescent="0.25">
      <c r="A269" s="167">
        <v>1</v>
      </c>
      <c r="B269" s="10"/>
      <c r="C269" s="167"/>
      <c r="D269" s="167"/>
      <c r="E269" s="165" t="e">
        <f>F269/D269</f>
        <v>#DIV/0!</v>
      </c>
      <c r="F269" s="165"/>
      <c r="I269" s="138"/>
      <c r="J269" s="138"/>
      <c r="K269" s="445"/>
      <c r="L269" s="445"/>
      <c r="M269" s="445"/>
      <c r="N269" s="445"/>
      <c r="Q269" s="36"/>
    </row>
    <row r="270" spans="1:21" s="78" customFormat="1" hidden="1" x14ac:dyDescent="0.25">
      <c r="A270" s="167">
        <v>2</v>
      </c>
      <c r="B270" s="10"/>
      <c r="C270" s="14"/>
      <c r="D270" s="14"/>
      <c r="E270" s="165" t="e">
        <f t="shared" ref="E270:E271" si="10">F270/D270</f>
        <v>#DIV/0!</v>
      </c>
      <c r="F270" s="165"/>
      <c r="G270" s="67"/>
      <c r="H270" s="67"/>
      <c r="I270" s="138"/>
      <c r="J270" s="138"/>
      <c r="K270" s="445"/>
      <c r="L270" s="445"/>
      <c r="M270" s="445"/>
      <c r="N270" s="445"/>
      <c r="O270" s="79"/>
      <c r="Q270" s="36"/>
      <c r="S270" s="188"/>
      <c r="T270" s="188"/>
      <c r="U270" s="188"/>
    </row>
    <row r="271" spans="1:21" hidden="1" x14ac:dyDescent="0.25">
      <c r="A271" s="167">
        <v>3</v>
      </c>
      <c r="B271" s="10"/>
      <c r="C271" s="167"/>
      <c r="D271" s="167"/>
      <c r="E271" s="165" t="e">
        <f t="shared" si="10"/>
        <v>#DIV/0!</v>
      </c>
      <c r="F271" s="165"/>
      <c r="I271" s="138"/>
      <c r="J271" s="138"/>
      <c r="K271" s="445"/>
      <c r="L271" s="445"/>
      <c r="M271" s="445"/>
      <c r="N271" s="445"/>
      <c r="Q271" s="36"/>
    </row>
    <row r="272" spans="1:21" hidden="1" x14ac:dyDescent="0.25">
      <c r="A272" s="144"/>
      <c r="B272" s="145" t="s">
        <v>20</v>
      </c>
      <c r="C272" s="144" t="s">
        <v>21</v>
      </c>
      <c r="D272" s="144" t="s">
        <v>21</v>
      </c>
      <c r="E272" s="144" t="s">
        <v>21</v>
      </c>
      <c r="F272" s="146">
        <f>F271+F270+F269</f>
        <v>0</v>
      </c>
      <c r="I272" s="135">
        <f>SUM(I269:I271)</f>
        <v>0</v>
      </c>
      <c r="J272" s="135">
        <f>SUM(J269:J271)</f>
        <v>0</v>
      </c>
      <c r="K272" s="388"/>
      <c r="L272" s="388"/>
      <c r="M272" s="388"/>
      <c r="N272" s="388"/>
      <c r="Q272" s="36"/>
    </row>
    <row r="273" spans="1:21" hidden="1" x14ac:dyDescent="0.25">
      <c r="A273" s="30"/>
      <c r="B273" s="31"/>
      <c r="C273" s="30"/>
      <c r="D273" s="30"/>
      <c r="E273" s="30"/>
      <c r="F273" s="30"/>
      <c r="Q273" s="36"/>
    </row>
    <row r="274" spans="1:21" hidden="1" x14ac:dyDescent="0.25">
      <c r="A274" s="30"/>
      <c r="B274" s="31"/>
      <c r="C274" s="30"/>
      <c r="D274" s="30"/>
      <c r="E274" s="30"/>
      <c r="F274" s="30"/>
      <c r="Q274" s="36"/>
    </row>
    <row r="275" spans="1:21" x14ac:dyDescent="0.25">
      <c r="A275" s="863" t="s">
        <v>181</v>
      </c>
      <c r="B275" s="863"/>
      <c r="C275" s="863"/>
      <c r="D275" s="863"/>
      <c r="E275" s="863"/>
      <c r="F275" s="863"/>
      <c r="G275" s="863"/>
      <c r="H275" s="863"/>
      <c r="I275" s="863"/>
      <c r="J275" s="863"/>
      <c r="K275" s="433"/>
      <c r="L275" s="433"/>
      <c r="M275" s="433"/>
      <c r="N275" s="433"/>
      <c r="Q275" s="36"/>
    </row>
    <row r="276" spans="1:21" x14ac:dyDescent="0.25">
      <c r="A276" s="30"/>
      <c r="B276" s="31"/>
      <c r="C276" s="30"/>
      <c r="D276" s="30"/>
      <c r="E276" s="30"/>
      <c r="F276" s="30"/>
      <c r="Q276" s="36"/>
    </row>
    <row r="277" spans="1:21" x14ac:dyDescent="0.25">
      <c r="A277" s="865" t="s">
        <v>142</v>
      </c>
      <c r="B277" s="865"/>
      <c r="C277" s="865"/>
      <c r="D277" s="865"/>
      <c r="E277" s="865"/>
      <c r="F277" s="865"/>
      <c r="G277" s="865"/>
      <c r="H277" s="865"/>
      <c r="I277" s="865"/>
      <c r="J277" s="865"/>
      <c r="K277" s="465"/>
      <c r="L277" s="465"/>
      <c r="M277" s="465"/>
      <c r="N277" s="465"/>
      <c r="O277" s="123"/>
      <c r="Q277" s="36"/>
    </row>
    <row r="278" spans="1:21" x14ac:dyDescent="0.25">
      <c r="A278" s="166"/>
      <c r="B278" s="34"/>
      <c r="C278" s="166"/>
      <c r="D278" s="166"/>
      <c r="E278" s="166"/>
      <c r="F278" s="166"/>
      <c r="I278" s="850" t="s">
        <v>172</v>
      </c>
      <c r="J278" s="850"/>
      <c r="K278" s="443"/>
      <c r="L278" s="443"/>
      <c r="M278" s="443"/>
      <c r="N278" s="443"/>
      <c r="Q278" s="36"/>
    </row>
    <row r="279" spans="1:21" ht="56.25" x14ac:dyDescent="0.25">
      <c r="A279" s="167" t="s">
        <v>24</v>
      </c>
      <c r="B279" s="167" t="s">
        <v>14</v>
      </c>
      <c r="C279" s="167" t="s">
        <v>65</v>
      </c>
      <c r="D279" s="167" t="s">
        <v>59</v>
      </c>
      <c r="E279" s="167" t="s">
        <v>60</v>
      </c>
      <c r="F279" s="167" t="s">
        <v>159</v>
      </c>
      <c r="I279" s="133" t="s">
        <v>115</v>
      </c>
      <c r="J279" s="133" t="s">
        <v>173</v>
      </c>
      <c r="K279" s="460"/>
      <c r="L279" s="460"/>
      <c r="M279" s="460"/>
      <c r="N279" s="460"/>
      <c r="O279" s="122"/>
      <c r="Q279" s="36"/>
    </row>
    <row r="280" spans="1:21" x14ac:dyDescent="0.25">
      <c r="A280" s="113">
        <v>1</v>
      </c>
      <c r="B280" s="113">
        <v>2</v>
      </c>
      <c r="C280" s="113">
        <v>3</v>
      </c>
      <c r="D280" s="113">
        <v>4</v>
      </c>
      <c r="E280" s="113">
        <v>5</v>
      </c>
      <c r="F280" s="113">
        <v>6</v>
      </c>
      <c r="G280" s="78"/>
      <c r="H280" s="78"/>
      <c r="I280" s="138"/>
      <c r="J280" s="138"/>
      <c r="K280" s="461"/>
      <c r="L280" s="461"/>
      <c r="M280" s="461"/>
      <c r="N280" s="461"/>
      <c r="Q280" s="36"/>
    </row>
    <row r="281" spans="1:21" x14ac:dyDescent="0.25">
      <c r="A281" s="167">
        <v>1</v>
      </c>
      <c r="B281" s="10" t="s">
        <v>61</v>
      </c>
      <c r="C281" s="536">
        <v>5</v>
      </c>
      <c r="D281" s="536">
        <v>12</v>
      </c>
      <c r="E281" s="537">
        <f t="shared" ref="E281" si="11">F281/D281/C281</f>
        <v>845</v>
      </c>
      <c r="F281" s="537">
        <f>45000+5700</f>
        <v>50700</v>
      </c>
      <c r="I281" s="138"/>
      <c r="J281" s="138"/>
      <c r="K281" s="461"/>
      <c r="L281" s="461"/>
      <c r="M281" s="461"/>
      <c r="N281" s="461"/>
      <c r="Q281" s="278">
        <v>45000</v>
      </c>
      <c r="R281" s="563">
        <f>F281-Q281</f>
        <v>5700</v>
      </c>
    </row>
    <row r="282" spans="1:21" s="78" customFormat="1" ht="46.5" x14ac:dyDescent="0.25">
      <c r="A282" s="167">
        <v>2</v>
      </c>
      <c r="B282" s="10" t="s">
        <v>363</v>
      </c>
      <c r="C282" s="167"/>
      <c r="D282" s="679">
        <v>12</v>
      </c>
      <c r="E282" s="404" t="e">
        <f t="shared" ref="E282:E286" si="12">F282/D282/C282</f>
        <v>#DIV/0!</v>
      </c>
      <c r="F282" s="404">
        <v>342.77</v>
      </c>
      <c r="G282" s="67"/>
      <c r="H282" s="67"/>
      <c r="I282" s="138">
        <v>342.77</v>
      </c>
      <c r="J282" s="138"/>
      <c r="K282" s="461"/>
      <c r="L282" s="461"/>
      <c r="M282" s="461"/>
      <c r="N282" s="461"/>
      <c r="O282" s="79"/>
      <c r="P282" s="489"/>
      <c r="Q282" s="278">
        <v>342.77</v>
      </c>
      <c r="R282" s="563">
        <f>F282-Q282</f>
        <v>0</v>
      </c>
      <c r="S282" s="188"/>
      <c r="T282" s="188"/>
      <c r="U282" s="188"/>
    </row>
    <row r="283" spans="1:21" ht="46.5" hidden="1" x14ac:dyDescent="0.25">
      <c r="A283" s="167">
        <v>3</v>
      </c>
      <c r="B283" s="10" t="s">
        <v>255</v>
      </c>
      <c r="C283" s="167"/>
      <c r="D283" s="167">
        <v>1</v>
      </c>
      <c r="E283" s="165" t="e">
        <f t="shared" si="12"/>
        <v>#DIV/0!</v>
      </c>
      <c r="F283" s="165"/>
      <c r="I283" s="138"/>
      <c r="J283" s="138"/>
      <c r="K283" s="461"/>
      <c r="L283" s="461"/>
      <c r="M283" s="461"/>
      <c r="N283" s="461"/>
      <c r="P283" s="348"/>
      <c r="Q283" s="278"/>
      <c r="R283" s="563">
        <f>F283-Q283</f>
        <v>0</v>
      </c>
    </row>
    <row r="284" spans="1:21" ht="32.25" customHeight="1" thickBot="1" x14ac:dyDescent="0.3">
      <c r="A284" s="167">
        <v>3</v>
      </c>
      <c r="B284" s="10" t="s">
        <v>64</v>
      </c>
      <c r="C284" s="536">
        <v>1</v>
      </c>
      <c r="D284" s="536">
        <v>12</v>
      </c>
      <c r="E284" s="537">
        <f t="shared" si="12"/>
        <v>-2.1849189124623081E-13</v>
      </c>
      <c r="F284" s="537">
        <f>47642.13-47600-42.13</f>
        <v>-2.6219026949547697E-12</v>
      </c>
      <c r="I284" s="140"/>
      <c r="J284" s="140"/>
      <c r="K284" s="470"/>
      <c r="L284" s="470"/>
      <c r="M284" s="470"/>
      <c r="N284" s="470"/>
      <c r="Q284" s="278"/>
      <c r="R284" s="563">
        <f>F284-Q284</f>
        <v>-2.6219026949547697E-12</v>
      </c>
    </row>
    <row r="285" spans="1:21" ht="58.5" hidden="1" customHeight="1" thickBot="1" x14ac:dyDescent="0.3">
      <c r="A285" s="167">
        <v>5</v>
      </c>
      <c r="B285" s="538" t="s">
        <v>310</v>
      </c>
      <c r="C285" s="536">
        <v>3</v>
      </c>
      <c r="D285" s="536">
        <v>12</v>
      </c>
      <c r="E285" s="537">
        <f t="shared" si="12"/>
        <v>0</v>
      </c>
      <c r="F285" s="537">
        <v>0</v>
      </c>
      <c r="I285" s="138"/>
      <c r="J285" s="138"/>
      <c r="K285" s="461"/>
      <c r="L285" s="461"/>
      <c r="M285" s="461"/>
      <c r="N285" s="461"/>
      <c r="Q285" s="278"/>
      <c r="R285" s="563">
        <f>F285-Q285</f>
        <v>0</v>
      </c>
    </row>
    <row r="286" spans="1:21" ht="34.5" hidden="1" customHeight="1" thickBot="1" x14ac:dyDescent="0.3">
      <c r="A286" s="167">
        <v>6</v>
      </c>
      <c r="B286" s="10" t="s">
        <v>91</v>
      </c>
      <c r="C286" s="167"/>
      <c r="D286" s="167"/>
      <c r="E286" s="165" t="e">
        <f t="shared" si="12"/>
        <v>#DIV/0!</v>
      </c>
      <c r="F286" s="165"/>
      <c r="I286" s="138"/>
      <c r="J286" s="138"/>
      <c r="K286" s="461"/>
      <c r="L286" s="461"/>
      <c r="M286" s="461"/>
      <c r="N286" s="461"/>
      <c r="Q286" s="278"/>
    </row>
    <row r="287" spans="1:21" ht="34.5" customHeight="1" thickBot="1" x14ac:dyDescent="0.3">
      <c r="A287" s="144"/>
      <c r="B287" s="145" t="s">
        <v>20</v>
      </c>
      <c r="C287" s="144" t="s">
        <v>21</v>
      </c>
      <c r="D287" s="144" t="s">
        <v>21</v>
      </c>
      <c r="E287" s="144" t="s">
        <v>21</v>
      </c>
      <c r="F287" s="146">
        <f>F286+F285+F284+F283+F282+F281</f>
        <v>51042.77</v>
      </c>
      <c r="I287" s="135">
        <f>SUM(I281:I286)</f>
        <v>342.77</v>
      </c>
      <c r="J287" s="135">
        <f>SUM(J281:J286)</f>
        <v>0</v>
      </c>
      <c r="K287" s="421"/>
      <c r="L287" s="421"/>
      <c r="M287" s="421"/>
      <c r="N287" s="421"/>
      <c r="P287" s="359" t="s">
        <v>4</v>
      </c>
      <c r="Q287" s="360">
        <f>SUM(Q281:Q285)</f>
        <v>45342.77</v>
      </c>
      <c r="R287" s="360">
        <f>SUM(R281:R286)</f>
        <v>5699.9999999999973</v>
      </c>
    </row>
    <row r="288" spans="1:21" x14ac:dyDescent="0.25">
      <c r="A288" s="17"/>
      <c r="B288" s="11"/>
      <c r="C288" s="17"/>
      <c r="D288" s="17"/>
      <c r="E288" s="17"/>
      <c r="F288" s="17"/>
      <c r="K288" s="68"/>
      <c r="L288" s="68"/>
      <c r="M288" s="68"/>
      <c r="N288" s="68"/>
      <c r="Q288" s="278"/>
    </row>
    <row r="289" spans="1:21" hidden="1" x14ac:dyDescent="0.25">
      <c r="A289" s="865" t="s">
        <v>143</v>
      </c>
      <c r="B289" s="865"/>
      <c r="C289" s="865"/>
      <c r="D289" s="865"/>
      <c r="E289" s="865"/>
      <c r="F289" s="865"/>
      <c r="G289" s="865"/>
      <c r="H289" s="865"/>
      <c r="I289" s="865"/>
      <c r="J289" s="865"/>
      <c r="K289" s="465"/>
      <c r="L289" s="465"/>
      <c r="M289" s="465"/>
      <c r="N289" s="465"/>
      <c r="Q289" s="278"/>
    </row>
    <row r="290" spans="1:21" hidden="1" x14ac:dyDescent="0.25">
      <c r="A290" s="163"/>
      <c r="B290" s="24"/>
      <c r="C290" s="163"/>
      <c r="D290" s="163"/>
      <c r="E290" s="163"/>
      <c r="F290" s="17"/>
      <c r="I290" s="850" t="s">
        <v>172</v>
      </c>
      <c r="J290" s="850"/>
      <c r="K290" s="443"/>
      <c r="L290" s="443"/>
      <c r="M290" s="443"/>
      <c r="N290" s="443"/>
      <c r="Q290" s="278"/>
    </row>
    <row r="291" spans="1:21" ht="56.25" hidden="1" x14ac:dyDescent="0.25">
      <c r="A291" s="167" t="s">
        <v>24</v>
      </c>
      <c r="B291" s="167" t="s">
        <v>14</v>
      </c>
      <c r="C291" s="167" t="s">
        <v>66</v>
      </c>
      <c r="D291" s="167" t="s">
        <v>145</v>
      </c>
      <c r="E291" s="169" t="s">
        <v>107</v>
      </c>
      <c r="F291" s="167" t="s">
        <v>144</v>
      </c>
      <c r="I291" s="133" t="s">
        <v>115</v>
      </c>
      <c r="J291" s="133" t="s">
        <v>173</v>
      </c>
      <c r="K291" s="460"/>
      <c r="L291" s="460"/>
      <c r="M291" s="460"/>
      <c r="N291" s="460"/>
      <c r="O291" s="122"/>
      <c r="Q291" s="278"/>
    </row>
    <row r="292" spans="1:21" hidden="1" x14ac:dyDescent="0.25">
      <c r="A292" s="113">
        <v>1</v>
      </c>
      <c r="B292" s="113">
        <v>2</v>
      </c>
      <c r="C292" s="113">
        <v>3</v>
      </c>
      <c r="D292" s="113">
        <v>4</v>
      </c>
      <c r="E292" s="1">
        <v>5</v>
      </c>
      <c r="F292" s="113">
        <v>6</v>
      </c>
      <c r="G292" s="78"/>
      <c r="H292" s="78"/>
      <c r="I292" s="132"/>
      <c r="J292" s="132"/>
      <c r="K292" s="471"/>
      <c r="L292" s="471"/>
      <c r="M292" s="471"/>
      <c r="N292" s="471"/>
      <c r="Q292" s="278"/>
    </row>
    <row r="293" spans="1:21" ht="46.5" hidden="1" x14ac:dyDescent="0.25">
      <c r="A293" s="167">
        <v>1</v>
      </c>
      <c r="B293" s="10" t="s">
        <v>87</v>
      </c>
      <c r="C293" s="167"/>
      <c r="D293" s="165" t="e">
        <f>F293/C293</f>
        <v>#DIV/0!</v>
      </c>
      <c r="E293" s="169" t="s">
        <v>12</v>
      </c>
      <c r="F293" s="165"/>
      <c r="I293" s="138"/>
      <c r="J293" s="138"/>
      <c r="K293" s="461"/>
      <c r="L293" s="461"/>
      <c r="M293" s="461"/>
      <c r="N293" s="461"/>
      <c r="Q293" s="278"/>
    </row>
    <row r="294" spans="1:21" s="78" customFormat="1" ht="46.5" hidden="1" x14ac:dyDescent="0.25">
      <c r="A294" s="167">
        <v>2</v>
      </c>
      <c r="B294" s="10" t="s">
        <v>198</v>
      </c>
      <c r="C294" s="167" t="s">
        <v>12</v>
      </c>
      <c r="D294" s="165" t="e">
        <f>F294/E294</f>
        <v>#DIV/0!</v>
      </c>
      <c r="E294" s="169"/>
      <c r="F294" s="165"/>
      <c r="G294" s="67"/>
      <c r="H294" s="67"/>
      <c r="I294" s="138"/>
      <c r="J294" s="138"/>
      <c r="K294" s="461"/>
      <c r="L294" s="461"/>
      <c r="M294" s="461"/>
      <c r="N294" s="461"/>
      <c r="O294" s="79"/>
      <c r="Q294" s="278"/>
      <c r="S294" s="188"/>
      <c r="T294" s="188"/>
      <c r="U294" s="188"/>
    </row>
    <row r="295" spans="1:21" hidden="1" x14ac:dyDescent="0.25">
      <c r="A295" s="144"/>
      <c r="B295" s="145" t="s">
        <v>20</v>
      </c>
      <c r="C295" s="144" t="s">
        <v>12</v>
      </c>
      <c r="D295" s="144" t="s">
        <v>12</v>
      </c>
      <c r="E295" s="144" t="s">
        <v>12</v>
      </c>
      <c r="F295" s="146">
        <f>F293+F294</f>
        <v>0</v>
      </c>
      <c r="I295" s="131">
        <f>SUM(I293:I294)</f>
        <v>0</v>
      </c>
      <c r="J295" s="131">
        <f>SUM(J293:J294)</f>
        <v>0</v>
      </c>
      <c r="K295" s="472"/>
      <c r="L295" s="472"/>
      <c r="M295" s="472"/>
      <c r="N295" s="472"/>
      <c r="Q295" s="278"/>
    </row>
    <row r="296" spans="1:21" hidden="1" x14ac:dyDescent="0.25">
      <c r="A296" s="17"/>
      <c r="B296" s="11"/>
      <c r="C296" s="17"/>
      <c r="D296" s="17"/>
      <c r="E296" s="17"/>
      <c r="F296" s="17"/>
      <c r="K296" s="68"/>
      <c r="L296" s="68"/>
      <c r="M296" s="68"/>
      <c r="N296" s="68"/>
      <c r="Q296" s="278"/>
    </row>
    <row r="297" spans="1:21" hidden="1" x14ac:dyDescent="0.25">
      <c r="A297" s="861" t="s">
        <v>146</v>
      </c>
      <c r="B297" s="861"/>
      <c r="C297" s="861"/>
      <c r="D297" s="861"/>
      <c r="E297" s="861"/>
      <c r="F297" s="861"/>
      <c r="G297" s="861"/>
      <c r="H297" s="861"/>
      <c r="I297" s="861"/>
      <c r="J297" s="861"/>
      <c r="K297" s="473"/>
      <c r="L297" s="473"/>
      <c r="M297" s="473"/>
      <c r="N297" s="473"/>
      <c r="Q297" s="278"/>
    </row>
    <row r="298" spans="1:21" hidden="1" x14ac:dyDescent="0.25">
      <c r="A298" s="172"/>
      <c r="B298" s="172"/>
      <c r="C298" s="172"/>
      <c r="D298" s="172"/>
      <c r="E298" s="172"/>
      <c r="F298" s="172"/>
      <c r="G298" s="172"/>
      <c r="H298" s="172"/>
      <c r="I298" s="850" t="s">
        <v>172</v>
      </c>
      <c r="J298" s="850"/>
      <c r="K298" s="443"/>
      <c r="L298" s="443"/>
      <c r="M298" s="443"/>
      <c r="N298" s="443"/>
      <c r="Q298" s="278"/>
    </row>
    <row r="299" spans="1:21" s="17" customFormat="1" ht="69.75" hidden="1" x14ac:dyDescent="0.25">
      <c r="A299" s="167" t="s">
        <v>24</v>
      </c>
      <c r="B299" s="167" t="s">
        <v>0</v>
      </c>
      <c r="C299" s="167" t="s">
        <v>69</v>
      </c>
      <c r="D299" s="167" t="s">
        <v>67</v>
      </c>
      <c r="E299" s="167" t="s">
        <v>70</v>
      </c>
      <c r="F299" s="167" t="s">
        <v>7</v>
      </c>
      <c r="I299" s="133" t="s">
        <v>115</v>
      </c>
      <c r="J299" s="133" t="s">
        <v>173</v>
      </c>
      <c r="K299" s="460"/>
      <c r="L299" s="460"/>
      <c r="M299" s="460"/>
      <c r="N299" s="460"/>
      <c r="O299" s="81"/>
      <c r="Q299" s="278"/>
      <c r="S299" s="20"/>
      <c r="T299" s="20"/>
      <c r="U299" s="20"/>
    </row>
    <row r="300" spans="1:21" s="17" customFormat="1" hidden="1" x14ac:dyDescent="0.25">
      <c r="A300" s="113">
        <v>1</v>
      </c>
      <c r="B300" s="113">
        <v>2</v>
      </c>
      <c r="C300" s="113">
        <v>4</v>
      </c>
      <c r="D300" s="113">
        <v>5</v>
      </c>
      <c r="E300" s="113">
        <v>6</v>
      </c>
      <c r="F300" s="113">
        <v>7</v>
      </c>
      <c r="G300" s="1"/>
      <c r="H300" s="1"/>
      <c r="I300" s="135"/>
      <c r="J300" s="135"/>
      <c r="K300" s="421"/>
      <c r="L300" s="421"/>
      <c r="M300" s="421"/>
      <c r="N300" s="421"/>
      <c r="O300" s="19"/>
      <c r="Q300" s="278"/>
      <c r="S300" s="20"/>
      <c r="T300" s="20"/>
      <c r="U300" s="20"/>
    </row>
    <row r="301" spans="1:21" s="17" customFormat="1" hidden="1" x14ac:dyDescent="0.25">
      <c r="A301" s="167">
        <v>1</v>
      </c>
      <c r="B301" s="10" t="s">
        <v>92</v>
      </c>
      <c r="C301" s="165" t="e">
        <f>F301/D301</f>
        <v>#DIV/0!</v>
      </c>
      <c r="D301" s="165"/>
      <c r="E301" s="165"/>
      <c r="F301" s="165"/>
      <c r="I301" s="138"/>
      <c r="J301" s="138"/>
      <c r="K301" s="461"/>
      <c r="L301" s="461"/>
      <c r="M301" s="461"/>
      <c r="N301" s="461"/>
      <c r="O301" s="19"/>
      <c r="Q301" s="278"/>
      <c r="S301" s="20"/>
      <c r="T301" s="20"/>
      <c r="U301" s="20"/>
    </row>
    <row r="302" spans="1:21" s="1" customFormat="1" hidden="1" x14ac:dyDescent="0.25">
      <c r="A302" s="167">
        <v>2</v>
      </c>
      <c r="B302" s="10" t="s">
        <v>68</v>
      </c>
      <c r="C302" s="165" t="e">
        <f t="shared" ref="C302:C305" si="13">F302/D302</f>
        <v>#DIV/0!</v>
      </c>
      <c r="D302" s="165"/>
      <c r="E302" s="165"/>
      <c r="F302" s="165"/>
      <c r="G302" s="17"/>
      <c r="H302" s="17"/>
      <c r="I302" s="138"/>
      <c r="J302" s="138"/>
      <c r="K302" s="461"/>
      <c r="L302" s="461"/>
      <c r="M302" s="461"/>
      <c r="N302" s="461"/>
      <c r="O302" s="104"/>
      <c r="Q302" s="278"/>
      <c r="S302" s="191"/>
      <c r="T302" s="191"/>
      <c r="U302" s="191"/>
    </row>
    <row r="303" spans="1:21" s="17" customFormat="1" hidden="1" x14ac:dyDescent="0.25">
      <c r="A303" s="167">
        <v>3</v>
      </c>
      <c r="B303" s="10" t="s">
        <v>93</v>
      </c>
      <c r="C303" s="165" t="e">
        <f t="shared" si="13"/>
        <v>#DIV/0!</v>
      </c>
      <c r="D303" s="165"/>
      <c r="E303" s="165"/>
      <c r="F303" s="165"/>
      <c r="I303" s="138"/>
      <c r="J303" s="138"/>
      <c r="K303" s="461"/>
      <c r="L303" s="461"/>
      <c r="M303" s="461"/>
      <c r="N303" s="461"/>
      <c r="O303" s="19"/>
      <c r="Q303" s="278"/>
      <c r="S303" s="20"/>
      <c r="T303" s="20"/>
      <c r="U303" s="20"/>
    </row>
    <row r="304" spans="1:21" s="17" customFormat="1" hidden="1" x14ac:dyDescent="0.25">
      <c r="A304" s="167">
        <v>4</v>
      </c>
      <c r="B304" s="10" t="s">
        <v>94</v>
      </c>
      <c r="C304" s="165" t="e">
        <f t="shared" si="13"/>
        <v>#DIV/0!</v>
      </c>
      <c r="D304" s="165"/>
      <c r="E304" s="165"/>
      <c r="F304" s="165"/>
      <c r="I304" s="138"/>
      <c r="J304" s="138"/>
      <c r="K304" s="461"/>
      <c r="L304" s="461"/>
      <c r="M304" s="461"/>
      <c r="N304" s="461"/>
      <c r="O304" s="19"/>
      <c r="Q304" s="278"/>
      <c r="S304" s="20"/>
      <c r="T304" s="20"/>
      <c r="U304" s="20"/>
    </row>
    <row r="305" spans="1:21" s="17" customFormat="1" hidden="1" x14ac:dyDescent="0.25">
      <c r="A305" s="167">
        <v>5</v>
      </c>
      <c r="B305" s="10" t="s">
        <v>192</v>
      </c>
      <c r="C305" s="165" t="e">
        <f t="shared" si="13"/>
        <v>#DIV/0!</v>
      </c>
      <c r="D305" s="165"/>
      <c r="E305" s="165"/>
      <c r="F305" s="165"/>
      <c r="I305" s="138"/>
      <c r="J305" s="138"/>
      <c r="K305" s="461"/>
      <c r="L305" s="461"/>
      <c r="M305" s="461"/>
      <c r="N305" s="461"/>
      <c r="O305" s="19"/>
      <c r="Q305" s="278"/>
      <c r="S305" s="20"/>
      <c r="T305" s="20"/>
      <c r="U305" s="20"/>
    </row>
    <row r="306" spans="1:21" s="17" customFormat="1" hidden="1" x14ac:dyDescent="0.25">
      <c r="A306" s="144"/>
      <c r="B306" s="145" t="s">
        <v>20</v>
      </c>
      <c r="C306" s="144" t="s">
        <v>21</v>
      </c>
      <c r="D306" s="144" t="s">
        <v>21</v>
      </c>
      <c r="E306" s="144" t="s">
        <v>21</v>
      </c>
      <c r="F306" s="146">
        <f>SUM(F301:F305)</f>
        <v>0</v>
      </c>
      <c r="I306" s="135">
        <f>SUM(I301:I305)</f>
        <v>0</v>
      </c>
      <c r="J306" s="135">
        <f>SUM(J301:J305)</f>
        <v>0</v>
      </c>
      <c r="K306" s="421"/>
      <c r="L306" s="421"/>
      <c r="M306" s="421"/>
      <c r="N306" s="421"/>
      <c r="O306" s="19"/>
      <c r="Q306" s="278"/>
      <c r="S306" s="20"/>
      <c r="T306" s="20"/>
      <c r="U306" s="20"/>
    </row>
    <row r="307" spans="1:21" s="17" customFormat="1" x14ac:dyDescent="0.25">
      <c r="B307" s="11"/>
      <c r="G307" s="67"/>
      <c r="H307" s="67"/>
      <c r="I307" s="67"/>
      <c r="J307" s="67"/>
      <c r="K307" s="68"/>
      <c r="L307" s="68"/>
      <c r="M307" s="68"/>
      <c r="N307" s="68"/>
      <c r="O307" s="19"/>
      <c r="Q307" s="278"/>
      <c r="S307" s="20"/>
      <c r="T307" s="20"/>
      <c r="U307" s="20"/>
    </row>
    <row r="308" spans="1:21" s="17" customFormat="1" x14ac:dyDescent="0.25">
      <c r="A308" s="866" t="s">
        <v>140</v>
      </c>
      <c r="B308" s="866"/>
      <c r="C308" s="866"/>
      <c r="D308" s="866"/>
      <c r="E308" s="866"/>
      <c r="F308" s="866"/>
      <c r="G308" s="866"/>
      <c r="H308" s="866"/>
      <c r="I308" s="866"/>
      <c r="J308" s="866"/>
      <c r="K308" s="474"/>
      <c r="L308" s="474"/>
      <c r="M308" s="474"/>
      <c r="N308" s="474"/>
      <c r="O308" s="19"/>
      <c r="Q308" s="278"/>
      <c r="S308" s="20"/>
      <c r="T308" s="20"/>
      <c r="U308" s="20"/>
    </row>
    <row r="309" spans="1:21" x14ac:dyDescent="0.25">
      <c r="A309" s="32"/>
      <c r="B309" s="11"/>
      <c r="C309" s="17"/>
      <c r="D309" s="17"/>
      <c r="E309" s="17"/>
      <c r="F309" s="17"/>
      <c r="I309" s="850" t="s">
        <v>172</v>
      </c>
      <c r="J309" s="850"/>
      <c r="K309" s="443"/>
      <c r="L309" s="443"/>
      <c r="M309" s="443"/>
      <c r="N309" s="443"/>
      <c r="Q309" s="278"/>
    </row>
    <row r="310" spans="1:21" ht="56.25" x14ac:dyDescent="0.25">
      <c r="A310" s="167" t="s">
        <v>24</v>
      </c>
      <c r="B310" s="167" t="s">
        <v>14</v>
      </c>
      <c r="C310" s="167" t="s">
        <v>71</v>
      </c>
      <c r="D310" s="167" t="s">
        <v>72</v>
      </c>
      <c r="E310" s="167" t="s">
        <v>147</v>
      </c>
      <c r="I310" s="133" t="s">
        <v>115</v>
      </c>
      <c r="J310" s="133" t="s">
        <v>173</v>
      </c>
      <c r="K310" s="460"/>
      <c r="L310" s="460"/>
      <c r="M310" s="460"/>
      <c r="N310" s="460"/>
      <c r="O310" s="127"/>
      <c r="Q310" s="278"/>
    </row>
    <row r="311" spans="1:21" x14ac:dyDescent="0.25">
      <c r="A311" s="113">
        <v>1</v>
      </c>
      <c r="B311" s="113">
        <v>2</v>
      </c>
      <c r="C311" s="113">
        <v>3</v>
      </c>
      <c r="D311" s="113">
        <v>4</v>
      </c>
      <c r="E311" s="113">
        <v>5</v>
      </c>
      <c r="F311" s="78"/>
      <c r="G311" s="78"/>
      <c r="H311" s="78"/>
      <c r="I311" s="135"/>
      <c r="J311" s="135"/>
      <c r="K311" s="421"/>
      <c r="L311" s="421"/>
      <c r="M311" s="421"/>
      <c r="N311" s="421"/>
      <c r="Q311" s="278"/>
    </row>
    <row r="312" spans="1:21" ht="24" thickBot="1" x14ac:dyDescent="0.3">
      <c r="A312" s="167">
        <v>1</v>
      </c>
      <c r="B312" s="10" t="s">
        <v>309</v>
      </c>
      <c r="C312" s="167">
        <v>42</v>
      </c>
      <c r="D312" s="13">
        <f>E312/C312</f>
        <v>1966.6666666666667</v>
      </c>
      <c r="E312" s="165">
        <f>47600+35000</f>
        <v>82600</v>
      </c>
      <c r="I312" s="138"/>
      <c r="J312" s="138"/>
      <c r="K312" s="461"/>
      <c r="L312" s="461"/>
      <c r="M312" s="461"/>
      <c r="N312" s="461"/>
      <c r="Q312" s="278">
        <f>47600+35000</f>
        <v>82600</v>
      </c>
      <c r="R312" s="563">
        <f>E312-Q312</f>
        <v>0</v>
      </c>
    </row>
    <row r="313" spans="1:21" s="78" customFormat="1" hidden="1" x14ac:dyDescent="0.25">
      <c r="A313" s="167">
        <v>2</v>
      </c>
      <c r="B313" s="10"/>
      <c r="C313" s="167"/>
      <c r="D313" s="13"/>
      <c r="E313" s="165"/>
      <c r="F313" s="67"/>
      <c r="G313" s="67"/>
      <c r="H313" s="67"/>
      <c r="I313" s="138"/>
      <c r="J313" s="138"/>
      <c r="K313" s="461"/>
      <c r="L313" s="461"/>
      <c r="M313" s="461"/>
      <c r="N313" s="461"/>
      <c r="O313" s="79"/>
      <c r="Q313" s="278"/>
      <c r="S313" s="188"/>
      <c r="T313" s="188"/>
      <c r="U313" s="188"/>
    </row>
    <row r="314" spans="1:21" hidden="1" x14ac:dyDescent="0.25">
      <c r="A314" s="167">
        <v>3</v>
      </c>
      <c r="B314" s="10"/>
      <c r="C314" s="167"/>
      <c r="D314" s="13"/>
      <c r="E314" s="165"/>
      <c r="I314" s="138"/>
      <c r="J314" s="138"/>
      <c r="K314" s="461"/>
      <c r="L314" s="461"/>
      <c r="M314" s="461"/>
      <c r="N314" s="461"/>
      <c r="Q314" s="278"/>
      <c r="T314" s="106"/>
      <c r="U314" s="195"/>
    </row>
    <row r="315" spans="1:21" ht="24" hidden="1" thickBot="1" x14ac:dyDescent="0.3">
      <c r="A315" s="167">
        <v>4</v>
      </c>
      <c r="B315" s="10"/>
      <c r="C315" s="167"/>
      <c r="D315" s="13"/>
      <c r="E315" s="165"/>
      <c r="I315" s="138"/>
      <c r="J315" s="138"/>
      <c r="K315" s="461"/>
      <c r="L315" s="461"/>
      <c r="M315" s="461"/>
      <c r="N315" s="461"/>
      <c r="Q315" s="357"/>
      <c r="T315" s="106"/>
      <c r="U315" s="195"/>
    </row>
    <row r="316" spans="1:21" ht="24" thickBot="1" x14ac:dyDescent="0.3">
      <c r="A316" s="144"/>
      <c r="B316" s="145" t="s">
        <v>20</v>
      </c>
      <c r="C316" s="144" t="s">
        <v>21</v>
      </c>
      <c r="D316" s="144" t="s">
        <v>21</v>
      </c>
      <c r="E316" s="146">
        <f>SUM(E312:E315)</f>
        <v>82600</v>
      </c>
      <c r="I316" s="135">
        <f>SUM(I312:I315)</f>
        <v>0</v>
      </c>
      <c r="J316" s="135">
        <f>SUM(J312:J315)</f>
        <v>0</v>
      </c>
      <c r="K316" s="421"/>
      <c r="L316" s="421"/>
      <c r="M316" s="421"/>
      <c r="N316" s="421"/>
      <c r="P316" s="359" t="s">
        <v>4</v>
      </c>
      <c r="Q316" s="360">
        <f>SUM(Q312:Q315)</f>
        <v>82600</v>
      </c>
      <c r="R316" s="360">
        <f>SUM(R312:R315)</f>
        <v>0</v>
      </c>
      <c r="T316" s="106"/>
      <c r="U316" s="195"/>
    </row>
    <row r="317" spans="1:21" x14ac:dyDescent="0.25">
      <c r="A317" s="17"/>
      <c r="B317" s="11"/>
      <c r="C317" s="17"/>
      <c r="D317" s="17"/>
      <c r="E317" s="17"/>
      <c r="F317" s="17"/>
      <c r="K317" s="68"/>
      <c r="L317" s="68"/>
      <c r="M317" s="68"/>
      <c r="N317" s="68"/>
      <c r="Q317" s="358"/>
      <c r="T317" s="106"/>
      <c r="U317" s="195"/>
    </row>
    <row r="318" spans="1:21" x14ac:dyDescent="0.25">
      <c r="A318" s="860" t="s">
        <v>118</v>
      </c>
      <c r="B318" s="860"/>
      <c r="C318" s="860"/>
      <c r="D318" s="860"/>
      <c r="E318" s="860"/>
      <c r="F318" s="860"/>
      <c r="G318" s="860"/>
      <c r="H318" s="860"/>
      <c r="I318" s="860"/>
      <c r="J318" s="860"/>
      <c r="K318" s="475"/>
      <c r="L318" s="475"/>
      <c r="M318" s="475"/>
      <c r="N318" s="475"/>
      <c r="Q318" s="278"/>
      <c r="T318" s="106"/>
    </row>
    <row r="319" spans="1:21" hidden="1" x14ac:dyDescent="0.25">
      <c r="A319" s="30"/>
      <c r="B319" s="11"/>
      <c r="C319" s="17"/>
      <c r="D319" s="17"/>
      <c r="E319" s="17"/>
      <c r="F319" s="17"/>
      <c r="K319" s="68"/>
      <c r="L319" s="68"/>
      <c r="M319" s="68"/>
      <c r="N319" s="68"/>
      <c r="Q319" s="278"/>
      <c r="T319" s="106"/>
    </row>
    <row r="320" spans="1:21" x14ac:dyDescent="0.25">
      <c r="A320" s="30"/>
      <c r="B320" s="11"/>
      <c r="C320" s="17"/>
      <c r="D320" s="17"/>
      <c r="E320" s="17"/>
      <c r="F320" s="17"/>
      <c r="I320" s="850" t="s">
        <v>172</v>
      </c>
      <c r="J320" s="850"/>
      <c r="K320" s="443"/>
      <c r="L320" s="443"/>
      <c r="M320" s="443"/>
      <c r="N320" s="443"/>
      <c r="O320" s="128"/>
      <c r="Q320" s="278"/>
    </row>
    <row r="321" spans="1:26" ht="56.25" x14ac:dyDescent="0.25">
      <c r="A321" s="167" t="s">
        <v>24</v>
      </c>
      <c r="B321" s="167" t="s">
        <v>14</v>
      </c>
      <c r="C321" s="167" t="s">
        <v>74</v>
      </c>
      <c r="D321" s="167" t="s">
        <v>117</v>
      </c>
      <c r="F321" s="17"/>
      <c r="I321" s="133" t="s">
        <v>115</v>
      </c>
      <c r="J321" s="133" t="s">
        <v>173</v>
      </c>
      <c r="K321" s="460"/>
      <c r="L321" s="460"/>
      <c r="M321" s="460"/>
      <c r="N321" s="460"/>
      <c r="Q321" s="278"/>
      <c r="T321" s="106"/>
    </row>
    <row r="322" spans="1:26" x14ac:dyDescent="0.25">
      <c r="A322" s="113">
        <v>1</v>
      </c>
      <c r="B322" s="113">
        <v>2</v>
      </c>
      <c r="C322" s="113">
        <v>3</v>
      </c>
      <c r="D322" s="113">
        <v>4</v>
      </c>
      <c r="E322" s="78"/>
      <c r="F322" s="1"/>
      <c r="G322" s="78"/>
      <c r="H322" s="78"/>
      <c r="I322" s="135"/>
      <c r="J322" s="135"/>
      <c r="K322" s="421"/>
      <c r="L322" s="421"/>
      <c r="M322" s="421"/>
      <c r="N322" s="421"/>
      <c r="Q322" s="278"/>
      <c r="T322" s="106"/>
    </row>
    <row r="323" spans="1:26" ht="44.25" customHeight="1" x14ac:dyDescent="0.25">
      <c r="A323" s="167">
        <v>1</v>
      </c>
      <c r="B323" s="10" t="s">
        <v>311</v>
      </c>
      <c r="C323" s="13">
        <v>5</v>
      </c>
      <c r="D323" s="270">
        <v>6433830</v>
      </c>
      <c r="F323" s="17"/>
      <c r="I323" s="138"/>
      <c r="J323" s="138"/>
      <c r="K323" s="461"/>
      <c r="L323" s="461"/>
      <c r="M323" s="461"/>
      <c r="N323" s="461"/>
      <c r="P323" s="314"/>
      <c r="Q323" s="278">
        <f>379000+257000+321625+278125+551625+758375+622472.5+362500+380875+381250+28000+381250-8625+686250+8000+381250-8125+419375</f>
        <v>6180222.5</v>
      </c>
      <c r="R323" s="563">
        <f>D323-Q323</f>
        <v>253607.5</v>
      </c>
      <c r="S323" s="184">
        <v>379000</v>
      </c>
      <c r="T323" s="106">
        <v>257000</v>
      </c>
      <c r="U323" s="184">
        <v>321625</v>
      </c>
      <c r="V323" s="67">
        <v>278125</v>
      </c>
      <c r="W323" s="67">
        <v>551625</v>
      </c>
      <c r="X323" s="67">
        <v>758375</v>
      </c>
      <c r="Y323" s="67">
        <v>622472.5</v>
      </c>
      <c r="Z323" s="67">
        <v>362500</v>
      </c>
    </row>
    <row r="324" spans="1:26" s="78" customFormat="1" ht="27" customHeight="1" x14ac:dyDescent="0.25">
      <c r="A324" s="167">
        <v>2</v>
      </c>
      <c r="B324" s="275" t="s">
        <v>312</v>
      </c>
      <c r="C324" s="13">
        <v>2</v>
      </c>
      <c r="D324" s="270">
        <v>1289172</v>
      </c>
      <c r="E324" s="67"/>
      <c r="F324" s="36"/>
      <c r="G324" s="67"/>
      <c r="H324" s="67"/>
      <c r="I324" s="138"/>
      <c r="J324" s="138"/>
      <c r="K324" s="461"/>
      <c r="L324" s="461"/>
      <c r="M324" s="461"/>
      <c r="N324" s="461"/>
      <c r="O324" s="79"/>
      <c r="P324" s="314"/>
      <c r="Q324" s="278">
        <f>537155+537155+214862</f>
        <v>1289172</v>
      </c>
      <c r="R324" s="563">
        <f t="shared" ref="R324:R335" si="14">D324-Q324</f>
        <v>0</v>
      </c>
      <c r="S324" s="188"/>
      <c r="T324" s="186"/>
      <c r="U324" s="188"/>
    </row>
    <row r="325" spans="1:26" ht="45" customHeight="1" x14ac:dyDescent="0.25">
      <c r="A325" s="256">
        <v>3</v>
      </c>
      <c r="B325" s="10" t="s">
        <v>313</v>
      </c>
      <c r="C325" s="13">
        <v>4</v>
      </c>
      <c r="D325" s="270">
        <f>339360+1680</f>
        <v>341040</v>
      </c>
      <c r="E325" s="75"/>
      <c r="F325" s="17"/>
      <c r="I325" s="138"/>
      <c r="J325" s="138"/>
      <c r="K325" s="461"/>
      <c r="L325" s="461"/>
      <c r="M325" s="461"/>
      <c r="N325" s="461"/>
      <c r="Q325" s="278">
        <f>100800+80640+43680+115920</f>
        <v>341040</v>
      </c>
      <c r="R325" s="564">
        <f t="shared" si="14"/>
        <v>0</v>
      </c>
      <c r="T325" s="106"/>
      <c r="U325" s="195"/>
    </row>
    <row r="326" spans="1:26" s="253" customFormat="1" ht="30.75" customHeight="1" x14ac:dyDescent="0.25">
      <c r="A326" s="256">
        <v>4</v>
      </c>
      <c r="B326" s="403" t="s">
        <v>314</v>
      </c>
      <c r="C326" s="607">
        <v>2</v>
      </c>
      <c r="D326" s="404">
        <f>175000+19635+12720</f>
        <v>207355</v>
      </c>
      <c r="F326" s="17"/>
      <c r="I326" s="138"/>
      <c r="J326" s="138"/>
      <c r="K326" s="461"/>
      <c r="L326" s="461"/>
      <c r="M326" s="461"/>
      <c r="N326" s="894" t="s">
        <v>430</v>
      </c>
      <c r="O326" s="894"/>
      <c r="Q326" s="278">
        <v>183190</v>
      </c>
      <c r="R326" s="563">
        <f t="shared" si="14"/>
        <v>24165</v>
      </c>
      <c r="S326" s="184"/>
      <c r="T326" s="106"/>
      <c r="U326" s="195"/>
    </row>
    <row r="327" spans="1:26" s="253" customFormat="1" ht="93" x14ac:dyDescent="0.35">
      <c r="A327" s="256">
        <v>5</v>
      </c>
      <c r="B327" s="539" t="s">
        <v>397</v>
      </c>
      <c r="C327" s="13">
        <v>1</v>
      </c>
      <c r="D327" s="270">
        <v>4000</v>
      </c>
      <c r="F327" s="17"/>
      <c r="I327" s="138"/>
      <c r="J327" s="138"/>
      <c r="K327" s="461"/>
      <c r="L327" s="461"/>
      <c r="M327" s="461"/>
      <c r="N327" s="461"/>
      <c r="O327" s="68"/>
      <c r="Q327" s="278">
        <v>4000</v>
      </c>
      <c r="R327" s="563">
        <f t="shared" si="14"/>
        <v>0</v>
      </c>
      <c r="S327" s="184"/>
      <c r="T327" s="106"/>
      <c r="U327" s="195"/>
    </row>
    <row r="328" spans="1:26" s="253" customFormat="1" ht="30.75" customHeight="1" x14ac:dyDescent="0.25">
      <c r="A328" s="256">
        <v>6</v>
      </c>
      <c r="B328" s="538" t="s">
        <v>321</v>
      </c>
      <c r="C328" s="13">
        <v>1</v>
      </c>
      <c r="D328" s="537">
        <f>40000-15000+25642.55-4150</f>
        <v>46492.55</v>
      </c>
      <c r="F328" s="17"/>
      <c r="I328" s="138"/>
      <c r="J328" s="138"/>
      <c r="K328" s="461"/>
      <c r="L328" s="461"/>
      <c r="M328" s="461"/>
      <c r="N328" s="461"/>
      <c r="O328" s="68"/>
      <c r="P328" s="314"/>
      <c r="Q328" s="278">
        <v>46492.55</v>
      </c>
      <c r="R328" s="563">
        <f t="shared" si="14"/>
        <v>0</v>
      </c>
      <c r="S328" s="184"/>
      <c r="T328" s="106"/>
      <c r="U328" s="195"/>
    </row>
    <row r="329" spans="1:26" s="253" customFormat="1" x14ac:dyDescent="0.25">
      <c r="A329" s="256">
        <v>7</v>
      </c>
      <c r="B329" s="538" t="s">
        <v>322</v>
      </c>
      <c r="C329" s="540">
        <v>1</v>
      </c>
      <c r="D329" s="537">
        <f>6000-6000</f>
        <v>0</v>
      </c>
      <c r="F329" s="17"/>
      <c r="I329" s="138"/>
      <c r="J329" s="138"/>
      <c r="K329" s="461"/>
      <c r="L329" s="461"/>
      <c r="M329" s="461"/>
      <c r="N329" s="461"/>
      <c r="O329" s="68"/>
      <c r="P329" s="314"/>
      <c r="Q329" s="278"/>
      <c r="R329" s="563">
        <f t="shared" si="14"/>
        <v>0</v>
      </c>
      <c r="S329" s="184"/>
      <c r="T329" s="106"/>
      <c r="U329" s="195"/>
    </row>
    <row r="330" spans="1:26" s="253" customFormat="1" ht="46.5" x14ac:dyDescent="0.25">
      <c r="A330" s="256">
        <v>8</v>
      </c>
      <c r="B330" s="538" t="s">
        <v>316</v>
      </c>
      <c r="C330" s="540">
        <v>1</v>
      </c>
      <c r="D330" s="537">
        <f>1400-900</f>
        <v>500</v>
      </c>
      <c r="F330" s="17"/>
      <c r="I330" s="138"/>
      <c r="J330" s="138"/>
      <c r="K330" s="461"/>
      <c r="L330" s="461"/>
      <c r="M330" s="461"/>
      <c r="N330" s="461"/>
      <c r="O330" s="68"/>
      <c r="P330" s="341"/>
      <c r="Q330" s="278">
        <v>500</v>
      </c>
      <c r="R330" s="563">
        <f t="shared" si="14"/>
        <v>0</v>
      </c>
      <c r="S330" s="184"/>
      <c r="T330" s="106"/>
      <c r="U330" s="195"/>
    </row>
    <row r="331" spans="1:26" s="499" customFormat="1" ht="33" customHeight="1" x14ac:dyDescent="0.25">
      <c r="A331" s="500">
        <v>9</v>
      </c>
      <c r="B331" s="538" t="s">
        <v>361</v>
      </c>
      <c r="C331" s="13">
        <v>1</v>
      </c>
      <c r="D331" s="501">
        <f>39772-447-14480-1966.92-3480-7337.87-4000</f>
        <v>8060.2100000000028</v>
      </c>
      <c r="F331" s="17"/>
      <c r="I331" s="138"/>
      <c r="J331" s="138"/>
      <c r="K331" s="461"/>
      <c r="L331" s="461"/>
      <c r="M331" s="461"/>
      <c r="N331" s="461"/>
      <c r="O331" s="68"/>
      <c r="P331" s="314"/>
      <c r="Q331" s="278"/>
      <c r="R331" s="563">
        <f t="shared" si="14"/>
        <v>8060.2100000000028</v>
      </c>
      <c r="S331" s="184"/>
      <c r="T331" s="106"/>
      <c r="U331" s="195"/>
    </row>
    <row r="332" spans="1:26" s="502" customFormat="1" ht="88.5" customHeight="1" thickBot="1" x14ac:dyDescent="0.3">
      <c r="A332" s="503">
        <v>10</v>
      </c>
      <c r="B332" s="10" t="s">
        <v>442</v>
      </c>
      <c r="C332" s="13">
        <v>1</v>
      </c>
      <c r="D332" s="504">
        <v>14480</v>
      </c>
      <c r="F332" s="17"/>
      <c r="I332" s="138"/>
      <c r="J332" s="138"/>
      <c r="K332" s="461"/>
      <c r="L332" s="461"/>
      <c r="M332" s="461"/>
      <c r="N332" s="461"/>
      <c r="O332" s="68"/>
      <c r="P332" s="314"/>
      <c r="Q332" s="278">
        <f>9300+5180</f>
        <v>14480</v>
      </c>
      <c r="R332" s="563">
        <f t="shared" si="14"/>
        <v>0</v>
      </c>
      <c r="S332" s="184"/>
      <c r="T332" s="106"/>
      <c r="U332" s="195"/>
    </row>
    <row r="333" spans="1:26" ht="73.5" hidden="1" customHeight="1" x14ac:dyDescent="0.25">
      <c r="A333" s="256">
        <v>11</v>
      </c>
      <c r="B333" s="10" t="s">
        <v>370</v>
      </c>
      <c r="C333" s="13">
        <v>1</v>
      </c>
      <c r="D333" s="270"/>
      <c r="F333" s="17"/>
      <c r="I333" s="138"/>
      <c r="J333" s="138"/>
      <c r="K333" s="461"/>
      <c r="L333" s="461"/>
      <c r="M333" s="461"/>
      <c r="N333" s="486" t="s">
        <v>303</v>
      </c>
      <c r="P333" s="68"/>
      <c r="Q333" s="77"/>
      <c r="R333" s="563">
        <f t="shared" si="14"/>
        <v>0</v>
      </c>
      <c r="T333" s="106"/>
      <c r="U333" s="195"/>
    </row>
    <row r="334" spans="1:26" s="612" customFormat="1" ht="51.75" hidden="1" customHeight="1" x14ac:dyDescent="0.25">
      <c r="A334" s="613">
        <v>12</v>
      </c>
      <c r="B334" s="10" t="s">
        <v>396</v>
      </c>
      <c r="C334" s="13">
        <v>1</v>
      </c>
      <c r="D334" s="614"/>
      <c r="F334" s="17"/>
      <c r="I334" s="138"/>
      <c r="J334" s="138"/>
      <c r="K334" s="461"/>
      <c r="L334" s="461"/>
      <c r="M334" s="461"/>
      <c r="N334" s="486"/>
      <c r="O334" s="68"/>
      <c r="P334" s="68"/>
      <c r="Q334" s="77"/>
      <c r="R334" s="563">
        <f t="shared" si="14"/>
        <v>0</v>
      </c>
      <c r="S334" s="184"/>
      <c r="T334" s="106"/>
      <c r="U334" s="195"/>
    </row>
    <row r="335" spans="1:26" s="615" customFormat="1" ht="89.25" hidden="1" customHeight="1" thickBot="1" x14ac:dyDescent="0.3">
      <c r="A335" s="617">
        <v>13</v>
      </c>
      <c r="B335" s="10" t="s">
        <v>397</v>
      </c>
      <c r="C335" s="13">
        <v>1</v>
      </c>
      <c r="D335" s="616"/>
      <c r="F335" s="17"/>
      <c r="I335" s="138"/>
      <c r="J335" s="138"/>
      <c r="K335" s="461"/>
      <c r="L335" s="461"/>
      <c r="M335" s="461"/>
      <c r="N335" s="486"/>
      <c r="O335" s="68"/>
      <c r="P335" s="68"/>
      <c r="Q335" s="588"/>
      <c r="R335" s="574">
        <f t="shared" si="14"/>
        <v>0</v>
      </c>
      <c r="S335" s="184"/>
      <c r="T335" s="106"/>
      <c r="U335" s="195"/>
    </row>
    <row r="336" spans="1:26" ht="27" customHeight="1" thickBot="1" x14ac:dyDescent="0.3">
      <c r="A336" s="144"/>
      <c r="B336" s="145" t="s">
        <v>20</v>
      </c>
      <c r="C336" s="144" t="s">
        <v>21</v>
      </c>
      <c r="D336" s="146">
        <f>SUM(D323:D335)</f>
        <v>8344929.7599999998</v>
      </c>
      <c r="F336" s="17"/>
      <c r="I336" s="135">
        <f>SUM(I323:I335)</f>
        <v>0</v>
      </c>
      <c r="J336" s="135">
        <f>SUM(J323:J333)</f>
        <v>0</v>
      </c>
      <c r="K336" s="421"/>
      <c r="L336" s="421"/>
      <c r="M336" s="421"/>
      <c r="N336" s="421"/>
      <c r="P336" s="359" t="s">
        <v>4</v>
      </c>
      <c r="Q336" s="360">
        <f>SUM(Q323:Q335)</f>
        <v>8059097.0499999998</v>
      </c>
      <c r="R336" s="575">
        <f>SUM(R323:R335)</f>
        <v>285832.71000000002</v>
      </c>
      <c r="T336" s="106"/>
      <c r="U336" s="195"/>
    </row>
    <row r="337" spans="1:21" x14ac:dyDescent="0.25">
      <c r="A337" s="35"/>
      <c r="B337" s="11"/>
      <c r="C337" s="17"/>
      <c r="D337" s="17"/>
      <c r="E337" s="17"/>
      <c r="F337" s="17"/>
      <c r="K337" s="68"/>
      <c r="L337" s="68"/>
      <c r="M337" s="68"/>
      <c r="N337" s="68"/>
      <c r="Q337" s="278"/>
      <c r="T337" s="106"/>
      <c r="U337" s="195"/>
    </row>
    <row r="338" spans="1:21" hidden="1" x14ac:dyDescent="0.25">
      <c r="A338" s="864" t="s">
        <v>148</v>
      </c>
      <c r="B338" s="864"/>
      <c r="C338" s="864"/>
      <c r="D338" s="864"/>
      <c r="E338" s="864"/>
      <c r="F338" s="864"/>
      <c r="G338" s="864"/>
      <c r="H338" s="864"/>
      <c r="I338" s="864"/>
      <c r="J338" s="864"/>
      <c r="K338" s="476"/>
      <c r="L338" s="476"/>
      <c r="M338" s="476"/>
      <c r="N338" s="476"/>
      <c r="Q338" s="278"/>
      <c r="T338" s="106"/>
    </row>
    <row r="339" spans="1:21" hidden="1" x14ac:dyDescent="0.25">
      <c r="A339" s="30"/>
      <c r="B339" s="11"/>
      <c r="C339" s="17"/>
      <c r="D339" s="17"/>
      <c r="E339" s="17"/>
      <c r="F339" s="17"/>
      <c r="K339" s="68"/>
      <c r="L339" s="68"/>
      <c r="M339" s="68"/>
      <c r="N339" s="68"/>
      <c r="Q339" s="278"/>
      <c r="T339" s="106"/>
    </row>
    <row r="340" spans="1:21" hidden="1" x14ac:dyDescent="0.25">
      <c r="A340" s="30"/>
      <c r="B340" s="11"/>
      <c r="C340" s="17"/>
      <c r="D340" s="17"/>
      <c r="E340" s="17"/>
      <c r="F340" s="17"/>
      <c r="I340" s="850" t="s">
        <v>172</v>
      </c>
      <c r="J340" s="850"/>
      <c r="K340" s="443"/>
      <c r="L340" s="443"/>
      <c r="M340" s="443"/>
      <c r="N340" s="443"/>
      <c r="O340" s="129"/>
      <c r="Q340" s="278"/>
      <c r="T340" s="106"/>
    </row>
    <row r="341" spans="1:21" ht="56.25" hidden="1" x14ac:dyDescent="0.25">
      <c r="A341" s="167" t="s">
        <v>24</v>
      </c>
      <c r="B341" s="167" t="s">
        <v>14</v>
      </c>
      <c r="C341" s="167" t="s">
        <v>74</v>
      </c>
      <c r="D341" s="167" t="s">
        <v>117</v>
      </c>
      <c r="F341" s="17"/>
      <c r="I341" s="133" t="s">
        <v>115</v>
      </c>
      <c r="J341" s="133" t="s">
        <v>173</v>
      </c>
      <c r="K341" s="460"/>
      <c r="L341" s="460"/>
      <c r="M341" s="460"/>
      <c r="N341" s="460"/>
      <c r="Q341" s="278"/>
      <c r="T341" s="106"/>
    </row>
    <row r="342" spans="1:21" hidden="1" x14ac:dyDescent="0.25">
      <c r="A342" s="113">
        <v>1</v>
      </c>
      <c r="B342" s="113">
        <v>2</v>
      </c>
      <c r="C342" s="113">
        <v>3</v>
      </c>
      <c r="D342" s="113">
        <v>4</v>
      </c>
      <c r="E342" s="78"/>
      <c r="F342" s="1"/>
      <c r="G342" s="78"/>
      <c r="H342" s="78"/>
      <c r="I342" s="135"/>
      <c r="J342" s="135"/>
      <c r="K342" s="421"/>
      <c r="L342" s="421"/>
      <c r="M342" s="421"/>
      <c r="N342" s="421"/>
      <c r="Q342" s="278"/>
      <c r="T342" s="106"/>
    </row>
    <row r="343" spans="1:21" hidden="1" x14ac:dyDescent="0.25">
      <c r="A343" s="167">
        <v>1</v>
      </c>
      <c r="B343" s="15"/>
      <c r="C343" s="13"/>
      <c r="D343" s="165"/>
      <c r="F343" s="17"/>
      <c r="G343" s="75"/>
      <c r="I343" s="138"/>
      <c r="J343" s="138"/>
      <c r="K343" s="461"/>
      <c r="L343" s="461"/>
      <c r="M343" s="461"/>
      <c r="N343" s="461"/>
      <c r="Q343" s="278"/>
      <c r="T343" s="106"/>
    </row>
    <row r="344" spans="1:21" s="78" customFormat="1" hidden="1" x14ac:dyDescent="0.25">
      <c r="A344" s="167">
        <v>2</v>
      </c>
      <c r="B344" s="15"/>
      <c r="C344" s="13"/>
      <c r="D344" s="165"/>
      <c r="E344" s="67"/>
      <c r="F344" s="17"/>
      <c r="G344" s="67"/>
      <c r="H344" s="67"/>
      <c r="I344" s="138"/>
      <c r="J344" s="138"/>
      <c r="K344" s="461"/>
      <c r="L344" s="461"/>
      <c r="M344" s="461"/>
      <c r="N344" s="461"/>
      <c r="O344" s="79"/>
      <c r="Q344" s="278"/>
      <c r="S344" s="188"/>
      <c r="T344" s="186"/>
      <c r="U344" s="188"/>
    </row>
    <row r="345" spans="1:21" hidden="1" x14ac:dyDescent="0.25">
      <c r="A345" s="167"/>
      <c r="B345" s="15"/>
      <c r="C345" s="13"/>
      <c r="D345" s="165"/>
      <c r="F345" s="17"/>
      <c r="I345" s="138"/>
      <c r="J345" s="138"/>
      <c r="K345" s="461"/>
      <c r="L345" s="461"/>
      <c r="M345" s="461"/>
      <c r="N345" s="461"/>
      <c r="Q345" s="278"/>
      <c r="T345" s="106"/>
      <c r="U345" s="195"/>
    </row>
    <row r="346" spans="1:21" hidden="1" x14ac:dyDescent="0.25">
      <c r="A346" s="167"/>
      <c r="B346" s="15"/>
      <c r="C346" s="13"/>
      <c r="D346" s="165"/>
      <c r="F346" s="17"/>
      <c r="I346" s="138"/>
      <c r="J346" s="138"/>
      <c r="K346" s="461"/>
      <c r="L346" s="461"/>
      <c r="M346" s="461"/>
      <c r="N346" s="461"/>
      <c r="Q346" s="278"/>
      <c r="T346" s="106"/>
      <c r="U346" s="195"/>
    </row>
    <row r="347" spans="1:21" hidden="1" x14ac:dyDescent="0.25">
      <c r="A347" s="144"/>
      <c r="B347" s="145" t="s">
        <v>20</v>
      </c>
      <c r="C347" s="144" t="s">
        <v>21</v>
      </c>
      <c r="D347" s="146">
        <f>SUM(D343:D346)</f>
        <v>0</v>
      </c>
      <c r="F347" s="17"/>
      <c r="I347" s="135">
        <f>SUM(I343:I346)</f>
        <v>0</v>
      </c>
      <c r="J347" s="135">
        <f>SUM(J343:J346)</f>
        <v>0</v>
      </c>
      <c r="K347" s="421"/>
      <c r="L347" s="421"/>
      <c r="M347" s="421"/>
      <c r="N347" s="421"/>
      <c r="Q347" s="278"/>
      <c r="T347" s="106"/>
      <c r="U347" s="195"/>
    </row>
    <row r="348" spans="1:21" hidden="1" x14ac:dyDescent="0.25">
      <c r="A348" s="35"/>
      <c r="B348" s="11"/>
      <c r="C348" s="17"/>
      <c r="D348" s="17"/>
      <c r="E348" s="17"/>
      <c r="F348" s="17"/>
      <c r="K348" s="68"/>
      <c r="L348" s="68"/>
      <c r="M348" s="68"/>
      <c r="N348" s="68"/>
      <c r="Q348" s="278"/>
      <c r="T348" s="106"/>
      <c r="U348" s="195"/>
    </row>
    <row r="349" spans="1:21" x14ac:dyDescent="0.25">
      <c r="A349" s="861" t="s">
        <v>150</v>
      </c>
      <c r="B349" s="861"/>
      <c r="C349" s="861"/>
      <c r="D349" s="861"/>
      <c r="E349" s="861"/>
      <c r="F349" s="861"/>
      <c r="G349" s="861"/>
      <c r="H349" s="861"/>
      <c r="I349" s="861"/>
      <c r="J349" s="861"/>
      <c r="K349" s="473"/>
      <c r="L349" s="473"/>
      <c r="M349" s="473"/>
      <c r="N349" s="473"/>
      <c r="Q349" s="278"/>
      <c r="T349" s="106"/>
    </row>
    <row r="350" spans="1:21" x14ac:dyDescent="0.25">
      <c r="A350" s="862"/>
      <c r="B350" s="862"/>
      <c r="C350" s="862"/>
      <c r="D350" s="862"/>
      <c r="E350" s="862"/>
      <c r="F350" s="17"/>
      <c r="I350" s="850" t="s">
        <v>172</v>
      </c>
      <c r="J350" s="850"/>
      <c r="K350" s="443"/>
      <c r="L350" s="443"/>
      <c r="M350" s="443"/>
      <c r="N350" s="443"/>
      <c r="Q350" s="278"/>
      <c r="T350" s="106"/>
    </row>
    <row r="351" spans="1:21" ht="56.25" x14ac:dyDescent="0.25">
      <c r="A351" s="167" t="s">
        <v>15</v>
      </c>
      <c r="B351" s="167" t="s">
        <v>14</v>
      </c>
      <c r="C351" s="167" t="s">
        <v>27</v>
      </c>
      <c r="D351" s="167" t="s">
        <v>75</v>
      </c>
      <c r="E351" s="167" t="s">
        <v>7</v>
      </c>
      <c r="I351" s="133" t="s">
        <v>115</v>
      </c>
      <c r="J351" s="133" t="s">
        <v>173</v>
      </c>
      <c r="K351" s="460"/>
      <c r="L351" s="460"/>
      <c r="M351" s="460"/>
      <c r="N351" s="460"/>
      <c r="Q351" s="278"/>
      <c r="T351" s="106"/>
    </row>
    <row r="352" spans="1:21" x14ac:dyDescent="0.25">
      <c r="A352" s="113">
        <v>1</v>
      </c>
      <c r="B352" s="113">
        <v>2</v>
      </c>
      <c r="C352" s="113">
        <v>3</v>
      </c>
      <c r="D352" s="113">
        <v>4</v>
      </c>
      <c r="E352" s="113">
        <v>5</v>
      </c>
      <c r="F352" s="78"/>
      <c r="G352" s="78"/>
      <c r="H352" s="78"/>
      <c r="I352" s="135"/>
      <c r="J352" s="135"/>
      <c r="K352" s="421"/>
      <c r="L352" s="421"/>
      <c r="M352" s="421"/>
      <c r="N352" s="421"/>
      <c r="Q352" s="278"/>
      <c r="T352" s="106"/>
    </row>
    <row r="353" spans="1:21" ht="29.25" customHeight="1" x14ac:dyDescent="0.25">
      <c r="A353" s="529">
        <v>1</v>
      </c>
      <c r="B353" s="10" t="s">
        <v>317</v>
      </c>
      <c r="C353" s="13">
        <v>1600</v>
      </c>
      <c r="D353" s="270">
        <f t="shared" ref="D353:D365" si="15">E353/C353</f>
        <v>1609.2008187500001</v>
      </c>
      <c r="E353" s="270">
        <f>800000-14396-142775-243407+34292.5+1151688.61+989318.2</f>
        <v>2574721.31</v>
      </c>
      <c r="I353" s="138">
        <v>900</v>
      </c>
      <c r="J353" s="138"/>
      <c r="K353" s="461"/>
      <c r="L353" s="461"/>
      <c r="M353" s="461"/>
      <c r="N353" s="461"/>
      <c r="Q353" s="278">
        <f>399422+34292.5+565492.75+586195.86+392023.7</f>
        <v>1977426.8099999998</v>
      </c>
      <c r="R353" s="563">
        <f t="shared" ref="R353:R365" si="16">E353-Q353</f>
        <v>597294.50000000023</v>
      </c>
      <c r="T353" s="106"/>
    </row>
    <row r="354" spans="1:21" s="78" customFormat="1" ht="29.25" hidden="1" customHeight="1" x14ac:dyDescent="0.25">
      <c r="A354" s="529">
        <v>2</v>
      </c>
      <c r="B354" s="541" t="s">
        <v>362</v>
      </c>
      <c r="C354" s="13">
        <v>60</v>
      </c>
      <c r="D354" s="270">
        <f t="shared" si="15"/>
        <v>0</v>
      </c>
      <c r="E354" s="404"/>
      <c r="F354" s="67"/>
      <c r="G354" s="67"/>
      <c r="H354" s="67"/>
      <c r="I354" s="138"/>
      <c r="J354" s="138"/>
      <c r="K354" s="461"/>
      <c r="L354" s="461"/>
      <c r="M354" s="461"/>
      <c r="N354" s="461"/>
      <c r="O354" s="79"/>
      <c r="P354" s="306"/>
      <c r="Q354" s="278"/>
      <c r="R354" s="563">
        <f t="shared" si="16"/>
        <v>0</v>
      </c>
      <c r="S354" s="188"/>
      <c r="T354" s="186"/>
      <c r="U354" s="188"/>
    </row>
    <row r="355" spans="1:21" ht="69.75" x14ac:dyDescent="0.35">
      <c r="A355" s="751">
        <v>2</v>
      </c>
      <c r="B355" s="542" t="s">
        <v>489</v>
      </c>
      <c r="C355" s="752">
        <f>12+8+3</f>
        <v>23</v>
      </c>
      <c r="D355" s="277">
        <f t="shared" si="15"/>
        <v>74021.086956521744</v>
      </c>
      <c r="E355" s="277">
        <f>932940.18-33581+499+302392+59997-3762.18+444000</f>
        <v>1702485.0000000002</v>
      </c>
      <c r="I355" s="138">
        <f>932940.18-33581</f>
        <v>899359.18</v>
      </c>
      <c r="J355" s="138"/>
      <c r="K355" s="461"/>
      <c r="L355" s="461"/>
      <c r="M355" s="461"/>
      <c r="N355" s="461"/>
      <c r="Q355" s="278">
        <f>379981+66812+450000+499+301196+59997+103785</f>
        <v>1362270</v>
      </c>
      <c r="R355" s="563">
        <f t="shared" si="16"/>
        <v>340215.00000000023</v>
      </c>
      <c r="T355" s="106"/>
      <c r="U355" s="195"/>
    </row>
    <row r="356" spans="1:21" s="262" customFormat="1" ht="27" customHeight="1" x14ac:dyDescent="0.25">
      <c r="A356" s="751">
        <v>3</v>
      </c>
      <c r="B356" s="275" t="s">
        <v>490</v>
      </c>
      <c r="C356" s="276">
        <v>8</v>
      </c>
      <c r="D356" s="277">
        <f t="shared" si="15"/>
        <v>168.75</v>
      </c>
      <c r="E356" s="277">
        <f>2250+1350-2250</f>
        <v>1350</v>
      </c>
      <c r="I356" s="138">
        <f>2250-900</f>
        <v>1350</v>
      </c>
      <c r="J356" s="138"/>
      <c r="K356" s="461"/>
      <c r="L356" s="461"/>
      <c r="M356" s="461"/>
      <c r="N356" s="461"/>
      <c r="O356" s="68"/>
      <c r="Q356" s="278">
        <v>0</v>
      </c>
      <c r="R356" s="563">
        <f t="shared" si="16"/>
        <v>1350</v>
      </c>
      <c r="S356" s="184"/>
      <c r="T356" s="106"/>
      <c r="U356" s="195"/>
    </row>
    <row r="357" spans="1:21" s="362" customFormat="1" ht="69.75" x14ac:dyDescent="0.25">
      <c r="A357" s="751">
        <v>4</v>
      </c>
      <c r="B357" s="275" t="s">
        <v>448</v>
      </c>
      <c r="C357" s="276">
        <v>7</v>
      </c>
      <c r="D357" s="277">
        <f t="shared" ref="D357:D358" si="17">E357/C357</f>
        <v>17174.571428571428</v>
      </c>
      <c r="E357" s="277">
        <v>120222</v>
      </c>
      <c r="I357" s="138"/>
      <c r="J357" s="138"/>
      <c r="K357" s="461"/>
      <c r="L357" s="461"/>
      <c r="M357" s="461"/>
      <c r="N357" s="461"/>
      <c r="O357" s="68"/>
      <c r="Q357" s="278">
        <v>120222</v>
      </c>
      <c r="R357" s="563">
        <f t="shared" si="16"/>
        <v>0</v>
      </c>
      <c r="S357" s="184"/>
      <c r="T357" s="106"/>
      <c r="U357" s="195"/>
    </row>
    <row r="358" spans="1:21" s="295" customFormat="1" ht="27" customHeight="1" x14ac:dyDescent="0.25">
      <c r="A358" s="751">
        <v>5</v>
      </c>
      <c r="B358" s="275" t="s">
        <v>459</v>
      </c>
      <c r="C358" s="276">
        <v>16</v>
      </c>
      <c r="D358" s="277">
        <f t="shared" si="17"/>
        <v>699</v>
      </c>
      <c r="E358" s="277">
        <v>11184</v>
      </c>
      <c r="I358" s="138"/>
      <c r="J358" s="138"/>
      <c r="K358" s="461"/>
      <c r="L358" s="461"/>
      <c r="M358" s="461"/>
      <c r="N358" s="461"/>
      <c r="O358" s="68"/>
      <c r="Q358" s="278">
        <v>11184</v>
      </c>
      <c r="R358" s="563">
        <f t="shared" si="16"/>
        <v>0</v>
      </c>
      <c r="S358" s="184"/>
      <c r="T358" s="106"/>
      <c r="U358" s="195"/>
    </row>
    <row r="359" spans="1:21" s="295" customFormat="1" x14ac:dyDescent="0.25">
      <c r="A359" s="751">
        <v>6</v>
      </c>
      <c r="B359" s="783" t="s">
        <v>480</v>
      </c>
      <c r="C359" s="276">
        <v>1</v>
      </c>
      <c r="D359" s="277">
        <f t="shared" si="15"/>
        <v>146300</v>
      </c>
      <c r="E359" s="277">
        <v>146300</v>
      </c>
      <c r="I359" s="138"/>
      <c r="J359" s="138"/>
      <c r="K359" s="461"/>
      <c r="L359" s="461"/>
      <c r="M359" s="461"/>
      <c r="N359" s="461"/>
      <c r="O359" s="68"/>
      <c r="Q359" s="278">
        <v>125400</v>
      </c>
      <c r="R359" s="563">
        <f t="shared" si="16"/>
        <v>20900</v>
      </c>
      <c r="S359" s="184"/>
      <c r="T359" s="106"/>
      <c r="U359" s="195"/>
    </row>
    <row r="360" spans="1:21" s="317" customFormat="1" ht="24.75" customHeight="1" x14ac:dyDescent="0.25">
      <c r="A360" s="751">
        <v>7</v>
      </c>
      <c r="B360" s="792" t="s">
        <v>481</v>
      </c>
      <c r="C360" s="276">
        <v>5</v>
      </c>
      <c r="D360" s="277">
        <f t="shared" si="15"/>
        <v>207590</v>
      </c>
      <c r="E360" s="277">
        <v>1037950</v>
      </c>
      <c r="I360" s="138"/>
      <c r="J360" s="138"/>
      <c r="K360" s="461"/>
      <c r="L360" s="461"/>
      <c r="M360" s="461"/>
      <c r="N360" s="461"/>
      <c r="O360" s="68"/>
      <c r="Q360" s="278"/>
      <c r="R360" s="563">
        <f t="shared" si="16"/>
        <v>1037950</v>
      </c>
      <c r="S360" s="184"/>
      <c r="T360" s="106"/>
      <c r="U360" s="195"/>
    </row>
    <row r="361" spans="1:21" s="319" customFormat="1" x14ac:dyDescent="0.25">
      <c r="A361" s="320">
        <v>8</v>
      </c>
      <c r="B361" s="275" t="s">
        <v>483</v>
      </c>
      <c r="C361" s="276">
        <v>20</v>
      </c>
      <c r="D361" s="277">
        <f t="shared" si="15"/>
        <v>30000</v>
      </c>
      <c r="E361" s="277">
        <v>600000</v>
      </c>
      <c r="I361" s="138"/>
      <c r="J361" s="138"/>
      <c r="K361" s="461"/>
      <c r="L361" s="461"/>
      <c r="M361" s="461"/>
      <c r="N361" s="461"/>
      <c r="O361" s="68"/>
      <c r="P361" s="517"/>
      <c r="Q361" s="278"/>
      <c r="R361" s="563">
        <f t="shared" si="16"/>
        <v>600000</v>
      </c>
      <c r="S361" s="184"/>
      <c r="T361" s="106"/>
      <c r="U361" s="195"/>
    </row>
    <row r="362" spans="1:21" s="321" customFormat="1" x14ac:dyDescent="0.25">
      <c r="A362" s="322">
        <v>9</v>
      </c>
      <c r="B362" s="275" t="s">
        <v>482</v>
      </c>
      <c r="C362" s="276">
        <v>68</v>
      </c>
      <c r="D362" s="277">
        <f t="shared" si="15"/>
        <v>27132.352941176472</v>
      </c>
      <c r="E362" s="277">
        <v>1845000</v>
      </c>
      <c r="I362" s="138"/>
      <c r="J362" s="138"/>
      <c r="K362" s="461"/>
      <c r="L362" s="461"/>
      <c r="M362" s="461"/>
      <c r="N362" s="461"/>
      <c r="O362" s="68"/>
      <c r="P362" s="517"/>
      <c r="Q362" s="278"/>
      <c r="R362" s="563">
        <f t="shared" si="16"/>
        <v>1845000</v>
      </c>
      <c r="S362" s="184"/>
      <c r="T362" s="106"/>
      <c r="U362" s="195"/>
    </row>
    <row r="363" spans="1:21" s="338" customFormat="1" ht="24" thickBot="1" x14ac:dyDescent="0.3">
      <c r="A363" s="339">
        <v>10</v>
      </c>
      <c r="B363" s="275" t="s">
        <v>484</v>
      </c>
      <c r="C363" s="276">
        <v>10</v>
      </c>
      <c r="D363" s="277">
        <f t="shared" ref="D363:D364" si="18">E363/C363</f>
        <v>20000</v>
      </c>
      <c r="E363" s="277">
        <v>200000</v>
      </c>
      <c r="I363" s="138"/>
      <c r="J363" s="138"/>
      <c r="K363" s="461"/>
      <c r="L363" s="461"/>
      <c r="M363" s="461"/>
      <c r="N363" s="461"/>
      <c r="O363" s="68"/>
      <c r="P363" s="517"/>
      <c r="Q363" s="278"/>
      <c r="R363" s="563">
        <f t="shared" si="16"/>
        <v>200000</v>
      </c>
      <c r="S363" s="184"/>
      <c r="T363" s="106"/>
      <c r="U363" s="195"/>
    </row>
    <row r="364" spans="1:21" s="342" customFormat="1" ht="30" hidden="1" customHeight="1" x14ac:dyDescent="0.25">
      <c r="A364" s="343">
        <v>12</v>
      </c>
      <c r="B364" s="275"/>
      <c r="C364" s="276"/>
      <c r="D364" s="277" t="e">
        <f t="shared" si="18"/>
        <v>#DIV/0!</v>
      </c>
      <c r="E364" s="277"/>
      <c r="I364" s="138"/>
      <c r="J364" s="138"/>
      <c r="K364" s="461"/>
      <c r="L364" s="461"/>
      <c r="M364" s="461"/>
      <c r="N364" s="461"/>
      <c r="O364" s="68"/>
      <c r="Q364" s="278"/>
      <c r="R364" s="563">
        <f t="shared" si="16"/>
        <v>0</v>
      </c>
      <c r="S364" s="184"/>
      <c r="T364" s="106"/>
      <c r="U364" s="195"/>
    </row>
    <row r="365" spans="1:21" ht="24" hidden="1" thickBot="1" x14ac:dyDescent="0.3">
      <c r="A365" s="264">
        <v>13</v>
      </c>
      <c r="B365" s="275"/>
      <c r="C365" s="276"/>
      <c r="D365" s="277" t="e">
        <f t="shared" si="15"/>
        <v>#DIV/0!</v>
      </c>
      <c r="E365" s="277"/>
      <c r="I365" s="138"/>
      <c r="J365" s="138"/>
      <c r="K365" s="461"/>
      <c r="L365" s="461"/>
      <c r="M365" s="461"/>
      <c r="N365" s="461"/>
      <c r="P365" s="319"/>
      <c r="Q365" s="278"/>
      <c r="R365" s="563">
        <f t="shared" si="16"/>
        <v>0</v>
      </c>
      <c r="T365" s="106"/>
      <c r="U365" s="195"/>
    </row>
    <row r="366" spans="1:21" ht="27" customHeight="1" thickBot="1" x14ac:dyDescent="0.3">
      <c r="A366" s="144"/>
      <c r="B366" s="145" t="s">
        <v>20</v>
      </c>
      <c r="C366" s="144"/>
      <c r="D366" s="144" t="s">
        <v>21</v>
      </c>
      <c r="E366" s="146">
        <f>SUM(E353:E365)</f>
        <v>8239212.3100000005</v>
      </c>
      <c r="I366" s="135">
        <f>SUM(I353:I365)</f>
        <v>901609.18</v>
      </c>
      <c r="J366" s="135">
        <f>SUM(J353:J365)</f>
        <v>0</v>
      </c>
      <c r="K366" s="421"/>
      <c r="L366" s="421"/>
      <c r="M366" s="421"/>
      <c r="N366" s="421"/>
      <c r="P366" s="359" t="s">
        <v>4</v>
      </c>
      <c r="Q366" s="360">
        <f>SUM(Q353:Q365)</f>
        <v>3596502.8099999996</v>
      </c>
      <c r="R366" s="360">
        <f>SUM(R353:R365)</f>
        <v>4642709.5</v>
      </c>
      <c r="T366" s="106"/>
      <c r="U366" s="195"/>
    </row>
    <row r="367" spans="1:21" x14ac:dyDescent="0.25">
      <c r="A367" s="17"/>
      <c r="B367" s="11"/>
      <c r="C367" s="17"/>
      <c r="D367" s="17"/>
      <c r="E367" s="17"/>
      <c r="F367" s="17"/>
      <c r="K367" s="68"/>
      <c r="L367" s="68"/>
      <c r="M367" s="68"/>
      <c r="N367" s="68"/>
      <c r="Q367" s="278"/>
      <c r="T367" s="106"/>
      <c r="U367" s="195"/>
    </row>
    <row r="368" spans="1:21" hidden="1" x14ac:dyDescent="0.25">
      <c r="A368" s="861" t="s">
        <v>151</v>
      </c>
      <c r="B368" s="861"/>
      <c r="C368" s="861"/>
      <c r="D368" s="861"/>
      <c r="E368" s="861"/>
      <c r="F368" s="861"/>
      <c r="G368" s="861"/>
      <c r="H368" s="861"/>
      <c r="I368" s="861"/>
      <c r="J368" s="861"/>
      <c r="K368" s="473"/>
      <c r="L368" s="473"/>
      <c r="M368" s="473"/>
      <c r="N368" s="473"/>
      <c r="Q368" s="278"/>
      <c r="T368" s="106"/>
    </row>
    <row r="369" spans="1:21" hidden="1" x14ac:dyDescent="0.25">
      <c r="A369" s="862"/>
      <c r="B369" s="862"/>
      <c r="C369" s="862"/>
      <c r="D369" s="862"/>
      <c r="E369" s="862"/>
      <c r="F369" s="862"/>
      <c r="I369" s="850" t="s">
        <v>172</v>
      </c>
      <c r="J369" s="850"/>
      <c r="K369" s="443"/>
      <c r="L369" s="443"/>
      <c r="M369" s="443"/>
      <c r="N369" s="443"/>
      <c r="Q369" s="278"/>
      <c r="T369" s="106"/>
    </row>
    <row r="370" spans="1:21" ht="56.25" hidden="1" x14ac:dyDescent="0.25">
      <c r="A370" s="167" t="s">
        <v>24</v>
      </c>
      <c r="B370" s="167" t="s">
        <v>14</v>
      </c>
      <c r="C370" s="167" t="s">
        <v>78</v>
      </c>
      <c r="D370" s="167" t="s">
        <v>27</v>
      </c>
      <c r="E370" s="167" t="s">
        <v>79</v>
      </c>
      <c r="F370" s="167" t="s">
        <v>7</v>
      </c>
      <c r="I370" s="133" t="s">
        <v>115</v>
      </c>
      <c r="J370" s="133" t="s">
        <v>173</v>
      </c>
      <c r="K370" s="460"/>
      <c r="L370" s="460"/>
      <c r="M370" s="460"/>
      <c r="N370" s="460"/>
      <c r="O370" s="81"/>
      <c r="P370" s="81"/>
      <c r="Q370" s="278"/>
      <c r="T370" s="106"/>
    </row>
    <row r="371" spans="1:21" hidden="1" x14ac:dyDescent="0.25">
      <c r="A371" s="113">
        <v>1</v>
      </c>
      <c r="B371" s="113">
        <v>2</v>
      </c>
      <c r="C371" s="113">
        <v>3</v>
      </c>
      <c r="D371" s="113">
        <v>4</v>
      </c>
      <c r="E371" s="113">
        <v>5</v>
      </c>
      <c r="F371" s="113">
        <v>6</v>
      </c>
      <c r="G371" s="78"/>
      <c r="H371" s="78"/>
      <c r="I371" s="135"/>
      <c r="J371" s="135"/>
      <c r="K371" s="421"/>
      <c r="L371" s="421"/>
      <c r="M371" s="421"/>
      <c r="N371" s="421"/>
      <c r="Q371" s="278"/>
      <c r="T371" s="106"/>
    </row>
    <row r="372" spans="1:21" hidden="1" x14ac:dyDescent="0.25">
      <c r="A372" s="167">
        <v>1</v>
      </c>
      <c r="B372" s="10"/>
      <c r="C372" s="167"/>
      <c r="D372" s="167"/>
      <c r="E372" s="165"/>
      <c r="F372" s="165"/>
      <c r="I372" s="138"/>
      <c r="J372" s="138"/>
      <c r="K372" s="461"/>
      <c r="L372" s="461"/>
      <c r="M372" s="461"/>
      <c r="N372" s="461"/>
      <c r="Q372" s="278"/>
      <c r="T372" s="106"/>
    </row>
    <row r="373" spans="1:21" s="78" customFormat="1" hidden="1" x14ac:dyDescent="0.25">
      <c r="A373" s="167">
        <v>2</v>
      </c>
      <c r="B373" s="10"/>
      <c r="C373" s="167"/>
      <c r="D373" s="167"/>
      <c r="E373" s="165"/>
      <c r="F373" s="165"/>
      <c r="G373" s="67"/>
      <c r="H373" s="67"/>
      <c r="I373" s="138"/>
      <c r="J373" s="138"/>
      <c r="K373" s="461"/>
      <c r="L373" s="461"/>
      <c r="M373" s="461"/>
      <c r="N373" s="461"/>
      <c r="O373" s="79"/>
      <c r="Q373" s="278"/>
      <c r="S373" s="188"/>
      <c r="T373" s="186"/>
      <c r="U373" s="188"/>
    </row>
    <row r="374" spans="1:21" hidden="1" x14ac:dyDescent="0.25">
      <c r="A374" s="167">
        <v>3</v>
      </c>
      <c r="B374" s="10"/>
      <c r="C374" s="167"/>
      <c r="D374" s="167"/>
      <c r="E374" s="165"/>
      <c r="F374" s="165"/>
      <c r="I374" s="138"/>
      <c r="J374" s="138"/>
      <c r="K374" s="461"/>
      <c r="L374" s="461"/>
      <c r="M374" s="461"/>
      <c r="N374" s="461"/>
      <c r="O374" s="76"/>
      <c r="Q374" s="278"/>
      <c r="T374" s="106"/>
      <c r="U374" s="195"/>
    </row>
    <row r="375" spans="1:21" hidden="1" x14ac:dyDescent="0.25">
      <c r="A375" s="167">
        <v>4</v>
      </c>
      <c r="B375" s="10"/>
      <c r="C375" s="167"/>
      <c r="D375" s="167"/>
      <c r="E375" s="165"/>
      <c r="F375" s="165"/>
      <c r="I375" s="138"/>
      <c r="J375" s="138"/>
      <c r="K375" s="461"/>
      <c r="L375" s="461"/>
      <c r="M375" s="461"/>
      <c r="N375" s="461"/>
      <c r="Q375" s="278"/>
      <c r="T375" s="106"/>
      <c r="U375" s="195"/>
    </row>
    <row r="376" spans="1:21" hidden="1" x14ac:dyDescent="0.25">
      <c r="A376" s="144"/>
      <c r="B376" s="145" t="s">
        <v>20</v>
      </c>
      <c r="C376" s="144" t="s">
        <v>21</v>
      </c>
      <c r="D376" s="144" t="s">
        <v>21</v>
      </c>
      <c r="E376" s="144" t="s">
        <v>21</v>
      </c>
      <c r="F376" s="146">
        <f>F375+F373+F374+F372</f>
        <v>0</v>
      </c>
      <c r="I376" s="135">
        <f>SUM(I372:I375)</f>
        <v>0</v>
      </c>
      <c r="J376" s="135">
        <f>SUM(J372:J375)</f>
        <v>0</v>
      </c>
      <c r="K376" s="421"/>
      <c r="L376" s="421"/>
      <c r="M376" s="421"/>
      <c r="N376" s="421"/>
      <c r="Q376" s="278"/>
      <c r="T376" s="106"/>
      <c r="U376" s="195"/>
    </row>
    <row r="377" spans="1:21" hidden="1" x14ac:dyDescent="0.25">
      <c r="A377" s="17"/>
      <c r="B377" s="11"/>
      <c r="C377" s="17"/>
      <c r="D377" s="17"/>
      <c r="E377" s="17"/>
      <c r="F377" s="36"/>
      <c r="K377" s="68"/>
      <c r="L377" s="68"/>
      <c r="M377" s="68"/>
      <c r="N377" s="68"/>
      <c r="Q377" s="278"/>
      <c r="T377" s="106"/>
      <c r="U377" s="195"/>
    </row>
    <row r="378" spans="1:21" hidden="1" x14ac:dyDescent="0.25">
      <c r="A378" s="861" t="s">
        <v>152</v>
      </c>
      <c r="B378" s="861"/>
      <c r="C378" s="861"/>
      <c r="D378" s="861"/>
      <c r="E378" s="861"/>
      <c r="F378" s="861"/>
      <c r="G378" s="861"/>
      <c r="H378" s="861"/>
      <c r="I378" s="861"/>
      <c r="J378" s="861"/>
      <c r="K378" s="473"/>
      <c r="L378" s="473"/>
      <c r="M378" s="473"/>
      <c r="N378" s="473"/>
      <c r="Q378" s="278"/>
      <c r="T378" s="106"/>
    </row>
    <row r="379" spans="1:21" hidden="1" x14ac:dyDescent="0.25">
      <c r="A379" s="862"/>
      <c r="B379" s="862"/>
      <c r="C379" s="862"/>
      <c r="D379" s="862"/>
      <c r="E379" s="862"/>
      <c r="F379" s="862"/>
      <c r="I379" s="850" t="s">
        <v>172</v>
      </c>
      <c r="J379" s="850"/>
      <c r="K379" s="443"/>
      <c r="L379" s="443"/>
      <c r="M379" s="443"/>
      <c r="N379" s="443"/>
      <c r="Q379" s="278"/>
      <c r="T379" s="106"/>
    </row>
    <row r="380" spans="1:21" ht="56.25" hidden="1" x14ac:dyDescent="0.25">
      <c r="A380" s="167" t="s">
        <v>24</v>
      </c>
      <c r="B380" s="167" t="s">
        <v>14</v>
      </c>
      <c r="C380" s="167" t="s">
        <v>78</v>
      </c>
      <c r="D380" s="167" t="s">
        <v>27</v>
      </c>
      <c r="E380" s="167" t="s">
        <v>79</v>
      </c>
      <c r="F380" s="167" t="s">
        <v>7</v>
      </c>
      <c r="I380" s="133" t="s">
        <v>115</v>
      </c>
      <c r="J380" s="133" t="s">
        <v>173</v>
      </c>
      <c r="K380" s="460"/>
      <c r="L380" s="460"/>
      <c r="M380" s="460"/>
      <c r="N380" s="460"/>
      <c r="O380" s="81"/>
      <c r="P380" s="81"/>
      <c r="Q380" s="278"/>
      <c r="T380" s="106"/>
    </row>
    <row r="381" spans="1:21" hidden="1" x14ac:dyDescent="0.25">
      <c r="A381" s="113">
        <v>1</v>
      </c>
      <c r="B381" s="113">
        <v>2</v>
      </c>
      <c r="C381" s="113">
        <v>3</v>
      </c>
      <c r="D381" s="113">
        <v>4</v>
      </c>
      <c r="E381" s="113">
        <v>5</v>
      </c>
      <c r="F381" s="113">
        <v>6</v>
      </c>
      <c r="G381" s="78"/>
      <c r="H381" s="78"/>
      <c r="I381" s="135"/>
      <c r="J381" s="135"/>
      <c r="K381" s="421"/>
      <c r="L381" s="421"/>
      <c r="M381" s="421"/>
      <c r="N381" s="421"/>
      <c r="Q381" s="278"/>
      <c r="T381" s="106"/>
    </row>
    <row r="382" spans="1:21" hidden="1" x14ac:dyDescent="0.25">
      <c r="A382" s="167">
        <v>1</v>
      </c>
      <c r="B382" s="10"/>
      <c r="C382" s="167"/>
      <c r="D382" s="167"/>
      <c r="E382" s="165" t="e">
        <f>F382/D382</f>
        <v>#DIV/0!</v>
      </c>
      <c r="F382" s="165"/>
      <c r="I382" s="138"/>
      <c r="J382" s="138"/>
      <c r="K382" s="461"/>
      <c r="L382" s="461"/>
      <c r="M382" s="461"/>
      <c r="N382" s="461"/>
      <c r="Q382" s="278"/>
      <c r="T382" s="106"/>
    </row>
    <row r="383" spans="1:21" s="78" customFormat="1" hidden="1" x14ac:dyDescent="0.25">
      <c r="A383" s="167">
        <v>2</v>
      </c>
      <c r="B383" s="10"/>
      <c r="C383" s="14"/>
      <c r="D383" s="14"/>
      <c r="E383" s="165" t="e">
        <f t="shared" ref="E383:E385" si="19">F383/D383</f>
        <v>#DIV/0!</v>
      </c>
      <c r="F383" s="165"/>
      <c r="G383" s="67"/>
      <c r="H383" s="67"/>
      <c r="I383" s="138"/>
      <c r="J383" s="138"/>
      <c r="K383" s="461"/>
      <c r="L383" s="461"/>
      <c r="M383" s="461"/>
      <c r="N383" s="461"/>
      <c r="O383" s="79"/>
      <c r="Q383" s="278"/>
      <c r="S383" s="188"/>
      <c r="T383" s="186"/>
      <c r="U383" s="188"/>
    </row>
    <row r="384" spans="1:21" hidden="1" x14ac:dyDescent="0.25">
      <c r="A384" s="167"/>
      <c r="B384" s="10"/>
      <c r="C384" s="14"/>
      <c r="D384" s="14"/>
      <c r="E384" s="165" t="e">
        <f t="shared" si="19"/>
        <v>#DIV/0!</v>
      </c>
      <c r="F384" s="165"/>
      <c r="I384" s="138"/>
      <c r="J384" s="138"/>
      <c r="K384" s="461"/>
      <c r="L384" s="461"/>
      <c r="M384" s="461"/>
      <c r="N384" s="461"/>
      <c r="Q384" s="278"/>
      <c r="T384" s="106"/>
    </row>
    <row r="385" spans="1:21" hidden="1" x14ac:dyDescent="0.25">
      <c r="A385" s="167">
        <v>3</v>
      </c>
      <c r="B385" s="10"/>
      <c r="C385" s="167"/>
      <c r="D385" s="167"/>
      <c r="E385" s="165" t="e">
        <f t="shared" si="19"/>
        <v>#DIV/0!</v>
      </c>
      <c r="F385" s="165"/>
      <c r="I385" s="138"/>
      <c r="J385" s="138"/>
      <c r="K385" s="461"/>
      <c r="L385" s="461"/>
      <c r="M385" s="461"/>
      <c r="N385" s="461"/>
      <c r="Q385" s="278"/>
      <c r="T385" s="106"/>
    </row>
    <row r="386" spans="1:21" hidden="1" x14ac:dyDescent="0.25">
      <c r="A386" s="144"/>
      <c r="B386" s="145" t="s">
        <v>20</v>
      </c>
      <c r="C386" s="144" t="s">
        <v>21</v>
      </c>
      <c r="D386" s="144" t="s">
        <v>21</v>
      </c>
      <c r="E386" s="144" t="s">
        <v>21</v>
      </c>
      <c r="F386" s="146">
        <f>F385+F383+F382+F384</f>
        <v>0</v>
      </c>
      <c r="I386" s="135">
        <f>SUM(I382:I385)</f>
        <v>0</v>
      </c>
      <c r="J386" s="135">
        <f>SUM(J382:J385)</f>
        <v>0</v>
      </c>
      <c r="K386" s="421"/>
      <c r="L386" s="421"/>
      <c r="M386" s="421"/>
      <c r="N386" s="421"/>
      <c r="Q386" s="278"/>
      <c r="T386" s="106"/>
    </row>
    <row r="387" spans="1:21" hidden="1" x14ac:dyDescent="0.25">
      <c r="A387" s="17"/>
      <c r="B387" s="11"/>
      <c r="C387" s="17"/>
      <c r="D387" s="17"/>
      <c r="E387" s="17"/>
      <c r="F387" s="36"/>
      <c r="K387" s="68"/>
      <c r="L387" s="68"/>
      <c r="M387" s="68"/>
      <c r="N387" s="68"/>
      <c r="Q387" s="278"/>
      <c r="T387" s="106"/>
    </row>
    <row r="388" spans="1:21" hidden="1" x14ac:dyDescent="0.25">
      <c r="A388" s="861" t="s">
        <v>153</v>
      </c>
      <c r="B388" s="861"/>
      <c r="C388" s="861"/>
      <c r="D388" s="861"/>
      <c r="E388" s="861"/>
      <c r="F388" s="861"/>
      <c r="G388" s="861"/>
      <c r="H388" s="861"/>
      <c r="I388" s="861"/>
      <c r="J388" s="861"/>
      <c r="K388" s="473"/>
      <c r="L388" s="473"/>
      <c r="M388" s="473"/>
      <c r="N388" s="473"/>
      <c r="Q388" s="278"/>
      <c r="T388" s="106"/>
    </row>
    <row r="389" spans="1:21" hidden="1" x14ac:dyDescent="0.25">
      <c r="A389" s="862"/>
      <c r="B389" s="862"/>
      <c r="C389" s="862"/>
      <c r="D389" s="862"/>
      <c r="E389" s="862"/>
      <c r="F389" s="862"/>
      <c r="I389" s="850" t="s">
        <v>172</v>
      </c>
      <c r="J389" s="850"/>
      <c r="K389" s="443"/>
      <c r="L389" s="443"/>
      <c r="M389" s="443"/>
      <c r="N389" s="443"/>
      <c r="Q389" s="278"/>
      <c r="T389" s="106"/>
    </row>
    <row r="390" spans="1:21" ht="56.25" hidden="1" x14ac:dyDescent="0.25">
      <c r="A390" s="167" t="s">
        <v>24</v>
      </c>
      <c r="B390" s="167" t="s">
        <v>14</v>
      </c>
      <c r="C390" s="167" t="s">
        <v>78</v>
      </c>
      <c r="D390" s="167" t="s">
        <v>27</v>
      </c>
      <c r="E390" s="167" t="s">
        <v>79</v>
      </c>
      <c r="F390" s="167" t="s">
        <v>7</v>
      </c>
      <c r="I390" s="133" t="s">
        <v>115</v>
      </c>
      <c r="J390" s="133" t="s">
        <v>173</v>
      </c>
      <c r="K390" s="460"/>
      <c r="L390" s="460"/>
      <c r="M390" s="460"/>
      <c r="N390" s="460"/>
      <c r="O390" s="81"/>
      <c r="P390" s="81"/>
      <c r="Q390" s="278"/>
      <c r="T390" s="106"/>
    </row>
    <row r="391" spans="1:21" hidden="1" x14ac:dyDescent="0.25">
      <c r="A391" s="113">
        <v>1</v>
      </c>
      <c r="B391" s="113">
        <v>2</v>
      </c>
      <c r="C391" s="113">
        <v>3</v>
      </c>
      <c r="D391" s="113">
        <v>4</v>
      </c>
      <c r="E391" s="113">
        <v>5</v>
      </c>
      <c r="F391" s="113">
        <v>6</v>
      </c>
      <c r="G391" s="78"/>
      <c r="H391" s="78"/>
      <c r="I391" s="135"/>
      <c r="J391" s="135"/>
      <c r="K391" s="421"/>
      <c r="L391" s="421"/>
      <c r="M391" s="421"/>
      <c r="N391" s="421"/>
      <c r="Q391" s="278"/>
      <c r="T391" s="106"/>
    </row>
    <row r="392" spans="1:21" hidden="1" x14ac:dyDescent="0.25">
      <c r="A392" s="167">
        <v>1</v>
      </c>
      <c r="B392" s="10"/>
      <c r="C392" s="256"/>
      <c r="D392" s="263"/>
      <c r="E392" s="263" t="e">
        <f>F392/D392</f>
        <v>#DIV/0!</v>
      </c>
      <c r="F392" s="263"/>
      <c r="I392" s="138"/>
      <c r="J392" s="138"/>
      <c r="K392" s="461"/>
      <c r="L392" s="461"/>
      <c r="M392" s="461"/>
      <c r="N392" s="461"/>
      <c r="Q392" s="278"/>
      <c r="T392" s="106"/>
    </row>
    <row r="393" spans="1:21" s="78" customFormat="1" ht="52.5" hidden="1" customHeight="1" x14ac:dyDescent="0.25">
      <c r="A393" s="167">
        <v>2</v>
      </c>
      <c r="B393" s="10"/>
      <c r="C393" s="264"/>
      <c r="D393" s="263"/>
      <c r="E393" s="263" t="e">
        <f>F393/D393</f>
        <v>#DIV/0!</v>
      </c>
      <c r="F393" s="263"/>
      <c r="G393" s="67"/>
      <c r="H393" s="67"/>
      <c r="I393" s="138"/>
      <c r="J393" s="138"/>
      <c r="K393" s="461"/>
      <c r="L393" s="461"/>
      <c r="M393" s="461"/>
      <c r="N393" s="461"/>
      <c r="O393" s="79"/>
      <c r="Q393" s="278"/>
      <c r="S393" s="188"/>
      <c r="T393" s="186"/>
      <c r="U393" s="188"/>
    </row>
    <row r="394" spans="1:21" hidden="1" x14ac:dyDescent="0.25">
      <c r="A394" s="167"/>
      <c r="B394" s="10"/>
      <c r="C394" s="14"/>
      <c r="D394" s="14"/>
      <c r="E394" s="165" t="e">
        <f t="shared" ref="E394:E395" si="20">F394/D394</f>
        <v>#DIV/0!</v>
      </c>
      <c r="F394" s="165"/>
      <c r="I394" s="138"/>
      <c r="J394" s="138"/>
      <c r="K394" s="461"/>
      <c r="L394" s="461"/>
      <c r="M394" s="461"/>
      <c r="N394" s="461"/>
      <c r="Q394" s="278"/>
      <c r="T394" s="106"/>
    </row>
    <row r="395" spans="1:21" hidden="1" x14ac:dyDescent="0.25">
      <c r="A395" s="167">
        <v>3</v>
      </c>
      <c r="B395" s="10"/>
      <c r="C395" s="167"/>
      <c r="D395" s="167"/>
      <c r="E395" s="165" t="e">
        <f t="shared" si="20"/>
        <v>#DIV/0!</v>
      </c>
      <c r="F395" s="165"/>
      <c r="I395" s="138"/>
      <c r="J395" s="138"/>
      <c r="K395" s="461"/>
      <c r="L395" s="461"/>
      <c r="M395" s="461"/>
      <c r="N395" s="461"/>
      <c r="Q395" s="278"/>
      <c r="T395" s="106"/>
    </row>
    <row r="396" spans="1:21" hidden="1" x14ac:dyDescent="0.25">
      <c r="A396" s="144"/>
      <c r="B396" s="145" t="s">
        <v>20</v>
      </c>
      <c r="C396" s="144" t="s">
        <v>21</v>
      </c>
      <c r="D396" s="144" t="s">
        <v>21</v>
      </c>
      <c r="E396" s="144" t="s">
        <v>21</v>
      </c>
      <c r="F396" s="146">
        <f>F395+F393+F392+F394</f>
        <v>0</v>
      </c>
      <c r="I396" s="135">
        <f>SUM(I392:I395)</f>
        <v>0</v>
      </c>
      <c r="J396" s="135">
        <f>SUM(J392:J395)</f>
        <v>0</v>
      </c>
      <c r="K396" s="421"/>
      <c r="L396" s="421"/>
      <c r="M396" s="421"/>
      <c r="N396" s="421"/>
      <c r="Q396" s="278"/>
      <c r="T396" s="106"/>
    </row>
    <row r="397" spans="1:21" hidden="1" x14ac:dyDescent="0.25">
      <c r="A397" s="17"/>
      <c r="B397" s="11"/>
      <c r="C397" s="17"/>
      <c r="D397" s="17"/>
      <c r="E397" s="17"/>
      <c r="F397" s="36"/>
      <c r="K397" s="68"/>
      <c r="L397" s="68"/>
      <c r="M397" s="68"/>
      <c r="N397" s="68"/>
      <c r="Q397" s="278"/>
      <c r="T397" s="106"/>
    </row>
    <row r="398" spans="1:21" hidden="1" x14ac:dyDescent="0.25">
      <c r="A398" s="861" t="s">
        <v>154</v>
      </c>
      <c r="B398" s="861"/>
      <c r="C398" s="861"/>
      <c r="D398" s="861"/>
      <c r="E398" s="861"/>
      <c r="F398" s="861"/>
      <c r="G398" s="861"/>
      <c r="H398" s="861"/>
      <c r="I398" s="861"/>
      <c r="J398" s="861"/>
      <c r="K398" s="473"/>
      <c r="L398" s="473"/>
      <c r="M398" s="473"/>
      <c r="N398" s="473"/>
      <c r="Q398" s="278"/>
      <c r="T398" s="106"/>
    </row>
    <row r="399" spans="1:21" hidden="1" x14ac:dyDescent="0.25">
      <c r="A399" s="862"/>
      <c r="B399" s="862"/>
      <c r="C399" s="862"/>
      <c r="D399" s="862"/>
      <c r="E399" s="862"/>
      <c r="F399" s="862"/>
      <c r="I399" s="850" t="s">
        <v>172</v>
      </c>
      <c r="J399" s="850"/>
      <c r="K399" s="443"/>
      <c r="L399" s="443"/>
      <c r="M399" s="443"/>
      <c r="N399" s="443"/>
      <c r="Q399" s="278"/>
      <c r="T399" s="106"/>
    </row>
    <row r="400" spans="1:21" ht="56.25" hidden="1" x14ac:dyDescent="0.25">
      <c r="A400" s="167" t="s">
        <v>24</v>
      </c>
      <c r="B400" s="167" t="s">
        <v>14</v>
      </c>
      <c r="C400" s="167" t="s">
        <v>78</v>
      </c>
      <c r="D400" s="167" t="s">
        <v>27</v>
      </c>
      <c r="E400" s="167" t="s">
        <v>79</v>
      </c>
      <c r="F400" s="167" t="s">
        <v>7</v>
      </c>
      <c r="I400" s="133" t="s">
        <v>115</v>
      </c>
      <c r="J400" s="133" t="s">
        <v>173</v>
      </c>
      <c r="K400" s="460"/>
      <c r="L400" s="460"/>
      <c r="M400" s="460"/>
      <c r="N400" s="460"/>
      <c r="O400" s="81"/>
      <c r="P400" s="81"/>
      <c r="Q400" s="278"/>
      <c r="T400" s="106"/>
    </row>
    <row r="401" spans="1:21" hidden="1" x14ac:dyDescent="0.25">
      <c r="A401" s="112">
        <v>1</v>
      </c>
      <c r="B401" s="112">
        <v>2</v>
      </c>
      <c r="C401" s="112">
        <v>3</v>
      </c>
      <c r="D401" s="112">
        <v>4</v>
      </c>
      <c r="E401" s="113">
        <v>5</v>
      </c>
      <c r="F401" s="113">
        <v>6</v>
      </c>
      <c r="G401" s="8"/>
      <c r="H401" s="8"/>
      <c r="I401" s="135"/>
      <c r="J401" s="135"/>
      <c r="K401" s="421"/>
      <c r="L401" s="421"/>
      <c r="M401" s="421"/>
      <c r="N401" s="421"/>
      <c r="Q401" s="278"/>
      <c r="T401" s="106"/>
    </row>
    <row r="402" spans="1:21" hidden="1" x14ac:dyDescent="0.25">
      <c r="A402" s="167">
        <v>1</v>
      </c>
      <c r="B402" s="10"/>
      <c r="C402" s="167"/>
      <c r="D402" s="167"/>
      <c r="E402" s="165" t="e">
        <f>F402/D402</f>
        <v>#DIV/0!</v>
      </c>
      <c r="F402" s="165"/>
      <c r="I402" s="138"/>
      <c r="J402" s="138"/>
      <c r="K402" s="461"/>
      <c r="L402" s="461"/>
      <c r="M402" s="461"/>
      <c r="N402" s="461"/>
      <c r="Q402" s="278"/>
      <c r="T402" s="106"/>
    </row>
    <row r="403" spans="1:21" s="8" customFormat="1" hidden="1" x14ac:dyDescent="0.25">
      <c r="A403" s="167">
        <v>2</v>
      </c>
      <c r="B403" s="10"/>
      <c r="C403" s="14"/>
      <c r="D403" s="14"/>
      <c r="E403" s="165" t="e">
        <f t="shared" ref="E403:E405" si="21">F403/D403</f>
        <v>#DIV/0!</v>
      </c>
      <c r="F403" s="165"/>
      <c r="G403" s="67"/>
      <c r="H403" s="67"/>
      <c r="I403" s="138"/>
      <c r="J403" s="138"/>
      <c r="K403" s="461"/>
      <c r="L403" s="461"/>
      <c r="M403" s="461"/>
      <c r="N403" s="461"/>
      <c r="O403" s="80"/>
      <c r="Q403" s="278"/>
      <c r="S403" s="192"/>
      <c r="T403" s="187"/>
      <c r="U403" s="192"/>
    </row>
    <row r="404" spans="1:21" hidden="1" x14ac:dyDescent="0.25">
      <c r="A404" s="167"/>
      <c r="B404" s="10"/>
      <c r="C404" s="14"/>
      <c r="D404" s="14"/>
      <c r="E404" s="165" t="e">
        <f t="shared" si="21"/>
        <v>#DIV/0!</v>
      </c>
      <c r="F404" s="165"/>
      <c r="I404" s="138"/>
      <c r="J404" s="138"/>
      <c r="K404" s="461"/>
      <c r="L404" s="461"/>
      <c r="M404" s="461"/>
      <c r="N404" s="461"/>
      <c r="Q404" s="278"/>
      <c r="T404" s="106"/>
    </row>
    <row r="405" spans="1:21" hidden="1" x14ac:dyDescent="0.25">
      <c r="A405" s="167">
        <v>3</v>
      </c>
      <c r="B405" s="10"/>
      <c r="C405" s="167"/>
      <c r="D405" s="167"/>
      <c r="E405" s="165" t="e">
        <f t="shared" si="21"/>
        <v>#DIV/0!</v>
      </c>
      <c r="F405" s="165"/>
      <c r="I405" s="138"/>
      <c r="J405" s="138"/>
      <c r="K405" s="461"/>
      <c r="L405" s="461"/>
      <c r="M405" s="461"/>
      <c r="N405" s="461"/>
      <c r="Q405" s="278"/>
      <c r="T405" s="106"/>
    </row>
    <row r="406" spans="1:21" hidden="1" x14ac:dyDescent="0.25">
      <c r="A406" s="144"/>
      <c r="B406" s="145" t="s">
        <v>20</v>
      </c>
      <c r="C406" s="144" t="s">
        <v>21</v>
      </c>
      <c r="D406" s="144" t="s">
        <v>21</v>
      </c>
      <c r="E406" s="144" t="s">
        <v>21</v>
      </c>
      <c r="F406" s="146">
        <f>F405+F403+F402+F404</f>
        <v>0</v>
      </c>
      <c r="I406" s="135">
        <f>SUM(I402:I405)</f>
        <v>0</v>
      </c>
      <c r="J406" s="135">
        <f>SUM(J402:J405)</f>
        <v>0</v>
      </c>
      <c r="K406" s="421"/>
      <c r="L406" s="421"/>
      <c r="M406" s="421"/>
      <c r="N406" s="421"/>
      <c r="Q406" s="278"/>
      <c r="T406" s="106"/>
    </row>
    <row r="407" spans="1:21" x14ac:dyDescent="0.25">
      <c r="A407" s="17"/>
      <c r="B407" s="11"/>
      <c r="C407" s="17"/>
      <c r="D407" s="17"/>
      <c r="E407" s="17"/>
      <c r="F407" s="36"/>
      <c r="K407" s="68"/>
      <c r="L407" s="68"/>
      <c r="M407" s="68"/>
      <c r="N407" s="68"/>
      <c r="Q407" s="278"/>
      <c r="T407" s="106"/>
    </row>
    <row r="408" spans="1:21" x14ac:dyDescent="0.25">
      <c r="A408" s="861" t="s">
        <v>155</v>
      </c>
      <c r="B408" s="861"/>
      <c r="C408" s="861"/>
      <c r="D408" s="861"/>
      <c r="E408" s="861"/>
      <c r="F408" s="861"/>
      <c r="G408" s="861"/>
      <c r="H408" s="861"/>
      <c r="I408" s="861"/>
      <c r="J408" s="861"/>
      <c r="K408" s="473"/>
      <c r="L408" s="473"/>
      <c r="M408" s="473"/>
      <c r="N408" s="473"/>
      <c r="Q408" s="278"/>
      <c r="T408" s="106"/>
    </row>
    <row r="409" spans="1:21" x14ac:dyDescent="0.25">
      <c r="A409" s="862"/>
      <c r="B409" s="862"/>
      <c r="C409" s="862"/>
      <c r="D409" s="862"/>
      <c r="E409" s="862"/>
      <c r="F409" s="862"/>
      <c r="I409" s="850" t="s">
        <v>172</v>
      </c>
      <c r="J409" s="850"/>
      <c r="K409" s="443"/>
      <c r="L409" s="443"/>
      <c r="M409" s="443"/>
      <c r="N409" s="443"/>
      <c r="Q409" s="278"/>
      <c r="T409" s="106"/>
    </row>
    <row r="410" spans="1:21" ht="56.25" x14ac:dyDescent="0.25">
      <c r="A410" s="167" t="s">
        <v>24</v>
      </c>
      <c r="B410" s="167" t="s">
        <v>14</v>
      </c>
      <c r="C410" s="167" t="s">
        <v>78</v>
      </c>
      <c r="D410" s="167" t="s">
        <v>27</v>
      </c>
      <c r="E410" s="167" t="s">
        <v>79</v>
      </c>
      <c r="F410" s="167" t="s">
        <v>7</v>
      </c>
      <c r="I410" s="133" t="s">
        <v>115</v>
      </c>
      <c r="J410" s="133" t="s">
        <v>173</v>
      </c>
      <c r="K410" s="460"/>
      <c r="L410" s="460"/>
      <c r="M410" s="460"/>
      <c r="N410" s="460"/>
      <c r="O410" s="81"/>
      <c r="P410" s="105"/>
      <c r="Q410" s="278"/>
      <c r="T410" s="106"/>
    </row>
    <row r="411" spans="1:21" x14ac:dyDescent="0.25">
      <c r="A411" s="113">
        <v>1</v>
      </c>
      <c r="B411" s="113">
        <v>2</v>
      </c>
      <c r="C411" s="113">
        <v>3</v>
      </c>
      <c r="D411" s="113">
        <v>4</v>
      </c>
      <c r="E411" s="113">
        <v>5</v>
      </c>
      <c r="F411" s="113">
        <v>6</v>
      </c>
      <c r="G411" s="78"/>
      <c r="H411" s="78"/>
      <c r="I411" s="135"/>
      <c r="J411" s="135"/>
      <c r="K411" s="421"/>
      <c r="L411" s="421"/>
      <c r="M411" s="421"/>
      <c r="N411" s="421"/>
      <c r="Q411" s="278"/>
      <c r="T411" s="106"/>
    </row>
    <row r="412" spans="1:21" ht="51.75" customHeight="1" thickBot="1" x14ac:dyDescent="0.3">
      <c r="A412" s="167">
        <v>1</v>
      </c>
      <c r="B412" s="275" t="s">
        <v>447</v>
      </c>
      <c r="C412" s="720" t="s">
        <v>229</v>
      </c>
      <c r="D412" s="167">
        <v>2</v>
      </c>
      <c r="E412" s="165">
        <f>F412/D412</f>
        <v>807.5</v>
      </c>
      <c r="F412" s="165">
        <v>1615</v>
      </c>
      <c r="I412" s="138"/>
      <c r="J412" s="138"/>
      <c r="K412" s="461"/>
      <c r="L412" s="461"/>
      <c r="M412" s="461"/>
      <c r="N412" s="461"/>
      <c r="Q412" s="278">
        <v>1615</v>
      </c>
      <c r="R412" s="563">
        <f>F412-Q412</f>
        <v>0</v>
      </c>
      <c r="T412" s="106"/>
    </row>
    <row r="413" spans="1:21" s="78" customFormat="1" hidden="1" x14ac:dyDescent="0.25">
      <c r="A413" s="167">
        <v>2</v>
      </c>
      <c r="B413" s="10"/>
      <c r="C413" s="14"/>
      <c r="D413" s="14"/>
      <c r="E413" s="165" t="e">
        <f t="shared" ref="E413:E415" si="22">F413/D413</f>
        <v>#DIV/0!</v>
      </c>
      <c r="F413" s="165"/>
      <c r="G413" s="67"/>
      <c r="H413" s="67"/>
      <c r="I413" s="138"/>
      <c r="J413" s="138"/>
      <c r="K413" s="461"/>
      <c r="L413" s="461"/>
      <c r="M413" s="461"/>
      <c r="N413" s="461"/>
      <c r="O413" s="79"/>
      <c r="Q413" s="278"/>
      <c r="S413" s="188"/>
      <c r="T413" s="186"/>
      <c r="U413" s="188"/>
    </row>
    <row r="414" spans="1:21" hidden="1" x14ac:dyDescent="0.25">
      <c r="A414" s="167"/>
      <c r="B414" s="10"/>
      <c r="C414" s="14"/>
      <c r="D414" s="14"/>
      <c r="E414" s="165" t="e">
        <f t="shared" si="22"/>
        <v>#DIV/0!</v>
      </c>
      <c r="F414" s="165"/>
      <c r="I414" s="138"/>
      <c r="J414" s="138"/>
      <c r="K414" s="461"/>
      <c r="L414" s="461"/>
      <c r="M414" s="461"/>
      <c r="N414" s="461"/>
      <c r="Q414" s="278"/>
      <c r="T414" s="106"/>
    </row>
    <row r="415" spans="1:21" hidden="1" x14ac:dyDescent="0.25">
      <c r="A415" s="167">
        <v>3</v>
      </c>
      <c r="B415" s="10"/>
      <c r="C415" s="167"/>
      <c r="D415" s="167"/>
      <c r="E415" s="165" t="e">
        <f t="shared" si="22"/>
        <v>#DIV/0!</v>
      </c>
      <c r="F415" s="165"/>
      <c r="I415" s="138"/>
      <c r="J415" s="138"/>
      <c r="K415" s="461"/>
      <c r="L415" s="461"/>
      <c r="M415" s="461"/>
      <c r="N415" s="461"/>
      <c r="Q415" s="278"/>
      <c r="T415" s="106"/>
    </row>
    <row r="416" spans="1:21" ht="24" thickBot="1" x14ac:dyDescent="0.3">
      <c r="A416" s="144"/>
      <c r="B416" s="145" t="s">
        <v>20</v>
      </c>
      <c r="C416" s="144" t="s">
        <v>21</v>
      </c>
      <c r="D416" s="144" t="s">
        <v>21</v>
      </c>
      <c r="E416" s="144" t="s">
        <v>21</v>
      </c>
      <c r="F416" s="146">
        <f>F415+F413+F412+F414</f>
        <v>1615</v>
      </c>
      <c r="I416" s="135">
        <f>SUM(I412:I415)</f>
        <v>0</v>
      </c>
      <c r="J416" s="135">
        <f>SUM(J412:J415)</f>
        <v>0</v>
      </c>
      <c r="K416" s="421"/>
      <c r="L416" s="421"/>
      <c r="M416" s="421"/>
      <c r="N416" s="421"/>
      <c r="P416" s="359" t="s">
        <v>4</v>
      </c>
      <c r="Q416" s="360">
        <f>SUM(Q412)</f>
        <v>1615</v>
      </c>
      <c r="R416" s="360">
        <f>SUM(R412)</f>
        <v>0</v>
      </c>
      <c r="T416" s="106"/>
    </row>
    <row r="417" spans="1:21" x14ac:dyDescent="0.25">
      <c r="A417" s="17"/>
      <c r="B417" s="11"/>
      <c r="C417" s="17"/>
      <c r="D417" s="17"/>
      <c r="E417" s="17"/>
      <c r="F417" s="36"/>
      <c r="K417" s="68"/>
      <c r="L417" s="68"/>
      <c r="M417" s="68"/>
      <c r="N417" s="68"/>
      <c r="Q417" s="278"/>
      <c r="T417" s="106"/>
    </row>
    <row r="418" spans="1:21" x14ac:dyDescent="0.25">
      <c r="A418" s="861" t="s">
        <v>156</v>
      </c>
      <c r="B418" s="861"/>
      <c r="C418" s="861"/>
      <c r="D418" s="861"/>
      <c r="E418" s="861"/>
      <c r="F418" s="861"/>
      <c r="G418" s="861"/>
      <c r="H418" s="861"/>
      <c r="I418" s="861"/>
      <c r="J418" s="861"/>
      <c r="K418" s="473"/>
      <c r="L418" s="473"/>
      <c r="M418" s="473"/>
      <c r="N418" s="473"/>
      <c r="Q418" s="278"/>
      <c r="T418" s="106"/>
    </row>
    <row r="419" spans="1:21" x14ac:dyDescent="0.25">
      <c r="A419" s="862"/>
      <c r="B419" s="862"/>
      <c r="C419" s="862"/>
      <c r="D419" s="862"/>
      <c r="E419" s="862"/>
      <c r="F419" s="862"/>
      <c r="I419" s="850" t="s">
        <v>172</v>
      </c>
      <c r="J419" s="850"/>
      <c r="K419" s="443"/>
      <c r="L419" s="443"/>
      <c r="M419" s="443"/>
      <c r="N419" s="443"/>
      <c r="Q419" s="278"/>
      <c r="T419" s="106"/>
    </row>
    <row r="420" spans="1:21" ht="56.25" x14ac:dyDescent="0.25">
      <c r="A420" s="167" t="s">
        <v>24</v>
      </c>
      <c r="B420" s="167" t="s">
        <v>14</v>
      </c>
      <c r="C420" s="167" t="s">
        <v>78</v>
      </c>
      <c r="D420" s="167" t="s">
        <v>27</v>
      </c>
      <c r="E420" s="167" t="s">
        <v>79</v>
      </c>
      <c r="F420" s="167" t="s">
        <v>7</v>
      </c>
      <c r="I420" s="133" t="s">
        <v>115</v>
      </c>
      <c r="J420" s="133" t="s">
        <v>173</v>
      </c>
      <c r="K420" s="460"/>
      <c r="L420" s="460"/>
      <c r="M420" s="460"/>
      <c r="N420" s="460"/>
      <c r="O420" s="81"/>
      <c r="P420" s="105"/>
      <c r="Q420" s="278"/>
      <c r="T420" s="106"/>
    </row>
    <row r="421" spans="1:21" x14ac:dyDescent="0.25">
      <c r="A421" s="113">
        <v>1</v>
      </c>
      <c r="B421" s="113">
        <v>2</v>
      </c>
      <c r="C421" s="113">
        <v>3</v>
      </c>
      <c r="D421" s="113">
        <v>4</v>
      </c>
      <c r="E421" s="113">
        <v>5</v>
      </c>
      <c r="F421" s="113">
        <v>6</v>
      </c>
      <c r="G421" s="78"/>
      <c r="H421" s="78"/>
      <c r="I421" s="135"/>
      <c r="J421" s="135"/>
      <c r="K421" s="421"/>
      <c r="L421" s="421"/>
      <c r="M421" s="421"/>
      <c r="N421" s="572"/>
      <c r="Q421" s="278"/>
      <c r="T421" s="106"/>
    </row>
    <row r="422" spans="1:21" ht="33.75" customHeight="1" x14ac:dyDescent="0.25">
      <c r="A422" s="529">
        <v>1</v>
      </c>
      <c r="B422" s="10" t="s">
        <v>318</v>
      </c>
      <c r="C422" s="269" t="s">
        <v>229</v>
      </c>
      <c r="D422" s="270">
        <v>300</v>
      </c>
      <c r="E422" s="270">
        <f>F422/D422</f>
        <v>0</v>
      </c>
      <c r="F422" s="277">
        <v>0</v>
      </c>
      <c r="I422" s="138"/>
      <c r="J422" s="138"/>
      <c r="K422" s="461"/>
      <c r="L422" s="461"/>
      <c r="M422" s="461"/>
      <c r="N422" s="888"/>
      <c r="O422" s="888"/>
      <c r="P422" s="889"/>
      <c r="Q422" s="759"/>
      <c r="R422" s="758">
        <f t="shared" ref="R422:R431" si="23">F422-Q422</f>
        <v>0</v>
      </c>
      <c r="T422" s="106"/>
    </row>
    <row r="423" spans="1:21" s="78" customFormat="1" ht="32.25" customHeight="1" x14ac:dyDescent="0.25">
      <c r="A423" s="167">
        <v>2</v>
      </c>
      <c r="B423" s="538" t="s">
        <v>170</v>
      </c>
      <c r="C423" s="269" t="s">
        <v>229</v>
      </c>
      <c r="D423" s="270">
        <v>100</v>
      </c>
      <c r="E423" s="270">
        <f t="shared" ref="E423:E431" si="24">F423/D423</f>
        <v>530</v>
      </c>
      <c r="F423" s="270">
        <f>3539.12-3539.12+53000</f>
        <v>53000</v>
      </c>
      <c r="G423" s="67"/>
      <c r="H423" s="67"/>
      <c r="I423" s="138"/>
      <c r="J423" s="138"/>
      <c r="K423" s="461"/>
      <c r="L423" s="461"/>
      <c r="M423" s="461"/>
      <c r="N423" s="888"/>
      <c r="O423" s="888"/>
      <c r="P423" s="889"/>
      <c r="Q423" s="759"/>
      <c r="R423" s="758">
        <f t="shared" si="23"/>
        <v>53000</v>
      </c>
      <c r="S423" s="188"/>
      <c r="T423" s="186"/>
      <c r="U423" s="188"/>
    </row>
    <row r="424" spans="1:21" ht="29.25" customHeight="1" x14ac:dyDescent="0.25">
      <c r="A424" s="750">
        <v>3</v>
      </c>
      <c r="B424" s="538" t="s">
        <v>443</v>
      </c>
      <c r="C424" s="750" t="s">
        <v>229</v>
      </c>
      <c r="D424" s="749">
        <v>19</v>
      </c>
      <c r="E424" s="749">
        <f t="shared" si="24"/>
        <v>4631.5789473684208</v>
      </c>
      <c r="F424" s="749">
        <f>25650+13200-850+50000</f>
        <v>88000</v>
      </c>
      <c r="I424" s="138">
        <v>25650</v>
      </c>
      <c r="J424" s="138"/>
      <c r="K424" s="461"/>
      <c r="L424" s="461"/>
      <c r="M424" s="461"/>
      <c r="N424" s="888"/>
      <c r="O424" s="888"/>
      <c r="P424" s="889"/>
      <c r="Q424" s="759">
        <f>24000+14000</f>
        <v>38000</v>
      </c>
      <c r="R424" s="758">
        <f t="shared" si="23"/>
        <v>50000</v>
      </c>
      <c r="T424" s="106"/>
      <c r="U424" s="195"/>
    </row>
    <row r="425" spans="1:21" s="288" customFormat="1" ht="70.5" customHeight="1" x14ac:dyDescent="0.25">
      <c r="A425" s="750">
        <v>4</v>
      </c>
      <c r="B425" s="10" t="s">
        <v>491</v>
      </c>
      <c r="C425" s="750" t="s">
        <v>229</v>
      </c>
      <c r="D425" s="749">
        <f>10+3</f>
        <v>13</v>
      </c>
      <c r="E425" s="749">
        <f t="shared" si="24"/>
        <v>529.07692307692309</v>
      </c>
      <c r="F425" s="749">
        <f>5681+1197</f>
        <v>6878</v>
      </c>
      <c r="I425" s="138">
        <v>5681</v>
      </c>
      <c r="J425" s="138"/>
      <c r="K425" s="461"/>
      <c r="L425" s="461"/>
      <c r="M425" s="461"/>
      <c r="N425" s="461"/>
      <c r="O425" s="68"/>
      <c r="Q425" s="759">
        <f>5681+1197</f>
        <v>6878</v>
      </c>
      <c r="R425" s="758">
        <f t="shared" si="23"/>
        <v>0</v>
      </c>
      <c r="S425" s="184"/>
      <c r="T425" s="106"/>
      <c r="U425" s="195"/>
    </row>
    <row r="426" spans="1:21" s="253" customFormat="1" ht="41.25" customHeight="1" x14ac:dyDescent="0.25">
      <c r="A426" s="750">
        <v>5</v>
      </c>
      <c r="B426" s="275" t="s">
        <v>446</v>
      </c>
      <c r="C426" s="750" t="s">
        <v>229</v>
      </c>
      <c r="D426" s="749">
        <v>7</v>
      </c>
      <c r="E426" s="749">
        <f t="shared" si="24"/>
        <v>2991.1428571428573</v>
      </c>
      <c r="F426" s="749">
        <v>20938</v>
      </c>
      <c r="I426" s="138"/>
      <c r="J426" s="138"/>
      <c r="K426" s="461"/>
      <c r="L426" s="461"/>
      <c r="M426" s="461"/>
      <c r="N426" s="461"/>
      <c r="O426" s="68"/>
      <c r="Q426" s="759">
        <v>20938</v>
      </c>
      <c r="R426" s="758">
        <f t="shared" si="23"/>
        <v>0</v>
      </c>
      <c r="S426" s="184"/>
      <c r="T426" s="106"/>
      <c r="U426" s="195"/>
    </row>
    <row r="427" spans="1:21" s="317" customFormat="1" ht="69.75" customHeight="1" x14ac:dyDescent="0.25">
      <c r="A427" s="750">
        <v>6</v>
      </c>
      <c r="B427" s="10" t="s">
        <v>488</v>
      </c>
      <c r="C427" s="784" t="s">
        <v>229</v>
      </c>
      <c r="D427" s="785">
        <v>40</v>
      </c>
      <c r="E427" s="785">
        <f t="shared" ref="E427" si="25">F427/D427</f>
        <v>2949.6</v>
      </c>
      <c r="F427" s="785">
        <f>9584+8400+100000</f>
        <v>117984</v>
      </c>
      <c r="I427" s="138"/>
      <c r="J427" s="138"/>
      <c r="K427" s="461"/>
      <c r="L427" s="461"/>
      <c r="M427" s="461"/>
      <c r="N427" s="461"/>
      <c r="O427" s="68"/>
      <c r="Q427" s="759">
        <f>9584+8400</f>
        <v>17984</v>
      </c>
      <c r="R427" s="758">
        <f t="shared" si="23"/>
        <v>100000</v>
      </c>
      <c r="S427" s="184"/>
      <c r="T427" s="106"/>
      <c r="U427" s="195"/>
    </row>
    <row r="428" spans="1:21" s="337" customFormat="1" ht="29.25" customHeight="1" x14ac:dyDescent="0.25">
      <c r="A428" s="750">
        <v>7</v>
      </c>
      <c r="B428" s="10" t="s">
        <v>472</v>
      </c>
      <c r="C428" s="750" t="s">
        <v>229</v>
      </c>
      <c r="D428" s="749">
        <v>40</v>
      </c>
      <c r="E428" s="749">
        <f t="shared" si="24"/>
        <v>87</v>
      </c>
      <c r="F428" s="749">
        <v>3480</v>
      </c>
      <c r="I428" s="138"/>
      <c r="J428" s="138"/>
      <c r="K428" s="461"/>
      <c r="L428" s="461"/>
      <c r="M428" s="461"/>
      <c r="N428" s="461"/>
      <c r="O428" s="68"/>
      <c r="Q428" s="759">
        <v>3480</v>
      </c>
      <c r="R428" s="758">
        <f t="shared" si="23"/>
        <v>0</v>
      </c>
      <c r="S428" s="184"/>
      <c r="T428" s="106"/>
      <c r="U428" s="195"/>
    </row>
    <row r="429" spans="1:21" s="344" customFormat="1" ht="29.25" customHeight="1" thickBot="1" x14ac:dyDescent="0.3">
      <c r="A429" s="345">
        <v>8</v>
      </c>
      <c r="B429" s="10" t="s">
        <v>485</v>
      </c>
      <c r="C429" s="345" t="s">
        <v>486</v>
      </c>
      <c r="D429" s="346">
        <v>125</v>
      </c>
      <c r="E429" s="346">
        <f t="shared" ref="E429:E430" si="26">F429/D429</f>
        <v>800</v>
      </c>
      <c r="F429" s="346">
        <v>100000</v>
      </c>
      <c r="I429" s="138"/>
      <c r="J429" s="138"/>
      <c r="K429" s="461"/>
      <c r="L429" s="461"/>
      <c r="M429" s="461"/>
      <c r="N429" s="461"/>
      <c r="O429" s="68"/>
      <c r="Q429" s="759">
        <v>72450</v>
      </c>
      <c r="R429" s="758">
        <f t="shared" si="23"/>
        <v>27550</v>
      </c>
      <c r="S429" s="184"/>
      <c r="T429" s="106"/>
      <c r="U429" s="195"/>
    </row>
    <row r="430" spans="1:21" s="351" customFormat="1" hidden="1" x14ac:dyDescent="0.25">
      <c r="A430" s="353">
        <v>9</v>
      </c>
      <c r="B430" s="10"/>
      <c r="C430" s="353" t="s">
        <v>229</v>
      </c>
      <c r="D430" s="352"/>
      <c r="E430" s="352" t="e">
        <f t="shared" si="26"/>
        <v>#DIV/0!</v>
      </c>
      <c r="F430" s="352"/>
      <c r="I430" s="138"/>
      <c r="J430" s="138"/>
      <c r="K430" s="461"/>
      <c r="L430" s="461"/>
      <c r="M430" s="461"/>
      <c r="N430" s="461"/>
      <c r="O430" s="68"/>
      <c r="Q430" s="358"/>
      <c r="R430" s="75">
        <f t="shared" si="23"/>
        <v>0</v>
      </c>
      <c r="S430" s="184"/>
      <c r="T430" s="106"/>
      <c r="U430" s="195"/>
    </row>
    <row r="431" spans="1:21" ht="24" hidden="1" thickBot="1" x14ac:dyDescent="0.3">
      <c r="A431" s="256">
        <v>10</v>
      </c>
      <c r="B431" s="10"/>
      <c r="C431" s="269" t="s">
        <v>229</v>
      </c>
      <c r="D431" s="270"/>
      <c r="E431" s="270" t="e">
        <f t="shared" si="24"/>
        <v>#DIV/0!</v>
      </c>
      <c r="F431" s="270"/>
      <c r="I431" s="138"/>
      <c r="J431" s="138"/>
      <c r="K431" s="461"/>
      <c r="L431" s="461"/>
      <c r="M431" s="461"/>
      <c r="N431" s="461"/>
      <c r="P431" s="341"/>
      <c r="Q431" s="278"/>
      <c r="R431" s="75">
        <f t="shared" si="23"/>
        <v>0</v>
      </c>
      <c r="T431" s="106"/>
      <c r="U431" s="195"/>
    </row>
    <row r="432" spans="1:21" ht="24" thickBot="1" x14ac:dyDescent="0.3">
      <c r="A432" s="144"/>
      <c r="B432" s="145" t="s">
        <v>20</v>
      </c>
      <c r="C432" s="144" t="s">
        <v>21</v>
      </c>
      <c r="D432" s="144" t="s">
        <v>21</v>
      </c>
      <c r="E432" s="144" t="s">
        <v>21</v>
      </c>
      <c r="F432" s="146">
        <f>SUM(F422:F429)</f>
        <v>390280</v>
      </c>
      <c r="I432" s="135">
        <f>SUM(I422:I429)</f>
        <v>31331</v>
      </c>
      <c r="J432" s="135">
        <f>SUM(J422:J429)</f>
        <v>0</v>
      </c>
      <c r="K432" s="421"/>
      <c r="L432" s="421"/>
      <c r="M432" s="421"/>
      <c r="N432" s="421"/>
      <c r="O432" s="76"/>
      <c r="P432" s="359" t="s">
        <v>4</v>
      </c>
      <c r="Q432" s="360">
        <f>SUM(Q422:Q429)</f>
        <v>159730</v>
      </c>
      <c r="R432" s="360">
        <f>SUM(R422:R429)</f>
        <v>230550</v>
      </c>
      <c r="T432" s="106"/>
      <c r="U432" s="195"/>
    </row>
    <row r="433" spans="1:21" x14ac:dyDescent="0.25">
      <c r="A433" s="17"/>
      <c r="B433" s="11"/>
      <c r="C433" s="17"/>
      <c r="D433" s="17"/>
      <c r="E433" s="17"/>
      <c r="F433" s="36"/>
      <c r="K433" s="68"/>
      <c r="L433" s="68"/>
      <c r="M433" s="68"/>
      <c r="N433" s="68"/>
      <c r="Q433" s="278"/>
      <c r="T433" s="106"/>
      <c r="U433" s="195"/>
    </row>
    <row r="434" spans="1:21" x14ac:dyDescent="0.25">
      <c r="A434" s="861" t="s">
        <v>149</v>
      </c>
      <c r="B434" s="861"/>
      <c r="C434" s="861"/>
      <c r="D434" s="861"/>
      <c r="E434" s="861"/>
      <c r="F434" s="861"/>
      <c r="G434" s="861"/>
      <c r="H434" s="861"/>
      <c r="I434" s="861"/>
      <c r="J434" s="861"/>
      <c r="K434" s="473"/>
      <c r="L434" s="473"/>
      <c r="M434" s="473"/>
      <c r="N434" s="473"/>
      <c r="Q434" s="278"/>
      <c r="T434" s="106"/>
      <c r="U434" s="195"/>
    </row>
    <row r="435" spans="1:21" x14ac:dyDescent="0.25">
      <c r="A435" s="862"/>
      <c r="B435" s="862"/>
      <c r="C435" s="862"/>
      <c r="D435" s="862"/>
      <c r="E435" s="862"/>
      <c r="F435" s="17"/>
      <c r="I435" s="850" t="s">
        <v>172</v>
      </c>
      <c r="J435" s="850"/>
      <c r="K435" s="443"/>
      <c r="L435" s="443"/>
      <c r="M435" s="443"/>
      <c r="N435" s="443"/>
      <c r="Q435" s="278"/>
      <c r="S435" s="106"/>
    </row>
    <row r="436" spans="1:21" ht="56.25" x14ac:dyDescent="0.25">
      <c r="A436" s="167" t="s">
        <v>15</v>
      </c>
      <c r="B436" s="167" t="s">
        <v>14</v>
      </c>
      <c r="C436" s="167" t="s">
        <v>27</v>
      </c>
      <c r="D436" s="167" t="s">
        <v>75</v>
      </c>
      <c r="E436" s="167" t="s">
        <v>7</v>
      </c>
      <c r="I436" s="133" t="s">
        <v>115</v>
      </c>
      <c r="J436" s="133" t="s">
        <v>173</v>
      </c>
      <c r="K436" s="460"/>
      <c r="L436" s="460"/>
      <c r="M436" s="460"/>
      <c r="N436" s="460"/>
      <c r="O436" s="81"/>
      <c r="Q436" s="278"/>
      <c r="S436" s="106"/>
    </row>
    <row r="437" spans="1:21" x14ac:dyDescent="0.25">
      <c r="A437" s="113">
        <v>1</v>
      </c>
      <c r="B437" s="113">
        <v>2</v>
      </c>
      <c r="C437" s="113">
        <v>3</v>
      </c>
      <c r="D437" s="113">
        <v>4</v>
      </c>
      <c r="E437" s="113">
        <v>5</v>
      </c>
      <c r="F437" s="78"/>
      <c r="G437" s="78"/>
      <c r="H437" s="78"/>
      <c r="I437" s="135"/>
      <c r="J437" s="135"/>
      <c r="K437" s="421"/>
      <c r="L437" s="421"/>
      <c r="M437" s="421"/>
      <c r="N437" s="421"/>
      <c r="Q437" s="278"/>
      <c r="S437" s="106"/>
    </row>
    <row r="438" spans="1:21" x14ac:dyDescent="0.25">
      <c r="A438" s="167">
        <v>1</v>
      </c>
      <c r="B438" s="538" t="s">
        <v>83</v>
      </c>
      <c r="C438" s="536">
        <v>500</v>
      </c>
      <c r="D438" s="537">
        <f>E438/C438</f>
        <v>0</v>
      </c>
      <c r="E438" s="537">
        <f>7000+20-2301+1260-5979</f>
        <v>0</v>
      </c>
      <c r="I438" s="138"/>
      <c r="J438" s="138"/>
      <c r="K438" s="461"/>
      <c r="L438" s="461"/>
      <c r="M438" s="461"/>
      <c r="N438" s="461"/>
      <c r="Q438" s="278"/>
      <c r="R438" s="563">
        <f>E438-Q438</f>
        <v>0</v>
      </c>
      <c r="S438" s="106"/>
    </row>
    <row r="439" spans="1:21" s="78" customFormat="1" hidden="1" x14ac:dyDescent="0.25">
      <c r="A439" s="167">
        <v>2</v>
      </c>
      <c r="B439" s="538" t="s">
        <v>85</v>
      </c>
      <c r="C439" s="536"/>
      <c r="D439" s="537" t="e">
        <f>E439/C439</f>
        <v>#DIV/0!</v>
      </c>
      <c r="E439" s="537"/>
      <c r="F439" s="67"/>
      <c r="G439" s="67"/>
      <c r="H439" s="67"/>
      <c r="I439" s="138"/>
      <c r="J439" s="138"/>
      <c r="K439" s="461"/>
      <c r="L439" s="461"/>
      <c r="M439" s="461"/>
      <c r="N439" s="461"/>
      <c r="O439" s="79"/>
      <c r="P439" s="347"/>
      <c r="Q439" s="278"/>
      <c r="R439" s="563">
        <f>E439-Q439</f>
        <v>0</v>
      </c>
      <c r="S439" s="186"/>
      <c r="T439" s="188"/>
      <c r="U439" s="188"/>
    </row>
    <row r="440" spans="1:21" x14ac:dyDescent="0.25">
      <c r="A440" s="167">
        <v>2</v>
      </c>
      <c r="B440" s="538" t="s">
        <v>86</v>
      </c>
      <c r="C440" s="536">
        <v>7</v>
      </c>
      <c r="D440" s="537">
        <f>E440/C440</f>
        <v>0</v>
      </c>
      <c r="E440" s="537">
        <f>3000-20-2160+4509.2-5329.2</f>
        <v>0</v>
      </c>
      <c r="I440" s="138"/>
      <c r="J440" s="138"/>
      <c r="K440" s="461"/>
      <c r="L440" s="461"/>
      <c r="M440" s="461"/>
      <c r="N440" s="461"/>
      <c r="Q440" s="278"/>
      <c r="R440" s="563">
        <f>E440-Q440</f>
        <v>0</v>
      </c>
      <c r="S440" s="106"/>
    </row>
    <row r="441" spans="1:21" s="253" customFormat="1" ht="24" thickBot="1" x14ac:dyDescent="0.3">
      <c r="A441" s="256">
        <v>3</v>
      </c>
      <c r="B441" s="538" t="s">
        <v>360</v>
      </c>
      <c r="C441" s="536">
        <v>200</v>
      </c>
      <c r="D441" s="537">
        <f>E441/C441</f>
        <v>119.94959999999999</v>
      </c>
      <c r="E441" s="550">
        <f>17000-3581+14637-4066.08</f>
        <v>23989.919999999998</v>
      </c>
      <c r="I441" s="138"/>
      <c r="J441" s="138"/>
      <c r="K441" s="461"/>
      <c r="L441" s="461"/>
      <c r="M441" s="461"/>
      <c r="N441" s="461"/>
      <c r="O441" s="68"/>
      <c r="P441" s="313"/>
      <c r="Q441" s="278">
        <f>18105.6+5884.32</f>
        <v>23989.919999999998</v>
      </c>
      <c r="R441" s="563">
        <f>E441-Q441</f>
        <v>0</v>
      </c>
      <c r="S441" s="106"/>
      <c r="T441" s="184"/>
      <c r="U441" s="184"/>
    </row>
    <row r="442" spans="1:21" ht="24" hidden="1" thickBot="1" x14ac:dyDescent="0.3">
      <c r="A442" s="167">
        <v>5</v>
      </c>
      <c r="B442" s="10"/>
      <c r="C442" s="167"/>
      <c r="D442" s="165" t="e">
        <f>E442/C442</f>
        <v>#DIV/0!</v>
      </c>
      <c r="E442" s="7"/>
      <c r="I442" s="138"/>
      <c r="J442" s="138"/>
      <c r="K442" s="461"/>
      <c r="L442" s="461"/>
      <c r="M442" s="461"/>
      <c r="N442" s="461"/>
      <c r="Q442" s="278"/>
      <c r="R442" s="75">
        <f>E442-Q442</f>
        <v>0</v>
      </c>
      <c r="S442" s="106"/>
    </row>
    <row r="443" spans="1:21" ht="24" thickBot="1" x14ac:dyDescent="0.3">
      <c r="A443" s="144"/>
      <c r="B443" s="145" t="s">
        <v>20</v>
      </c>
      <c r="C443" s="144"/>
      <c r="D443" s="144" t="s">
        <v>21</v>
      </c>
      <c r="E443" s="146">
        <f>SUM(E438:E441)</f>
        <v>23989.919999999998</v>
      </c>
      <c r="I443" s="135">
        <f>SUM(I438:I442)</f>
        <v>0</v>
      </c>
      <c r="J443" s="135">
        <f>SUM(J438:J442)</f>
        <v>0</v>
      </c>
      <c r="K443" s="421"/>
      <c r="L443" s="421"/>
      <c r="M443" s="421"/>
      <c r="N443" s="421"/>
      <c r="P443" s="359" t="s">
        <v>4</v>
      </c>
      <c r="Q443" s="360">
        <f>SUM(Q438:Q441)</f>
        <v>23989.919999999998</v>
      </c>
      <c r="R443" s="360">
        <f>SUM(R438:R441)</f>
        <v>0</v>
      </c>
      <c r="S443" s="106"/>
    </row>
    <row r="444" spans="1:21" ht="24" thickBot="1" x14ac:dyDescent="0.3">
      <c r="A444" s="35"/>
      <c r="B444" s="11"/>
      <c r="C444" s="17"/>
      <c r="D444" s="17"/>
      <c r="E444" s="17"/>
      <c r="F444" s="36"/>
      <c r="K444" s="68"/>
      <c r="L444" s="68"/>
      <c r="M444" s="68"/>
      <c r="N444" s="68"/>
      <c r="Q444" s="278"/>
      <c r="S444" s="106"/>
    </row>
    <row r="445" spans="1:21" ht="23.25" hidden="1" customHeight="1" x14ac:dyDescent="0.25">
      <c r="A445" s="849" t="s">
        <v>283</v>
      </c>
      <c r="B445" s="849"/>
      <c r="C445" s="849"/>
      <c r="D445" s="849"/>
      <c r="E445" s="849"/>
      <c r="F445" s="849"/>
      <c r="G445" s="849"/>
      <c r="H445" s="849"/>
      <c r="I445" s="849"/>
      <c r="J445" s="849"/>
      <c r="K445" s="477"/>
      <c r="L445" s="477"/>
      <c r="M445" s="477"/>
      <c r="N445" s="477"/>
      <c r="Q445" s="278"/>
      <c r="S445" s="106"/>
    </row>
    <row r="446" spans="1:21" ht="24" hidden="1" thickBot="1" x14ac:dyDescent="0.3">
      <c r="A446" s="30"/>
      <c r="B446" s="11"/>
      <c r="C446" s="17"/>
      <c r="D446" s="17"/>
      <c r="E446" s="17"/>
      <c r="F446" s="17"/>
      <c r="K446" s="68"/>
      <c r="L446" s="68"/>
      <c r="M446" s="68"/>
      <c r="N446" s="68"/>
      <c r="Q446" s="278"/>
      <c r="T446" s="106"/>
    </row>
    <row r="447" spans="1:21" ht="24" hidden="1" thickBot="1" x14ac:dyDescent="0.3">
      <c r="A447" s="30"/>
      <c r="B447" s="11"/>
      <c r="C447" s="17"/>
      <c r="D447" s="17"/>
      <c r="E447" s="17"/>
      <c r="F447" s="17"/>
      <c r="I447" s="850" t="s">
        <v>172</v>
      </c>
      <c r="J447" s="850"/>
      <c r="K447" s="443"/>
      <c r="L447" s="443"/>
      <c r="M447" s="443"/>
      <c r="N447" s="443"/>
      <c r="O447" s="128"/>
      <c r="Q447" s="278"/>
    </row>
    <row r="448" spans="1:21" ht="57" hidden="1" thickBot="1" x14ac:dyDescent="0.3">
      <c r="A448" s="167" t="s">
        <v>24</v>
      </c>
      <c r="B448" s="167" t="s">
        <v>14</v>
      </c>
      <c r="C448" s="167" t="s">
        <v>74</v>
      </c>
      <c r="D448" s="167" t="s">
        <v>117</v>
      </c>
      <c r="F448" s="17"/>
      <c r="I448" s="133" t="s">
        <v>115</v>
      </c>
      <c r="J448" s="133" t="s">
        <v>173</v>
      </c>
      <c r="K448" s="460"/>
      <c r="L448" s="460"/>
      <c r="M448" s="460"/>
      <c r="N448" s="460"/>
      <c r="Q448" s="278"/>
      <c r="T448" s="106"/>
    </row>
    <row r="449" spans="1:21" ht="24" hidden="1" thickBot="1" x14ac:dyDescent="0.3">
      <c r="A449" s="113">
        <v>1</v>
      </c>
      <c r="B449" s="113">
        <v>2</v>
      </c>
      <c r="C449" s="113">
        <v>3</v>
      </c>
      <c r="D449" s="113">
        <v>4</v>
      </c>
      <c r="E449" s="78"/>
      <c r="F449" s="1"/>
      <c r="G449" s="78"/>
      <c r="H449" s="78"/>
      <c r="I449" s="135"/>
      <c r="J449" s="135"/>
      <c r="K449" s="421"/>
      <c r="L449" s="421"/>
      <c r="M449" s="421"/>
      <c r="N449" s="421"/>
      <c r="Q449" s="278"/>
      <c r="T449" s="106"/>
    </row>
    <row r="450" spans="1:21" ht="24" hidden="1" thickBot="1" x14ac:dyDescent="0.3">
      <c r="A450" s="167"/>
      <c r="B450" s="15"/>
      <c r="C450" s="13"/>
      <c r="D450" s="165"/>
      <c r="F450" s="17"/>
      <c r="I450" s="138"/>
      <c r="J450" s="138"/>
      <c r="K450" s="461"/>
      <c r="L450" s="461"/>
      <c r="M450" s="461"/>
      <c r="N450" s="461"/>
      <c r="Q450" s="278"/>
      <c r="T450" s="106"/>
    </row>
    <row r="451" spans="1:21" s="78" customFormat="1" ht="24" hidden="1" thickBot="1" x14ac:dyDescent="0.3">
      <c r="A451" s="167"/>
      <c r="B451" s="15"/>
      <c r="C451" s="13"/>
      <c r="D451" s="165"/>
      <c r="E451" s="67"/>
      <c r="F451" s="36"/>
      <c r="G451" s="67"/>
      <c r="H451" s="67"/>
      <c r="I451" s="138"/>
      <c r="J451" s="138"/>
      <c r="K451" s="461"/>
      <c r="L451" s="461"/>
      <c r="M451" s="461"/>
      <c r="N451" s="461"/>
      <c r="O451" s="79"/>
      <c r="Q451" s="278"/>
      <c r="S451" s="188"/>
      <c r="T451" s="186"/>
      <c r="U451" s="188"/>
    </row>
    <row r="452" spans="1:21" ht="24" hidden="1" thickBot="1" x14ac:dyDescent="0.3">
      <c r="A452" s="167"/>
      <c r="B452" s="15"/>
      <c r="C452" s="13"/>
      <c r="D452" s="165"/>
      <c r="F452" s="17"/>
      <c r="I452" s="138"/>
      <c r="J452" s="138"/>
      <c r="K452" s="461"/>
      <c r="L452" s="461"/>
      <c r="M452" s="461"/>
      <c r="N452" s="461"/>
      <c r="Q452" s="278"/>
      <c r="T452" s="106"/>
      <c r="U452" s="195"/>
    </row>
    <row r="453" spans="1:21" ht="24" hidden="1" thickBot="1" x14ac:dyDescent="0.3">
      <c r="A453" s="167"/>
      <c r="B453" s="15"/>
      <c r="C453" s="13"/>
      <c r="D453" s="165"/>
      <c r="F453" s="17"/>
      <c r="I453" s="138"/>
      <c r="J453" s="138"/>
      <c r="K453" s="461"/>
      <c r="L453" s="461"/>
      <c r="M453" s="461"/>
      <c r="N453" s="461"/>
      <c r="Q453" s="278"/>
      <c r="T453" s="106"/>
      <c r="U453" s="195"/>
    </row>
    <row r="454" spans="1:21" ht="24" hidden="1" thickBot="1" x14ac:dyDescent="0.3">
      <c r="A454" s="144"/>
      <c r="B454" s="145" t="s">
        <v>20</v>
      </c>
      <c r="C454" s="144" t="s">
        <v>21</v>
      </c>
      <c r="D454" s="146">
        <f>SUM(D450:D453)</f>
        <v>0</v>
      </c>
      <c r="F454" s="17"/>
      <c r="I454" s="135">
        <f>SUM(I450:I453)</f>
        <v>0</v>
      </c>
      <c r="J454" s="135">
        <f>SUM(J450:J453)</f>
        <v>0</v>
      </c>
      <c r="K454" s="421"/>
      <c r="L454" s="421"/>
      <c r="M454" s="421"/>
      <c r="N454" s="421"/>
      <c r="Q454" s="278"/>
      <c r="T454" s="106"/>
      <c r="U454" s="195"/>
    </row>
    <row r="455" spans="1:21" ht="24" hidden="1" thickBot="1" x14ac:dyDescent="0.3">
      <c r="A455" s="35"/>
      <c r="B455" s="11"/>
      <c r="C455" s="17"/>
      <c r="D455" s="17"/>
      <c r="E455" s="17"/>
      <c r="F455" s="36"/>
      <c r="K455" s="68"/>
      <c r="L455" s="68"/>
      <c r="M455" s="68"/>
      <c r="N455" s="68"/>
      <c r="Q455" s="278"/>
      <c r="T455" s="106"/>
      <c r="U455" s="195"/>
    </row>
    <row r="456" spans="1:21" s="363" customFormat="1" ht="23.25" hidden="1" customHeight="1" x14ac:dyDescent="0.25">
      <c r="A456" s="849" t="s">
        <v>284</v>
      </c>
      <c r="B456" s="849"/>
      <c r="C456" s="849"/>
      <c r="D456" s="849"/>
      <c r="E456" s="849"/>
      <c r="F456" s="849"/>
      <c r="G456" s="849"/>
      <c r="H456" s="849"/>
      <c r="I456" s="849"/>
      <c r="J456" s="849"/>
      <c r="K456" s="477"/>
      <c r="L456" s="477"/>
      <c r="M456" s="477"/>
      <c r="N456" s="477"/>
      <c r="O456" s="68"/>
      <c r="Q456" s="278"/>
      <c r="S456" s="106"/>
      <c r="T456" s="184"/>
      <c r="U456" s="184"/>
    </row>
    <row r="457" spans="1:21" s="363" customFormat="1" ht="24" hidden="1" thickBot="1" x14ac:dyDescent="0.3">
      <c r="A457" s="30"/>
      <c r="B457" s="11"/>
      <c r="C457" s="17"/>
      <c r="D457" s="17"/>
      <c r="E457" s="17"/>
      <c r="F457" s="17"/>
      <c r="K457" s="68"/>
      <c r="L457" s="68"/>
      <c r="M457" s="68"/>
      <c r="N457" s="68"/>
      <c r="O457" s="68"/>
      <c r="Q457" s="278"/>
      <c r="S457" s="184"/>
      <c r="T457" s="106"/>
      <c r="U457" s="184"/>
    </row>
    <row r="458" spans="1:21" s="363" customFormat="1" ht="24" hidden="1" thickBot="1" x14ac:dyDescent="0.3">
      <c r="A458" s="30"/>
      <c r="B458" s="11"/>
      <c r="C458" s="17"/>
      <c r="D458" s="17"/>
      <c r="E458" s="17"/>
      <c r="F458" s="17"/>
      <c r="I458" s="850" t="s">
        <v>172</v>
      </c>
      <c r="J458" s="850"/>
      <c r="K458" s="443"/>
      <c r="L458" s="443"/>
      <c r="M458" s="443"/>
      <c r="N458" s="443"/>
      <c r="O458" s="128"/>
      <c r="Q458" s="278"/>
      <c r="S458" s="184"/>
      <c r="T458" s="184"/>
      <c r="U458" s="184"/>
    </row>
    <row r="459" spans="1:21" s="363" customFormat="1" ht="57" hidden="1" thickBot="1" x14ac:dyDescent="0.3">
      <c r="A459" s="364" t="s">
        <v>24</v>
      </c>
      <c r="B459" s="364" t="s">
        <v>14</v>
      </c>
      <c r="C459" s="364" t="s">
        <v>74</v>
      </c>
      <c r="D459" s="364" t="s">
        <v>117</v>
      </c>
      <c r="F459" s="17"/>
      <c r="I459" s="133" t="s">
        <v>115</v>
      </c>
      <c r="J459" s="133" t="s">
        <v>173</v>
      </c>
      <c r="K459" s="460"/>
      <c r="L459" s="460"/>
      <c r="M459" s="460"/>
      <c r="N459" s="460"/>
      <c r="O459" s="68"/>
      <c r="Q459" s="278"/>
      <c r="S459" s="184"/>
      <c r="T459" s="106"/>
      <c r="U459" s="184"/>
    </row>
    <row r="460" spans="1:21" s="363" customFormat="1" ht="24" hidden="1" thickBot="1" x14ac:dyDescent="0.3">
      <c r="A460" s="113">
        <v>1</v>
      </c>
      <c r="B460" s="113">
        <v>2</v>
      </c>
      <c r="C460" s="113">
        <v>3</v>
      </c>
      <c r="D460" s="113">
        <v>4</v>
      </c>
      <c r="E460" s="78"/>
      <c r="F460" s="1"/>
      <c r="G460" s="78"/>
      <c r="H460" s="78"/>
      <c r="I460" s="135"/>
      <c r="J460" s="135"/>
      <c r="K460" s="421"/>
      <c r="L460" s="421"/>
      <c r="M460" s="421"/>
      <c r="N460" s="421"/>
      <c r="O460" s="68"/>
      <c r="Q460" s="278"/>
      <c r="S460" s="184"/>
      <c r="T460" s="106"/>
      <c r="U460" s="184"/>
    </row>
    <row r="461" spans="1:21" s="363" customFormat="1" ht="24" hidden="1" thickBot="1" x14ac:dyDescent="0.3">
      <c r="A461" s="364">
        <v>1</v>
      </c>
      <c r="B461" s="15"/>
      <c r="C461" s="13">
        <v>1</v>
      </c>
      <c r="D461" s="365"/>
      <c r="F461" s="17"/>
      <c r="I461" s="138"/>
      <c r="J461" s="138"/>
      <c r="K461" s="461"/>
      <c r="L461" s="461"/>
      <c r="M461" s="461"/>
      <c r="N461" s="461"/>
      <c r="O461" s="68"/>
      <c r="P461" s="314"/>
      <c r="Q461" s="278"/>
      <c r="R461" s="75">
        <f>D461-Q461</f>
        <v>0</v>
      </c>
      <c r="S461" s="184"/>
      <c r="T461" s="106"/>
      <c r="U461" s="184"/>
    </row>
    <row r="462" spans="1:21" s="78" customFormat="1" ht="24" hidden="1" thickBot="1" x14ac:dyDescent="0.3">
      <c r="A462" s="364"/>
      <c r="B462" s="15"/>
      <c r="C462" s="13"/>
      <c r="D462" s="365"/>
      <c r="E462" s="363"/>
      <c r="F462" s="36"/>
      <c r="G462" s="363"/>
      <c r="H462" s="363"/>
      <c r="I462" s="138"/>
      <c r="J462" s="138"/>
      <c r="K462" s="461"/>
      <c r="L462" s="461"/>
      <c r="M462" s="461"/>
      <c r="N462" s="461"/>
      <c r="O462" s="79"/>
      <c r="Q462" s="278"/>
      <c r="R462" s="75">
        <f>D462-Q462</f>
        <v>0</v>
      </c>
      <c r="S462" s="188"/>
      <c r="T462" s="186"/>
      <c r="U462" s="188"/>
    </row>
    <row r="463" spans="1:21" s="363" customFormat="1" ht="24" hidden="1" thickBot="1" x14ac:dyDescent="0.3">
      <c r="A463" s="364"/>
      <c r="B463" s="15"/>
      <c r="C463" s="13"/>
      <c r="D463" s="365"/>
      <c r="F463" s="17"/>
      <c r="I463" s="138"/>
      <c r="J463" s="138"/>
      <c r="K463" s="461"/>
      <c r="L463" s="461"/>
      <c r="M463" s="461"/>
      <c r="N463" s="461"/>
      <c r="O463" s="68"/>
      <c r="Q463" s="278"/>
      <c r="R463" s="75">
        <f>D463-Q463</f>
        <v>0</v>
      </c>
      <c r="S463" s="184"/>
      <c r="T463" s="106"/>
      <c r="U463" s="195"/>
    </row>
    <row r="464" spans="1:21" s="363" customFormat="1" ht="24" hidden="1" thickBot="1" x14ac:dyDescent="0.3">
      <c r="A464" s="364"/>
      <c r="B464" s="15"/>
      <c r="C464" s="13"/>
      <c r="D464" s="365"/>
      <c r="F464" s="17"/>
      <c r="I464" s="138"/>
      <c r="J464" s="138"/>
      <c r="K464" s="461"/>
      <c r="L464" s="461"/>
      <c r="M464" s="461"/>
      <c r="N464" s="461"/>
      <c r="O464" s="68"/>
      <c r="Q464" s="278"/>
      <c r="R464" s="75">
        <f>D464-Q464</f>
        <v>0</v>
      </c>
      <c r="S464" s="184"/>
      <c r="T464" s="106"/>
      <c r="U464" s="195"/>
    </row>
    <row r="465" spans="1:21" s="363" customFormat="1" ht="24" hidden="1" thickBot="1" x14ac:dyDescent="0.3">
      <c r="A465" s="144"/>
      <c r="B465" s="145" t="s">
        <v>20</v>
      </c>
      <c r="C465" s="144" t="s">
        <v>21</v>
      </c>
      <c r="D465" s="146">
        <f>SUM(D461:D464)</f>
        <v>0</v>
      </c>
      <c r="F465" s="17"/>
      <c r="I465" s="135">
        <f>SUM(I461:I464)</f>
        <v>0</v>
      </c>
      <c r="J465" s="135">
        <f>SUM(J461:J464)</f>
        <v>0</v>
      </c>
      <c r="K465" s="421"/>
      <c r="L465" s="421"/>
      <c r="M465" s="421"/>
      <c r="N465" s="421"/>
      <c r="O465" s="68"/>
      <c r="P465" s="359" t="s">
        <v>4</v>
      </c>
      <c r="Q465" s="360">
        <f>SUM(Q460:Q464)</f>
        <v>0</v>
      </c>
      <c r="R465" s="360">
        <f>SUM(R460:R464)</f>
        <v>0</v>
      </c>
      <c r="S465" s="184"/>
      <c r="T465" s="106"/>
      <c r="U465" s="195"/>
    </row>
    <row r="466" spans="1:21" s="372" customFormat="1" ht="24" hidden="1" thickBot="1" x14ac:dyDescent="0.3">
      <c r="A466" s="369"/>
      <c r="B466" s="370"/>
      <c r="C466" s="369"/>
      <c r="D466" s="371"/>
      <c r="F466" s="373"/>
      <c r="I466" s="374"/>
      <c r="J466" s="374"/>
      <c r="K466" s="421"/>
      <c r="L466" s="421"/>
      <c r="M466" s="421"/>
      <c r="N466" s="421"/>
      <c r="Q466" s="375"/>
      <c r="S466" s="376"/>
      <c r="T466" s="377"/>
      <c r="U466" s="378"/>
    </row>
    <row r="467" spans="1:21" ht="24" hidden="1" thickBot="1" x14ac:dyDescent="0.3">
      <c r="A467" s="863" t="s">
        <v>180</v>
      </c>
      <c r="B467" s="863"/>
      <c r="C467" s="863"/>
      <c r="D467" s="863"/>
      <c r="E467" s="863"/>
      <c r="F467" s="863"/>
      <c r="G467" s="863"/>
      <c r="H467" s="863"/>
      <c r="I467" s="863"/>
      <c r="J467" s="863"/>
      <c r="K467" s="424"/>
      <c r="L467" s="424"/>
      <c r="M467" s="424"/>
      <c r="N467" s="424"/>
      <c r="Q467" s="278"/>
      <c r="T467" s="106"/>
    </row>
    <row r="468" spans="1:21" ht="24" hidden="1" thickBot="1" x14ac:dyDescent="0.3">
      <c r="A468" s="35"/>
      <c r="B468" s="11"/>
      <c r="C468" s="17"/>
      <c r="D468" s="17"/>
      <c r="E468" s="17"/>
      <c r="F468" s="36"/>
      <c r="K468" s="68"/>
      <c r="L468" s="68"/>
      <c r="M468" s="68"/>
      <c r="N468" s="68"/>
      <c r="Q468" s="278"/>
      <c r="T468" s="106"/>
    </row>
    <row r="469" spans="1:21" ht="24" hidden="1" thickBot="1" x14ac:dyDescent="0.3">
      <c r="A469" s="860" t="s">
        <v>118</v>
      </c>
      <c r="B469" s="860"/>
      <c r="C469" s="860"/>
      <c r="D469" s="860"/>
      <c r="E469" s="860"/>
      <c r="F469" s="860"/>
      <c r="G469" s="860"/>
      <c r="H469" s="860"/>
      <c r="I469" s="860"/>
      <c r="J469" s="860"/>
      <c r="K469" s="475"/>
      <c r="L469" s="475"/>
      <c r="M469" s="475"/>
      <c r="N469" s="475"/>
      <c r="O469" s="123"/>
      <c r="Q469" s="278"/>
    </row>
    <row r="470" spans="1:21" ht="24" hidden="1" thickBot="1" x14ac:dyDescent="0.3">
      <c r="A470" s="55"/>
      <c r="B470" s="55"/>
      <c r="C470" s="55"/>
      <c r="D470" s="55"/>
      <c r="E470" s="55"/>
      <c r="F470" s="17"/>
      <c r="I470" s="850" t="s">
        <v>172</v>
      </c>
      <c r="J470" s="850"/>
      <c r="K470" s="443"/>
      <c r="L470" s="443"/>
      <c r="M470" s="443"/>
      <c r="N470" s="443"/>
      <c r="Q470" s="278"/>
      <c r="T470" s="106"/>
    </row>
    <row r="471" spans="1:21" ht="57" hidden="1" thickBot="1" x14ac:dyDescent="0.3">
      <c r="A471" s="167" t="s">
        <v>24</v>
      </c>
      <c r="B471" s="167" t="s">
        <v>14</v>
      </c>
      <c r="C471" s="167" t="s">
        <v>74</v>
      </c>
      <c r="D471" s="167" t="s">
        <v>117</v>
      </c>
      <c r="E471" s="68"/>
      <c r="F471" s="37"/>
      <c r="G471" s="4"/>
      <c r="H471" s="37"/>
      <c r="I471" s="133" t="s">
        <v>115</v>
      </c>
      <c r="J471" s="133" t="s">
        <v>173</v>
      </c>
      <c r="K471" s="460"/>
      <c r="L471" s="460"/>
      <c r="M471" s="460"/>
      <c r="N471" s="460"/>
      <c r="O471" s="128"/>
      <c r="Q471" s="278"/>
      <c r="T471" s="106"/>
    </row>
    <row r="472" spans="1:21" ht="24" hidden="1" thickBot="1" x14ac:dyDescent="0.3">
      <c r="A472" s="113">
        <v>1</v>
      </c>
      <c r="B472" s="113">
        <v>2</v>
      </c>
      <c r="C472" s="113">
        <v>3</v>
      </c>
      <c r="D472" s="113">
        <v>4</v>
      </c>
      <c r="E472" s="79"/>
      <c r="F472" s="107"/>
      <c r="G472" s="108"/>
      <c r="H472" s="109"/>
      <c r="I472" s="141"/>
      <c r="J472" s="141"/>
      <c r="K472" s="478"/>
      <c r="L472" s="478"/>
      <c r="M472" s="478"/>
      <c r="N472" s="478"/>
      <c r="Q472" s="278"/>
      <c r="T472" s="106"/>
    </row>
    <row r="473" spans="1:21" s="68" customFormat="1" ht="70.5" hidden="1" thickBot="1" x14ac:dyDescent="0.3">
      <c r="A473" s="167">
        <v>1</v>
      </c>
      <c r="B473" s="10" t="s">
        <v>302</v>
      </c>
      <c r="C473" s="13">
        <v>7</v>
      </c>
      <c r="D473" s="165"/>
      <c r="F473" s="37"/>
      <c r="G473" s="4"/>
      <c r="H473" s="21"/>
      <c r="I473" s="142"/>
      <c r="J473" s="142"/>
      <c r="K473" s="479"/>
      <c r="L473" s="479"/>
      <c r="M473" s="479"/>
      <c r="N473" s="486" t="s">
        <v>303</v>
      </c>
      <c r="Q473" s="77"/>
      <c r="R473" s="76">
        <f>D473-Q473</f>
        <v>0</v>
      </c>
      <c r="S473" s="121"/>
      <c r="T473" s="88"/>
      <c r="U473" s="121"/>
    </row>
    <row r="474" spans="1:21" s="79" customFormat="1" ht="24" hidden="1" thickBot="1" x14ac:dyDescent="0.3">
      <c r="A474" s="144"/>
      <c r="B474" s="145" t="s">
        <v>20</v>
      </c>
      <c r="C474" s="144" t="s">
        <v>21</v>
      </c>
      <c r="D474" s="146">
        <f>SUM(D473:D473)</f>
        <v>0</v>
      </c>
      <c r="E474" s="68"/>
      <c r="F474" s="37"/>
      <c r="G474" s="4"/>
      <c r="H474" s="21"/>
      <c r="I474" s="135">
        <f>SUM(I473)</f>
        <v>0</v>
      </c>
      <c r="J474" s="135">
        <f>SUM(J473)</f>
        <v>0</v>
      </c>
      <c r="K474" s="421"/>
      <c r="L474" s="421"/>
      <c r="M474" s="421"/>
      <c r="N474" s="421"/>
      <c r="P474" s="359" t="s">
        <v>4</v>
      </c>
      <c r="Q474" s="360">
        <f>SUM(Q469:Q473)</f>
        <v>0</v>
      </c>
      <c r="R474" s="360">
        <f>SUM(R469:R473)</f>
        <v>0</v>
      </c>
      <c r="S474" s="193"/>
      <c r="T474" s="198"/>
      <c r="U474" s="193"/>
    </row>
    <row r="475" spans="1:21" s="68" customFormat="1" ht="24" hidden="1" thickBot="1" x14ac:dyDescent="0.3">
      <c r="A475" s="37"/>
      <c r="B475" s="37"/>
      <c r="C475" s="37"/>
      <c r="D475" s="37"/>
      <c r="E475" s="37"/>
      <c r="F475" s="37"/>
      <c r="G475" s="4"/>
      <c r="H475" s="21"/>
      <c r="I475" s="4"/>
      <c r="J475" s="4"/>
      <c r="K475" s="4"/>
      <c r="L475" s="4"/>
      <c r="M475" s="4"/>
      <c r="N475" s="4"/>
      <c r="Q475" s="77"/>
      <c r="S475" s="121"/>
      <c r="T475" s="88"/>
      <c r="U475" s="199"/>
    </row>
    <row r="476" spans="1:21" s="68" customFormat="1" ht="24" hidden="1" thickBot="1" x14ac:dyDescent="0.3">
      <c r="A476" s="861" t="s">
        <v>152</v>
      </c>
      <c r="B476" s="861"/>
      <c r="C476" s="861"/>
      <c r="D476" s="861"/>
      <c r="E476" s="861"/>
      <c r="F476" s="861"/>
      <c r="G476" s="861"/>
      <c r="H476" s="861"/>
      <c r="I476" s="861"/>
      <c r="J476" s="861"/>
      <c r="K476" s="473"/>
      <c r="L476" s="473"/>
      <c r="M476" s="473"/>
      <c r="N476" s="473"/>
      <c r="Q476" s="77"/>
      <c r="S476" s="121"/>
      <c r="T476" s="88"/>
      <c r="U476" s="121"/>
    </row>
    <row r="477" spans="1:21" s="68" customFormat="1" ht="24" hidden="1" thickBot="1" x14ac:dyDescent="0.3">
      <c r="A477" s="862"/>
      <c r="B477" s="862"/>
      <c r="C477" s="862"/>
      <c r="D477" s="862"/>
      <c r="E477" s="862"/>
      <c r="F477" s="862"/>
      <c r="G477" s="67"/>
      <c r="H477" s="67"/>
      <c r="I477" s="850" t="s">
        <v>172</v>
      </c>
      <c r="J477" s="850"/>
      <c r="K477" s="443"/>
      <c r="L477" s="443"/>
      <c r="M477" s="443"/>
      <c r="N477" s="443"/>
      <c r="Q477" s="77"/>
      <c r="S477" s="121"/>
      <c r="T477" s="88"/>
      <c r="U477" s="121"/>
    </row>
    <row r="478" spans="1:21" s="68" customFormat="1" ht="57" hidden="1" thickBot="1" x14ac:dyDescent="0.3">
      <c r="A478" s="167" t="s">
        <v>24</v>
      </c>
      <c r="B478" s="167" t="s">
        <v>14</v>
      </c>
      <c r="C478" s="167" t="s">
        <v>78</v>
      </c>
      <c r="D478" s="167" t="s">
        <v>27</v>
      </c>
      <c r="E478" s="167" t="s">
        <v>79</v>
      </c>
      <c r="F478" s="167" t="s">
        <v>7</v>
      </c>
      <c r="H478" s="67"/>
      <c r="I478" s="133" t="s">
        <v>115</v>
      </c>
      <c r="J478" s="133" t="s">
        <v>173</v>
      </c>
      <c r="K478" s="460"/>
      <c r="L478" s="460"/>
      <c r="M478" s="460"/>
      <c r="N478" s="460"/>
      <c r="Q478" s="77"/>
      <c r="S478" s="121"/>
      <c r="T478" s="88"/>
      <c r="U478" s="121"/>
    </row>
    <row r="479" spans="1:21" s="68" customFormat="1" ht="24" hidden="1" thickBot="1" x14ac:dyDescent="0.3">
      <c r="A479" s="113">
        <v>1</v>
      </c>
      <c r="B479" s="113">
        <v>2</v>
      </c>
      <c r="C479" s="113">
        <v>3</v>
      </c>
      <c r="D479" s="113">
        <v>4</v>
      </c>
      <c r="E479" s="113">
        <v>5</v>
      </c>
      <c r="F479" s="113">
        <v>6</v>
      </c>
      <c r="G479" s="79"/>
      <c r="H479" s="78"/>
      <c r="I479" s="130"/>
      <c r="J479" s="130"/>
      <c r="K479" s="480"/>
      <c r="L479" s="480"/>
      <c r="M479" s="480"/>
      <c r="N479" s="480"/>
      <c r="Q479" s="77"/>
      <c r="S479" s="121"/>
      <c r="T479" s="88"/>
      <c r="U479" s="121"/>
    </row>
    <row r="480" spans="1:21" s="68" customFormat="1" ht="24" hidden="1" thickBot="1" x14ac:dyDescent="0.3">
      <c r="A480" s="167">
        <v>1</v>
      </c>
      <c r="B480" s="10" t="s">
        <v>175</v>
      </c>
      <c r="C480" s="167"/>
      <c r="D480" s="167"/>
      <c r="E480" s="165" t="e">
        <f>F480/D480</f>
        <v>#DIV/0!</v>
      </c>
      <c r="F480" s="165"/>
      <c r="H480" s="67"/>
      <c r="I480" s="142"/>
      <c r="J480" s="142"/>
      <c r="K480" s="479"/>
      <c r="L480" s="479"/>
      <c r="M480" s="479"/>
      <c r="N480" s="479"/>
      <c r="Q480" s="77"/>
      <c r="S480" s="121"/>
      <c r="T480" s="88"/>
      <c r="U480" s="121"/>
    </row>
    <row r="481" spans="1:21" s="79" customFormat="1" ht="24" hidden="1" thickBot="1" x14ac:dyDescent="0.3">
      <c r="A481" s="144"/>
      <c r="B481" s="145" t="s">
        <v>20</v>
      </c>
      <c r="C481" s="144" t="s">
        <v>21</v>
      </c>
      <c r="D481" s="144" t="s">
        <v>21</v>
      </c>
      <c r="E481" s="144" t="s">
        <v>21</v>
      </c>
      <c r="F481" s="146">
        <f>F480</f>
        <v>0</v>
      </c>
      <c r="G481" s="67"/>
      <c r="H481" s="67"/>
      <c r="I481" s="135">
        <f>SUM(I480)</f>
        <v>0</v>
      </c>
      <c r="J481" s="135">
        <f>SUM(J480)</f>
        <v>0</v>
      </c>
      <c r="K481" s="421"/>
      <c r="L481" s="421"/>
      <c r="M481" s="421"/>
      <c r="N481" s="421"/>
      <c r="Q481" s="281"/>
      <c r="S481" s="193"/>
      <c r="T481" s="198"/>
      <c r="U481" s="193"/>
    </row>
    <row r="482" spans="1:21" s="68" customFormat="1" ht="26.25" thickBot="1" x14ac:dyDescent="0.3">
      <c r="A482" s="35"/>
      <c r="B482" s="11"/>
      <c r="C482" s="17"/>
      <c r="D482" s="17"/>
      <c r="E482" s="17"/>
      <c r="F482" s="36"/>
      <c r="G482" s="67"/>
      <c r="H482" s="67"/>
      <c r="I482" s="67"/>
      <c r="J482" s="67"/>
      <c r="Q482" s="590">
        <f>Q443+Q432+Q416+Q366+Q336+Q316+Q287+Q104+Q71+Q32+Q24</f>
        <v>53282346.130000003</v>
      </c>
      <c r="R482" s="76"/>
      <c r="S482" s="121"/>
      <c r="T482" s="88"/>
      <c r="U482" s="121"/>
    </row>
    <row r="483" spans="1:21" ht="24" thickBot="1" x14ac:dyDescent="0.3">
      <c r="A483" s="35"/>
      <c r="B483" s="177" t="s">
        <v>194</v>
      </c>
      <c r="C483" s="164">
        <f>C484+C485+C486</f>
        <v>73433958.75</v>
      </c>
      <c r="D483" s="194"/>
      <c r="K483" s="68"/>
      <c r="L483" s="68"/>
      <c r="M483" s="68"/>
      <c r="N483" s="619"/>
      <c r="O483" s="674" t="e">
        <f>#REF!+'МЗ ОБ+ФБ'!C485-'МЗ ОБ+ФБ'!C483</f>
        <v>#REF!</v>
      </c>
      <c r="Q483" s="36">
        <f>Q287+Q316+Q336+Q366+Q416+Q432+Q443</f>
        <v>11968877.549999999</v>
      </c>
      <c r="R483" s="726" t="s">
        <v>468</v>
      </c>
      <c r="T483" s="106"/>
    </row>
    <row r="484" spans="1:21" ht="24" thickBot="1" x14ac:dyDescent="0.3">
      <c r="A484" s="35"/>
      <c r="B484" s="11" t="s">
        <v>108</v>
      </c>
      <c r="C484" s="164">
        <f>F481+D474+D454+E443+F432+F416+F406+F396+F386+F376+E366+D347+D336+E316+F306+F295+F287+F272+D263+D254+E245+E233+E224+C212+C201+C190+C179+C166+E153+E138+E127+E115+D104+E80+F71+F64+F46+E32+J24+D465-C485-C486</f>
        <v>72500675.799999997</v>
      </c>
      <c r="D484" s="195"/>
      <c r="E484" s="75"/>
      <c r="K484" s="68"/>
      <c r="L484" s="68"/>
      <c r="M484" s="68"/>
      <c r="N484" s="80"/>
      <c r="O484" s="773"/>
      <c r="P484" s="774" t="s">
        <v>469</v>
      </c>
      <c r="Q484" s="608">
        <f>Q483+'МЗ МБ'!M482+ЦС!N461+'130Платн'!M460+'130Озд лаг'!L336</f>
        <v>24839602.030000001</v>
      </c>
      <c r="R484" s="75"/>
      <c r="T484" s="106"/>
    </row>
    <row r="485" spans="1:21" x14ac:dyDescent="0.25">
      <c r="A485" s="17"/>
      <c r="B485" s="11" t="s">
        <v>13</v>
      </c>
      <c r="C485" s="164">
        <f>I481+I474+I454+I443+I432+I416+I406+I386+I396+I376+I366+I347+I336+I316+I306+I295+I287+I272+I263+I254+I245+I233+I224+I212+I201+I190+I179+I166+I153+I138+I127+I104+I80+I71+I64+I46+I32+L24</f>
        <v>933282.95000000007</v>
      </c>
      <c r="D485" s="195"/>
      <c r="K485" s="68"/>
      <c r="L485" s="68"/>
      <c r="M485" s="68"/>
      <c r="N485" s="80"/>
      <c r="O485" s="675"/>
      <c r="P485" s="38"/>
      <c r="Q485" s="36"/>
      <c r="R485" s="75"/>
      <c r="T485" s="106"/>
    </row>
    <row r="486" spans="1:21" x14ac:dyDescent="0.25">
      <c r="A486" s="17"/>
      <c r="B486" s="11" t="s">
        <v>106</v>
      </c>
      <c r="C486" s="164">
        <f>J481+J474+J454+J443+J432+J416+J406+J396+J386+J376+J366+J347+J336+J316+J306+J295+J287+J272+J263+J254+J245+J233+J224+J212+J201+J190+J179+J166+J153+J138+J127+J104+J80+J71+J64+J46+J32+M24</f>
        <v>0</v>
      </c>
      <c r="D486" s="186">
        <f>C485+C486</f>
        <v>933282.95000000007</v>
      </c>
      <c r="K486" s="68"/>
      <c r="L486" s="68"/>
      <c r="M486" s="68"/>
      <c r="N486" s="80"/>
      <c r="O486" s="80"/>
      <c r="P486" s="184"/>
      <c r="Q486" s="284"/>
      <c r="R486" s="75"/>
    </row>
    <row r="487" spans="1:21" x14ac:dyDescent="0.25">
      <c r="A487" s="17"/>
      <c r="B487" s="11"/>
      <c r="C487" s="17"/>
      <c r="D487" s="17"/>
      <c r="E487" s="17"/>
      <c r="F487" s="17"/>
      <c r="K487" s="68"/>
      <c r="L487" s="68"/>
      <c r="M487" s="68"/>
      <c r="N487" s="620"/>
      <c r="Q487" s="283"/>
    </row>
    <row r="488" spans="1:21" x14ac:dyDescent="0.25">
      <c r="A488" s="17"/>
      <c r="B488" s="175" t="s">
        <v>195</v>
      </c>
      <c r="C488" s="201">
        <f>F481+D474+D454+E443+F432+F416+F406+F396+F386+F376+E366+D347+D336+E316+F306+F295+F287+F272+D263+D254+E245+D465</f>
        <v>17133669.760000002</v>
      </c>
      <c r="D488" s="17"/>
      <c r="E488" s="17"/>
      <c r="F488" s="17"/>
      <c r="K488" s="68"/>
      <c r="L488" s="68"/>
      <c r="M488" s="68"/>
      <c r="N488" s="620"/>
    </row>
    <row r="489" spans="1:21" ht="69.75" x14ac:dyDescent="0.25">
      <c r="A489" s="17"/>
      <c r="B489" s="200" t="s">
        <v>196</v>
      </c>
      <c r="C489" s="249">
        <f>F282</f>
        <v>342.77</v>
      </c>
      <c r="D489" s="17"/>
      <c r="E489" s="17"/>
      <c r="F489" s="17"/>
      <c r="K489" s="68"/>
      <c r="L489" s="68"/>
      <c r="M489" s="68"/>
      <c r="N489" s="715">
        <v>933282.95</v>
      </c>
      <c r="O489" s="714" t="s">
        <v>358</v>
      </c>
      <c r="P489" s="826">
        <f>N489-C485</f>
        <v>0</v>
      </c>
    </row>
    <row r="490" spans="1:21" ht="45" x14ac:dyDescent="0.25">
      <c r="A490" s="17"/>
      <c r="B490" s="175" t="s">
        <v>197</v>
      </c>
      <c r="C490" s="201">
        <f>C488-C489</f>
        <v>17133326.990000002</v>
      </c>
      <c r="D490" s="17"/>
      <c r="E490" s="17"/>
      <c r="F490" s="17"/>
      <c r="K490" s="68"/>
      <c r="L490" s="68"/>
      <c r="M490" s="68"/>
      <c r="N490" s="715">
        <v>342.77</v>
      </c>
      <c r="O490" s="714" t="s">
        <v>359</v>
      </c>
      <c r="P490" s="826">
        <f>C489-N490</f>
        <v>0</v>
      </c>
    </row>
    <row r="491" spans="1:21" x14ac:dyDescent="0.25">
      <c r="A491" s="17"/>
      <c r="B491" s="11"/>
      <c r="C491" s="17"/>
      <c r="D491" s="17"/>
      <c r="E491" s="17"/>
      <c r="F491" s="17"/>
      <c r="K491" s="68"/>
      <c r="L491" s="68"/>
      <c r="M491" s="68"/>
      <c r="N491" s="619">
        <f>63187900+2340000+4225490+2208340+538945.8</f>
        <v>72500675.799999997</v>
      </c>
      <c r="O491" s="714" t="s">
        <v>444</v>
      </c>
      <c r="P491" s="827">
        <f>N491-C484</f>
        <v>0</v>
      </c>
    </row>
    <row r="492" spans="1:21" s="253" customFormat="1" hidden="1" x14ac:dyDescent="0.25">
      <c r="A492" s="17"/>
      <c r="B492" s="11"/>
      <c r="C492" s="17"/>
      <c r="D492" s="17"/>
      <c r="E492" s="17"/>
      <c r="F492" s="17"/>
      <c r="K492" s="68"/>
      <c r="L492" s="68"/>
      <c r="M492" s="68"/>
      <c r="N492" s="80"/>
      <c r="O492" s="80"/>
      <c r="P492" s="828"/>
      <c r="S492" s="184"/>
      <c r="T492" s="184"/>
      <c r="U492" s="184"/>
    </row>
    <row r="493" spans="1:21" s="253" customFormat="1" hidden="1" x14ac:dyDescent="0.25">
      <c r="A493" s="17"/>
      <c r="B493" s="11"/>
      <c r="C493" s="17"/>
      <c r="D493" s="17"/>
      <c r="E493" s="17"/>
      <c r="F493" s="17"/>
      <c r="K493" s="68"/>
      <c r="L493" s="68"/>
      <c r="M493" s="68"/>
      <c r="N493" s="80"/>
      <c r="O493" s="80"/>
      <c r="P493" s="828"/>
      <c r="S493" s="184"/>
      <c r="T493" s="184"/>
      <c r="U493" s="184"/>
    </row>
    <row r="494" spans="1:21" x14ac:dyDescent="0.25">
      <c r="A494" s="17"/>
      <c r="B494" s="11"/>
      <c r="C494" s="17"/>
      <c r="D494" s="17"/>
      <c r="E494" s="17"/>
      <c r="F494" s="17"/>
      <c r="K494" s="68"/>
      <c r="L494" s="68"/>
      <c r="M494" s="68"/>
      <c r="N494" s="80"/>
      <c r="O494" s="80"/>
      <c r="P494" s="828"/>
    </row>
    <row r="495" spans="1:21" s="17" customFormat="1" x14ac:dyDescent="0.25">
      <c r="A495" s="858" t="s">
        <v>11</v>
      </c>
      <c r="B495" s="858"/>
      <c r="C495" s="47"/>
      <c r="D495" s="859" t="e">
        <f>#REF!</f>
        <v>#REF!</v>
      </c>
      <c r="E495" s="859"/>
      <c r="K495" s="19"/>
      <c r="L495" s="19"/>
      <c r="M495" s="19"/>
      <c r="N495" s="19"/>
      <c r="P495" s="111"/>
      <c r="S495" s="20"/>
      <c r="T495" s="20"/>
      <c r="U495" s="20"/>
    </row>
    <row r="496" spans="1:21" s="17" customFormat="1" x14ac:dyDescent="0.25">
      <c r="B496" s="40"/>
      <c r="C496" s="161" t="s">
        <v>10</v>
      </c>
      <c r="D496" s="857" t="s">
        <v>3</v>
      </c>
      <c r="E496" s="857"/>
      <c r="K496" s="19"/>
      <c r="L496" s="19"/>
      <c r="M496" s="19"/>
      <c r="N496" s="721"/>
      <c r="P496" s="111"/>
      <c r="S496" s="20"/>
      <c r="T496" s="20"/>
      <c r="U496" s="20"/>
    </row>
    <row r="497" spans="1:15" x14ac:dyDescent="0.25">
      <c r="A497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97" s="851"/>
      <c r="C497" s="851"/>
      <c r="D497" s="851"/>
      <c r="E497" s="851"/>
      <c r="F497" s="851"/>
      <c r="G497" s="851"/>
      <c r="H497" s="851"/>
      <c r="I497" s="851"/>
      <c r="J497" s="851"/>
      <c r="K497" s="422"/>
      <c r="L497" s="422"/>
      <c r="M497" s="422"/>
      <c r="N497" s="722"/>
      <c r="O497" s="116"/>
    </row>
    <row r="499" spans="1:15" x14ac:dyDescent="0.25">
      <c r="A499" s="852" t="s">
        <v>77</v>
      </c>
      <c r="B499" s="852"/>
      <c r="C499" s="852"/>
      <c r="D499" s="852"/>
      <c r="E499" s="852"/>
      <c r="F499" s="852"/>
      <c r="G499" s="852"/>
      <c r="H499" s="852"/>
      <c r="I499" s="852"/>
      <c r="J499" s="852"/>
      <c r="K499" s="424"/>
      <c r="L499" s="424"/>
      <c r="M499" s="424"/>
      <c r="N499" s="424"/>
      <c r="O499" s="117"/>
    </row>
    <row r="501" spans="1:15" x14ac:dyDescent="0.25">
      <c r="A501" s="111"/>
      <c r="B501" s="111"/>
      <c r="C501" s="111"/>
      <c r="D501" s="111"/>
      <c r="E501" s="111"/>
      <c r="F501" s="111"/>
      <c r="G501" s="69" t="s">
        <v>104</v>
      </c>
      <c r="H501" s="2"/>
      <c r="I501" s="70"/>
      <c r="J501" s="2" t="s">
        <v>433</v>
      </c>
      <c r="K501" s="438"/>
      <c r="L501" s="438"/>
      <c r="M501" s="438"/>
      <c r="N501" s="438"/>
      <c r="O501" s="118"/>
    </row>
    <row r="502" spans="1:15" x14ac:dyDescent="0.25">
      <c r="B502" s="17"/>
    </row>
    <row r="503" spans="1:15" ht="83.25" customHeight="1" x14ac:dyDescent="0.25">
      <c r="A503" s="853" t="s">
        <v>95</v>
      </c>
      <c r="B503" s="853"/>
      <c r="C503" s="854" t="s">
        <v>167</v>
      </c>
      <c r="D503" s="855"/>
      <c r="E503" s="855"/>
      <c r="F503" s="855"/>
      <c r="G503" s="855"/>
      <c r="H503" s="855"/>
      <c r="I503" s="855"/>
      <c r="J503" s="856"/>
      <c r="K503" s="66"/>
      <c r="L503" s="66"/>
      <c r="M503" s="66"/>
      <c r="N503" s="66"/>
      <c r="O503" s="72"/>
    </row>
    <row r="504" spans="1:15" x14ac:dyDescent="0.25">
      <c r="A504" s="20"/>
      <c r="B504" s="20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2"/>
    </row>
    <row r="506" spans="1:15" ht="53.25" customHeight="1" x14ac:dyDescent="0.25">
      <c r="A506" s="881" t="s">
        <v>307</v>
      </c>
      <c r="B506" s="881"/>
      <c r="C506" s="881"/>
      <c r="D506" s="881"/>
      <c r="E506" s="881"/>
      <c r="F506" s="881"/>
      <c r="G506" s="881"/>
      <c r="H506" s="881"/>
      <c r="I506" s="881"/>
      <c r="J506" s="881"/>
      <c r="K506" s="425"/>
      <c r="L506" s="425"/>
      <c r="M506" s="425"/>
      <c r="N506" s="425"/>
    </row>
    <row r="507" spans="1:15" x14ac:dyDescent="0.25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5" x14ac:dyDescent="0.25">
      <c r="A508" s="880" t="s">
        <v>191</v>
      </c>
      <c r="B508" s="880"/>
      <c r="C508" s="880"/>
      <c r="D508" s="880"/>
      <c r="E508" s="880"/>
      <c r="F508" s="880"/>
      <c r="G508" s="880"/>
      <c r="H508" s="880"/>
      <c r="I508" s="880"/>
      <c r="J508" s="880"/>
      <c r="K508" s="426"/>
      <c r="L508" s="426"/>
      <c r="M508" s="426"/>
      <c r="N508" s="426"/>
      <c r="O508" s="123"/>
    </row>
    <row r="509" spans="1:15" x14ac:dyDescent="0.25">
      <c r="A509" s="176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0"/>
    </row>
    <row r="510" spans="1:15" x14ac:dyDescent="0.25">
      <c r="A510" s="882" t="s">
        <v>120</v>
      </c>
      <c r="B510" s="882"/>
      <c r="C510" s="882"/>
      <c r="D510" s="882"/>
      <c r="E510" s="882"/>
      <c r="F510" s="882"/>
      <c r="G510" s="882"/>
      <c r="H510" s="882"/>
      <c r="I510" s="882"/>
      <c r="J510" s="882"/>
      <c r="K510" s="428"/>
      <c r="L510" s="428"/>
      <c r="M510" s="428"/>
      <c r="N510" s="428"/>
      <c r="O510" s="125"/>
    </row>
    <row r="511" spans="1:15" x14ac:dyDescent="0.25"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76"/>
    </row>
    <row r="512" spans="1:15" x14ac:dyDescent="0.25">
      <c r="B512" s="11"/>
      <c r="C512" s="11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119"/>
    </row>
    <row r="513" spans="1:21" x14ac:dyDescent="0.25">
      <c r="A513" s="875" t="s">
        <v>24</v>
      </c>
      <c r="B513" s="875" t="s">
        <v>22</v>
      </c>
      <c r="C513" s="875" t="s">
        <v>23</v>
      </c>
      <c r="D513" s="877" t="s">
        <v>16</v>
      </c>
      <c r="E513" s="878"/>
      <c r="F513" s="878"/>
      <c r="G513" s="879"/>
      <c r="H513" s="884" t="s">
        <v>17</v>
      </c>
      <c r="I513" s="884" t="s">
        <v>25</v>
      </c>
      <c r="J513" s="874" t="s">
        <v>168</v>
      </c>
      <c r="K513" s="439"/>
      <c r="L513" s="439"/>
      <c r="M513" s="439"/>
      <c r="N513" s="439"/>
      <c r="O513" s="18"/>
    </row>
    <row r="514" spans="1:21" x14ac:dyDescent="0.25">
      <c r="A514" s="883"/>
      <c r="B514" s="883"/>
      <c r="C514" s="883"/>
      <c r="D514" s="875" t="s">
        <v>6</v>
      </c>
      <c r="E514" s="877" t="s">
        <v>1</v>
      </c>
      <c r="F514" s="878"/>
      <c r="G514" s="879"/>
      <c r="H514" s="885"/>
      <c r="I514" s="885"/>
      <c r="J514" s="874"/>
      <c r="K514" s="439"/>
      <c r="L514" s="439"/>
      <c r="M514" s="439"/>
      <c r="N514" s="439"/>
      <c r="O514" s="21"/>
    </row>
    <row r="515" spans="1:21" ht="90.75" customHeight="1" x14ac:dyDescent="0.25">
      <c r="A515" s="876"/>
      <c r="B515" s="876"/>
      <c r="C515" s="876"/>
      <c r="D515" s="876"/>
      <c r="E515" s="167" t="s">
        <v>18</v>
      </c>
      <c r="F515" s="167" t="s">
        <v>26</v>
      </c>
      <c r="G515" s="167" t="s">
        <v>19</v>
      </c>
      <c r="H515" s="886"/>
      <c r="I515" s="886"/>
      <c r="J515" s="874"/>
      <c r="K515" s="440"/>
      <c r="L515" s="440"/>
      <c r="M515" s="440"/>
      <c r="N515" s="440"/>
      <c r="O515" s="180"/>
    </row>
    <row r="516" spans="1:21" x14ac:dyDescent="0.25">
      <c r="A516" s="113">
        <v>1</v>
      </c>
      <c r="B516" s="113">
        <v>2</v>
      </c>
      <c r="C516" s="113">
        <v>3</v>
      </c>
      <c r="D516" s="113">
        <v>4</v>
      </c>
      <c r="E516" s="113">
        <v>5</v>
      </c>
      <c r="F516" s="113">
        <v>6</v>
      </c>
      <c r="G516" s="113">
        <v>7</v>
      </c>
      <c r="H516" s="113">
        <v>8</v>
      </c>
      <c r="I516" s="113">
        <v>9</v>
      </c>
      <c r="J516" s="113">
        <v>10</v>
      </c>
      <c r="K516" s="441"/>
      <c r="L516" s="441"/>
      <c r="M516" s="441"/>
      <c r="N516" s="441"/>
      <c r="O516" s="180"/>
    </row>
    <row r="517" spans="1:21" ht="53.25" customHeight="1" x14ac:dyDescent="0.25">
      <c r="A517" s="167" t="s">
        <v>89</v>
      </c>
      <c r="B517" s="10" t="s">
        <v>230</v>
      </c>
      <c r="C517" s="245">
        <f>C21</f>
        <v>107.11</v>
      </c>
      <c r="D517" s="245">
        <f>F517+G517+E517</f>
        <v>3175000.0000000005</v>
      </c>
      <c r="E517" s="94">
        <f>E21*1.04</f>
        <v>2771334.8000000003</v>
      </c>
      <c r="F517" s="94">
        <f>F21*1.04</f>
        <v>248594.32</v>
      </c>
      <c r="G517" s="245">
        <f>ROUND((J517-O517)/12,2)</f>
        <v>155070.88</v>
      </c>
      <c r="H517" s="245">
        <v>0</v>
      </c>
      <c r="I517" s="245">
        <v>1</v>
      </c>
      <c r="J517" s="5">
        <v>38100000</v>
      </c>
      <c r="K517" s="442"/>
      <c r="L517" s="442"/>
      <c r="M517" s="442"/>
      <c r="N517" s="442"/>
      <c r="O517" s="183">
        <f>ROUND((E517+F517)*12,2)</f>
        <v>36239149.439999998</v>
      </c>
      <c r="Q517" s="75"/>
      <c r="R517" s="181"/>
      <c r="S517" s="185"/>
    </row>
    <row r="518" spans="1:21" s="483" customFormat="1" ht="53.25" customHeight="1" x14ac:dyDescent="0.25">
      <c r="A518" s="484" t="s">
        <v>301</v>
      </c>
      <c r="B518" s="10" t="s">
        <v>421</v>
      </c>
      <c r="C518" s="13">
        <f>1797235.02/D518/12</f>
        <v>29.953917000000001</v>
      </c>
      <c r="D518" s="530">
        <f>F518+G518+E518</f>
        <v>5000</v>
      </c>
      <c r="E518" s="94">
        <v>0</v>
      </c>
      <c r="F518" s="94">
        <v>5000</v>
      </c>
      <c r="G518" s="530">
        <v>0</v>
      </c>
      <c r="H518" s="530">
        <v>0</v>
      </c>
      <c r="I518" s="530">
        <v>1</v>
      </c>
      <c r="J518" s="5">
        <f>ROUND(C518*F518*(1+H518/100)*I518*12,2)</f>
        <v>1797235.02</v>
      </c>
      <c r="K518" s="115"/>
      <c r="L518" s="138"/>
      <c r="M518" s="138"/>
      <c r="N518" s="445"/>
      <c r="O518" s="217"/>
      <c r="Q518" s="278"/>
      <c r="R518" s="181"/>
      <c r="S518" s="185"/>
      <c r="T518" s="184"/>
      <c r="U518" s="184"/>
    </row>
    <row r="519" spans="1:21" s="78" customFormat="1" ht="45.75" customHeight="1" x14ac:dyDescent="0.25">
      <c r="A519" s="144"/>
      <c r="B519" s="145" t="s">
        <v>20</v>
      </c>
      <c r="C519" s="146">
        <f>SUM(C517:C517)</f>
        <v>107.11</v>
      </c>
      <c r="D519" s="146">
        <f>SUM(D517:D517)</f>
        <v>3175000.0000000005</v>
      </c>
      <c r="E519" s="144" t="s">
        <v>21</v>
      </c>
      <c r="F519" s="144" t="s">
        <v>21</v>
      </c>
      <c r="G519" s="144" t="s">
        <v>21</v>
      </c>
      <c r="H519" s="144" t="s">
        <v>21</v>
      </c>
      <c r="I519" s="144" t="s">
        <v>21</v>
      </c>
      <c r="J519" s="146">
        <f>SUM(J517:J518)</f>
        <v>39897235.020000003</v>
      </c>
      <c r="K519" s="387"/>
      <c r="L519" s="387"/>
      <c r="M519" s="387"/>
      <c r="N519" s="387"/>
      <c r="O519" s="182"/>
      <c r="Q519" s="75"/>
      <c r="R519" s="181"/>
      <c r="S519" s="185"/>
      <c r="T519" s="184"/>
      <c r="U519" s="188"/>
    </row>
    <row r="520" spans="1:21" x14ac:dyDescent="0.25">
      <c r="O520" s="114"/>
    </row>
    <row r="521" spans="1:21" hidden="1" x14ac:dyDescent="0.25">
      <c r="A521" s="868" t="s">
        <v>124</v>
      </c>
      <c r="B521" s="868"/>
      <c r="C521" s="868"/>
      <c r="D521" s="868"/>
      <c r="E521" s="868"/>
      <c r="F521" s="868"/>
      <c r="G521" s="868"/>
      <c r="H521" s="868"/>
      <c r="I521" s="868"/>
      <c r="J521" s="868"/>
      <c r="K521" s="427"/>
      <c r="L521" s="427"/>
      <c r="M521" s="427"/>
      <c r="N521" s="427"/>
      <c r="O521" s="115"/>
    </row>
    <row r="522" spans="1:21" hidden="1" x14ac:dyDescent="0.25">
      <c r="A522" s="174"/>
      <c r="B522" s="174"/>
      <c r="C522" s="174"/>
      <c r="D522" s="174"/>
      <c r="E522" s="174"/>
      <c r="F522" s="174"/>
      <c r="G522" s="174"/>
      <c r="H522" s="174"/>
      <c r="I522" s="850" t="s">
        <v>172</v>
      </c>
      <c r="J522" s="850"/>
      <c r="K522" s="443"/>
      <c r="L522" s="443"/>
      <c r="M522" s="443"/>
      <c r="N522" s="443"/>
    </row>
    <row r="523" spans="1:21" ht="56.25" hidden="1" x14ac:dyDescent="0.25">
      <c r="A523" s="14" t="s">
        <v>24</v>
      </c>
      <c r="B523" s="14" t="s">
        <v>14</v>
      </c>
      <c r="C523" s="167" t="s">
        <v>132</v>
      </c>
      <c r="D523" s="167" t="s">
        <v>133</v>
      </c>
      <c r="E523" s="167" t="s">
        <v>134</v>
      </c>
      <c r="G523" s="174"/>
      <c r="H523" s="174"/>
      <c r="I523" s="133" t="s">
        <v>115</v>
      </c>
      <c r="J523" s="133" t="s">
        <v>173</v>
      </c>
      <c r="K523" s="444"/>
      <c r="L523" s="444"/>
      <c r="M523" s="444"/>
      <c r="N523" s="444"/>
      <c r="O523" s="120"/>
    </row>
    <row r="524" spans="1:21" hidden="1" x14ac:dyDescent="0.25">
      <c r="A524" s="91">
        <v>1</v>
      </c>
      <c r="B524" s="91">
        <v>2</v>
      </c>
      <c r="C524" s="113">
        <v>3</v>
      </c>
      <c r="D524" s="113">
        <v>4</v>
      </c>
      <c r="E524" s="113">
        <v>5</v>
      </c>
      <c r="G524" s="174"/>
      <c r="H524" s="174"/>
      <c r="I524" s="134"/>
      <c r="J524" s="133"/>
      <c r="K524" s="444"/>
      <c r="L524" s="444"/>
      <c r="M524" s="444"/>
      <c r="N524" s="444"/>
    </row>
    <row r="525" spans="1:21" ht="141.75" hidden="1" customHeight="1" x14ac:dyDescent="0.25">
      <c r="A525" s="84">
        <v>1</v>
      </c>
      <c r="B525" s="90" t="s">
        <v>123</v>
      </c>
      <c r="C525" s="255">
        <f>E525/D525</f>
        <v>0</v>
      </c>
      <c r="D525" s="77">
        <v>12</v>
      </c>
      <c r="E525" s="85"/>
      <c r="G525" s="86"/>
      <c r="H525" s="87"/>
      <c r="I525" s="138"/>
      <c r="J525" s="138"/>
      <c r="K525" s="445"/>
      <c r="L525" s="445"/>
      <c r="M525" s="445"/>
      <c r="N525" s="445"/>
    </row>
    <row r="526" spans="1:21" ht="40.5" hidden="1" customHeight="1" x14ac:dyDescent="0.25">
      <c r="A526" s="84">
        <v>2</v>
      </c>
      <c r="B526" s="90" t="s">
        <v>160</v>
      </c>
      <c r="C526" s="165"/>
      <c r="D526" s="77"/>
      <c r="E526" s="85"/>
      <c r="G526" s="86"/>
      <c r="H526" s="87"/>
      <c r="I526" s="138"/>
      <c r="J526" s="138"/>
      <c r="K526" s="445"/>
      <c r="L526" s="445"/>
      <c r="M526" s="445"/>
      <c r="N526" s="445"/>
    </row>
    <row r="527" spans="1:21" ht="34.5" hidden="1" customHeight="1" x14ac:dyDescent="0.25">
      <c r="A527" s="147"/>
      <c r="B527" s="145" t="s">
        <v>20</v>
      </c>
      <c r="C527" s="148"/>
      <c r="D527" s="149"/>
      <c r="E527" s="146">
        <f>E526+E525</f>
        <v>0</v>
      </c>
      <c r="G527" s="174"/>
      <c r="H527" s="174"/>
      <c r="I527" s="135">
        <f>SUM(I525:I526)</f>
        <v>0</v>
      </c>
      <c r="J527" s="135">
        <f>SUM(J525:J526)</f>
        <v>0</v>
      </c>
      <c r="K527" s="388"/>
      <c r="L527" s="388"/>
      <c r="M527" s="388"/>
      <c r="N527" s="388"/>
    </row>
    <row r="528" spans="1:21" hidden="1" x14ac:dyDescent="0.25"/>
    <row r="529" spans="1:21" ht="38.25" hidden="1" customHeight="1" x14ac:dyDescent="0.25">
      <c r="A529" s="880" t="s">
        <v>190</v>
      </c>
      <c r="B529" s="880"/>
      <c r="C529" s="880"/>
      <c r="D529" s="880"/>
      <c r="E529" s="880"/>
      <c r="F529" s="880"/>
      <c r="G529" s="880"/>
      <c r="H529" s="880"/>
      <c r="I529" s="880"/>
      <c r="J529" s="880"/>
      <c r="K529" s="426"/>
      <c r="L529" s="426"/>
      <c r="M529" s="426"/>
      <c r="N529" s="426"/>
    </row>
    <row r="530" spans="1:21" hidden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</row>
    <row r="531" spans="1:21" hidden="1" x14ac:dyDescent="0.25">
      <c r="A531" s="865" t="s">
        <v>121</v>
      </c>
      <c r="B531" s="865"/>
      <c r="C531" s="865"/>
      <c r="D531" s="865"/>
      <c r="E531" s="865"/>
      <c r="F531" s="865"/>
      <c r="G531" s="865"/>
      <c r="H531" s="865"/>
      <c r="I531" s="865"/>
      <c r="J531" s="865"/>
      <c r="K531" s="429"/>
      <c r="L531" s="429"/>
      <c r="M531" s="429"/>
      <c r="N531" s="429"/>
      <c r="O531" s="125"/>
    </row>
    <row r="532" spans="1:21" hidden="1" x14ac:dyDescent="0.25">
      <c r="A532" s="163"/>
      <c r="B532" s="24"/>
      <c r="C532" s="163"/>
      <c r="D532" s="163"/>
      <c r="E532" s="163"/>
      <c r="F532" s="163"/>
      <c r="I532" s="850" t="s">
        <v>172</v>
      </c>
      <c r="J532" s="850"/>
      <c r="K532" s="443"/>
      <c r="L532" s="443"/>
      <c r="M532" s="443"/>
      <c r="N532" s="443"/>
      <c r="O532" s="111"/>
    </row>
    <row r="533" spans="1:21" ht="88.5" hidden="1" customHeight="1" x14ac:dyDescent="0.25">
      <c r="A533" s="167" t="s">
        <v>24</v>
      </c>
      <c r="B533" s="167" t="s">
        <v>14</v>
      </c>
      <c r="C533" s="167" t="s">
        <v>40</v>
      </c>
      <c r="D533" s="167" t="s">
        <v>38</v>
      </c>
      <c r="E533" s="167" t="s">
        <v>39</v>
      </c>
      <c r="F533" s="167" t="s">
        <v>80</v>
      </c>
      <c r="I533" s="133" t="s">
        <v>115</v>
      </c>
      <c r="J533" s="133" t="s">
        <v>173</v>
      </c>
      <c r="K533" s="444"/>
      <c r="L533" s="444"/>
      <c r="M533" s="444"/>
      <c r="N533" s="444"/>
      <c r="O533" s="122"/>
      <c r="S533" s="106"/>
    </row>
    <row r="534" spans="1:21" hidden="1" x14ac:dyDescent="0.25">
      <c r="A534" s="113">
        <v>1</v>
      </c>
      <c r="B534" s="113">
        <v>2</v>
      </c>
      <c r="C534" s="113">
        <v>3</v>
      </c>
      <c r="D534" s="113">
        <v>4</v>
      </c>
      <c r="E534" s="113">
        <v>5</v>
      </c>
      <c r="F534" s="113">
        <v>6</v>
      </c>
      <c r="G534" s="78"/>
      <c r="H534" s="78"/>
      <c r="I534" s="136"/>
      <c r="J534" s="136"/>
      <c r="K534" s="446"/>
      <c r="L534" s="446"/>
      <c r="M534" s="446"/>
      <c r="N534" s="446"/>
      <c r="S534" s="106"/>
    </row>
    <row r="535" spans="1:21" ht="69.75" hidden="1" x14ac:dyDescent="0.25">
      <c r="A535" s="167">
        <v>1</v>
      </c>
      <c r="B535" s="10" t="s">
        <v>28</v>
      </c>
      <c r="C535" s="167" t="s">
        <v>21</v>
      </c>
      <c r="D535" s="167" t="s">
        <v>21</v>
      </c>
      <c r="E535" s="167" t="s">
        <v>21</v>
      </c>
      <c r="F535" s="5">
        <f>F537</f>
        <v>0</v>
      </c>
      <c r="I535" s="137">
        <f>I537</f>
        <v>0</v>
      </c>
      <c r="J535" s="137">
        <f>J537</f>
        <v>0</v>
      </c>
      <c r="K535" s="447"/>
      <c r="L535" s="447"/>
      <c r="M535" s="447"/>
      <c r="N535" s="447"/>
      <c r="S535" s="106"/>
    </row>
    <row r="536" spans="1:21" s="78" customFormat="1" hidden="1" x14ac:dyDescent="0.25">
      <c r="A536" s="873" t="s">
        <v>29</v>
      </c>
      <c r="B536" s="10" t="s">
        <v>1</v>
      </c>
      <c r="C536" s="167"/>
      <c r="D536" s="167"/>
      <c r="E536" s="167"/>
      <c r="F536" s="5"/>
      <c r="G536" s="67"/>
      <c r="H536" s="67"/>
      <c r="I536" s="137"/>
      <c r="J536" s="137"/>
      <c r="K536" s="447"/>
      <c r="L536" s="447"/>
      <c r="M536" s="447"/>
      <c r="N536" s="447"/>
      <c r="O536" s="79"/>
      <c r="S536" s="186"/>
      <c r="T536" s="188"/>
      <c r="U536" s="188"/>
    </row>
    <row r="537" spans="1:21" ht="69.75" hidden="1" x14ac:dyDescent="0.25">
      <c r="A537" s="873"/>
      <c r="B537" s="10" t="s">
        <v>30</v>
      </c>
      <c r="C537" s="167">
        <f>F537/E537/D537</f>
        <v>0</v>
      </c>
      <c r="D537" s="167">
        <v>45</v>
      </c>
      <c r="E537" s="167">
        <v>2</v>
      </c>
      <c r="F537" s="5"/>
      <c r="I537" s="143"/>
      <c r="J537" s="143"/>
      <c r="K537" s="448"/>
      <c r="L537" s="448"/>
      <c r="M537" s="448"/>
      <c r="N537" s="448"/>
      <c r="S537" s="106"/>
    </row>
    <row r="538" spans="1:21" ht="69.75" hidden="1" x14ac:dyDescent="0.25">
      <c r="A538" s="167">
        <v>2</v>
      </c>
      <c r="B538" s="10" t="s">
        <v>34</v>
      </c>
      <c r="C538" s="167" t="s">
        <v>21</v>
      </c>
      <c r="D538" s="167" t="s">
        <v>21</v>
      </c>
      <c r="E538" s="167" t="s">
        <v>21</v>
      </c>
      <c r="F538" s="5">
        <f>F540</f>
        <v>0</v>
      </c>
      <c r="I538" s="137">
        <f>I540</f>
        <v>0</v>
      </c>
      <c r="J538" s="137">
        <f>J540</f>
        <v>0</v>
      </c>
      <c r="K538" s="447"/>
      <c r="L538" s="447"/>
      <c r="M538" s="447"/>
      <c r="N538" s="447"/>
      <c r="S538" s="106"/>
    </row>
    <row r="539" spans="1:21" hidden="1" x14ac:dyDescent="0.25">
      <c r="A539" s="873" t="s">
        <v>35</v>
      </c>
      <c r="B539" s="10" t="s">
        <v>1</v>
      </c>
      <c r="C539" s="167"/>
      <c r="D539" s="167"/>
      <c r="E539" s="167"/>
      <c r="F539" s="5"/>
      <c r="I539" s="137"/>
      <c r="J539" s="137"/>
      <c r="K539" s="447"/>
      <c r="L539" s="447"/>
      <c r="M539" s="447"/>
      <c r="N539" s="447"/>
      <c r="S539" s="106"/>
    </row>
    <row r="540" spans="1:21" ht="69.75" hidden="1" x14ac:dyDescent="0.25">
      <c r="A540" s="873"/>
      <c r="B540" s="10" t="s">
        <v>30</v>
      </c>
      <c r="C540" s="167" t="e">
        <f t="shared" ref="C540" si="27">F540/E540/D540</f>
        <v>#DIV/0!</v>
      </c>
      <c r="D540" s="167"/>
      <c r="E540" s="167"/>
      <c r="F540" s="5"/>
      <c r="I540" s="143"/>
      <c r="J540" s="143"/>
      <c r="K540" s="448"/>
      <c r="L540" s="448"/>
      <c r="M540" s="448"/>
      <c r="N540" s="448"/>
      <c r="S540" s="106"/>
    </row>
    <row r="541" spans="1:21" ht="32.25" hidden="1" customHeight="1" x14ac:dyDescent="0.25">
      <c r="A541" s="147"/>
      <c r="B541" s="145" t="s">
        <v>20</v>
      </c>
      <c r="C541" s="144" t="s">
        <v>21</v>
      </c>
      <c r="D541" s="144" t="s">
        <v>21</v>
      </c>
      <c r="E541" s="144" t="s">
        <v>21</v>
      </c>
      <c r="F541" s="146">
        <f>F538+F535</f>
        <v>0</v>
      </c>
      <c r="I541" s="137">
        <f>I535+I538</f>
        <v>0</v>
      </c>
      <c r="J541" s="137">
        <f>J535+J538</f>
        <v>0</v>
      </c>
      <c r="K541" s="447"/>
      <c r="L541" s="447"/>
      <c r="M541" s="447"/>
      <c r="N541" s="447"/>
      <c r="S541" s="106"/>
    </row>
    <row r="542" spans="1:21" hidden="1" x14ac:dyDescent="0.25">
      <c r="A542" s="17"/>
      <c r="B542" s="11"/>
      <c r="C542" s="17"/>
      <c r="D542" s="17"/>
      <c r="E542" s="17"/>
      <c r="F542" s="17"/>
      <c r="G542" s="121"/>
      <c r="S542" s="106"/>
    </row>
    <row r="543" spans="1:21" hidden="1" x14ac:dyDescent="0.25">
      <c r="A543" s="865" t="s">
        <v>118</v>
      </c>
      <c r="B543" s="865"/>
      <c r="C543" s="865"/>
      <c r="D543" s="865"/>
      <c r="E543" s="865"/>
      <c r="F543" s="865"/>
      <c r="G543" s="865"/>
      <c r="H543" s="865"/>
      <c r="I543" s="865"/>
      <c r="J543" s="865"/>
      <c r="K543" s="429"/>
      <c r="L543" s="429"/>
      <c r="M543" s="429"/>
      <c r="N543" s="429"/>
      <c r="S543" s="106"/>
    </row>
    <row r="544" spans="1:21" hidden="1" x14ac:dyDescent="0.25">
      <c r="A544" s="163"/>
      <c r="B544" s="24"/>
      <c r="C544" s="163"/>
      <c r="D544" s="163"/>
      <c r="E544" s="163"/>
      <c r="F544" s="163"/>
      <c r="I544" s="850" t="s">
        <v>172</v>
      </c>
      <c r="J544" s="850"/>
      <c r="K544" s="443"/>
      <c r="L544" s="443"/>
      <c r="M544" s="443"/>
      <c r="N544" s="443"/>
      <c r="S544" s="106"/>
    </row>
    <row r="545" spans="1:21" ht="88.5" hidden="1" customHeight="1" x14ac:dyDescent="0.25">
      <c r="A545" s="167" t="s">
        <v>24</v>
      </c>
      <c r="B545" s="167" t="s">
        <v>14</v>
      </c>
      <c r="C545" s="167" t="s">
        <v>163</v>
      </c>
      <c r="D545" s="167" t="s">
        <v>38</v>
      </c>
      <c r="E545" s="167" t="s">
        <v>39</v>
      </c>
      <c r="F545" s="167" t="s">
        <v>80</v>
      </c>
      <c r="I545" s="133" t="s">
        <v>115</v>
      </c>
      <c r="J545" s="133" t="s">
        <v>173</v>
      </c>
      <c r="K545" s="444"/>
      <c r="L545" s="444"/>
      <c r="M545" s="444"/>
      <c r="N545" s="444"/>
      <c r="O545" s="122"/>
      <c r="S545" s="106"/>
    </row>
    <row r="546" spans="1:21" hidden="1" x14ac:dyDescent="0.25">
      <c r="A546" s="112">
        <v>1</v>
      </c>
      <c r="B546" s="112">
        <v>2</v>
      </c>
      <c r="C546" s="112">
        <v>3</v>
      </c>
      <c r="D546" s="112">
        <v>4</v>
      </c>
      <c r="E546" s="112">
        <v>5</v>
      </c>
      <c r="F546" s="112">
        <v>6</v>
      </c>
      <c r="G546" s="8"/>
      <c r="H546" s="8"/>
      <c r="I546" s="136"/>
      <c r="J546" s="136"/>
      <c r="K546" s="446"/>
      <c r="L546" s="446"/>
      <c r="M546" s="446"/>
      <c r="N546" s="446"/>
      <c r="S546" s="106"/>
    </row>
    <row r="547" spans="1:21" ht="69.75" hidden="1" x14ac:dyDescent="0.25">
      <c r="A547" s="167">
        <v>1</v>
      </c>
      <c r="B547" s="10" t="s">
        <v>28</v>
      </c>
      <c r="C547" s="167" t="s">
        <v>21</v>
      </c>
      <c r="D547" s="167" t="s">
        <v>21</v>
      </c>
      <c r="E547" s="167" t="s">
        <v>21</v>
      </c>
      <c r="F547" s="5">
        <f>F549+F551+F550+F552</f>
        <v>0</v>
      </c>
      <c r="I547" s="137">
        <f>I549+I550+I551+I552</f>
        <v>0</v>
      </c>
      <c r="J547" s="137">
        <f>J549+J550+J551+J552</f>
        <v>0</v>
      </c>
      <c r="K547" s="447"/>
      <c r="L547" s="447"/>
      <c r="M547" s="447"/>
      <c r="N547" s="447"/>
      <c r="S547" s="106"/>
    </row>
    <row r="548" spans="1:21" s="8" customFormat="1" hidden="1" x14ac:dyDescent="0.25">
      <c r="A548" s="167"/>
      <c r="B548" s="10" t="s">
        <v>1</v>
      </c>
      <c r="C548" s="167"/>
      <c r="D548" s="167"/>
      <c r="E548" s="167"/>
      <c r="F548" s="5"/>
      <c r="G548" s="67"/>
      <c r="H548" s="67"/>
      <c r="I548" s="137"/>
      <c r="J548" s="137"/>
      <c r="K548" s="447"/>
      <c r="L548" s="447"/>
      <c r="M548" s="447"/>
      <c r="N548" s="447"/>
      <c r="O548" s="80"/>
      <c r="S548" s="187"/>
      <c r="T548" s="192"/>
      <c r="U548" s="192"/>
    </row>
    <row r="549" spans="1:21" ht="46.5" hidden="1" x14ac:dyDescent="0.25">
      <c r="A549" s="167" t="s">
        <v>29</v>
      </c>
      <c r="B549" s="10" t="s">
        <v>32</v>
      </c>
      <c r="C549" s="264">
        <f t="shared" ref="C549" si="28">F549/E549/D549</f>
        <v>0</v>
      </c>
      <c r="D549" s="264">
        <v>50</v>
      </c>
      <c r="E549" s="264">
        <v>3</v>
      </c>
      <c r="F549" s="5"/>
      <c r="I549" s="143"/>
      <c r="J549" s="143"/>
      <c r="K549" s="448"/>
      <c r="L549" s="448"/>
      <c r="M549" s="448"/>
      <c r="N549" s="448"/>
      <c r="S549" s="106"/>
    </row>
    <row r="550" spans="1:21" ht="46.5" hidden="1" x14ac:dyDescent="0.25">
      <c r="A550" s="167" t="s">
        <v>31</v>
      </c>
      <c r="B550" s="10" t="s">
        <v>33</v>
      </c>
      <c r="C550" s="167" t="e">
        <f t="shared" ref="C550" si="29">F550/E550/D550</f>
        <v>#DIV/0!</v>
      </c>
      <c r="D550" s="167"/>
      <c r="E550" s="167"/>
      <c r="F550" s="5"/>
      <c r="I550" s="143"/>
      <c r="J550" s="143"/>
      <c r="K550" s="448"/>
      <c r="L550" s="448"/>
      <c r="M550" s="448"/>
      <c r="N550" s="448"/>
      <c r="S550" s="106"/>
    </row>
    <row r="551" spans="1:21" hidden="1" x14ac:dyDescent="0.25">
      <c r="A551" s="167"/>
      <c r="B551" s="10"/>
      <c r="C551" s="167"/>
      <c r="D551" s="167"/>
      <c r="E551" s="167"/>
      <c r="F551" s="5"/>
      <c r="I551" s="143"/>
      <c r="J551" s="143"/>
      <c r="K551" s="448"/>
      <c r="L551" s="448"/>
      <c r="M551" s="448"/>
      <c r="N551" s="448"/>
      <c r="S551" s="106"/>
    </row>
    <row r="552" spans="1:21" hidden="1" x14ac:dyDescent="0.25">
      <c r="A552" s="167"/>
      <c r="B552" s="10"/>
      <c r="C552" s="167"/>
      <c r="D552" s="167"/>
      <c r="E552" s="167"/>
      <c r="F552" s="5"/>
      <c r="I552" s="143"/>
      <c r="J552" s="143"/>
      <c r="K552" s="448"/>
      <c r="L552" s="448"/>
      <c r="M552" s="448"/>
      <c r="N552" s="448"/>
      <c r="S552" s="106"/>
    </row>
    <row r="553" spans="1:21" ht="69.75" hidden="1" x14ac:dyDescent="0.25">
      <c r="A553" s="167">
        <v>2</v>
      </c>
      <c r="B553" s="10" t="s">
        <v>34</v>
      </c>
      <c r="C553" s="167" t="s">
        <v>21</v>
      </c>
      <c r="D553" s="167" t="s">
        <v>21</v>
      </c>
      <c r="E553" s="167" t="s">
        <v>21</v>
      </c>
      <c r="F553" s="5">
        <f>F555+F557+F556+F558</f>
        <v>0</v>
      </c>
      <c r="I553" s="137">
        <f>I555+I556+I557+I558</f>
        <v>0</v>
      </c>
      <c r="J553" s="137">
        <f>J555+J556+J557+J558</f>
        <v>0</v>
      </c>
      <c r="K553" s="447"/>
      <c r="L553" s="447"/>
      <c r="M553" s="447"/>
      <c r="N553" s="447"/>
      <c r="S553" s="106"/>
    </row>
    <row r="554" spans="1:21" hidden="1" x14ac:dyDescent="0.25">
      <c r="A554" s="167"/>
      <c r="B554" s="10" t="s">
        <v>1</v>
      </c>
      <c r="C554" s="167"/>
      <c r="D554" s="167"/>
      <c r="E554" s="167"/>
      <c r="F554" s="5"/>
      <c r="I554" s="137"/>
      <c r="J554" s="137"/>
      <c r="K554" s="447"/>
      <c r="L554" s="447"/>
      <c r="M554" s="447"/>
      <c r="N554" s="447"/>
      <c r="S554" s="106"/>
    </row>
    <row r="555" spans="1:21" ht="46.5" hidden="1" x14ac:dyDescent="0.25">
      <c r="A555" s="167" t="s">
        <v>35</v>
      </c>
      <c r="B555" s="10" t="s">
        <v>32</v>
      </c>
      <c r="C555" s="167" t="e">
        <f t="shared" ref="C555:C556" si="30">F555/E555/D555</f>
        <v>#DIV/0!</v>
      </c>
      <c r="D555" s="167"/>
      <c r="E555" s="167"/>
      <c r="F555" s="5"/>
      <c r="I555" s="143"/>
      <c r="J555" s="143"/>
      <c r="K555" s="448"/>
      <c r="L555" s="448"/>
      <c r="M555" s="448"/>
      <c r="N555" s="448"/>
      <c r="S555" s="106"/>
    </row>
    <row r="556" spans="1:21" ht="46.5" hidden="1" x14ac:dyDescent="0.25">
      <c r="A556" s="167" t="s">
        <v>36</v>
      </c>
      <c r="B556" s="10" t="s">
        <v>33</v>
      </c>
      <c r="C556" s="167" t="e">
        <f t="shared" si="30"/>
        <v>#DIV/0!</v>
      </c>
      <c r="D556" s="167"/>
      <c r="E556" s="167"/>
      <c r="F556" s="5"/>
      <c r="I556" s="143"/>
      <c r="J556" s="143"/>
      <c r="K556" s="448"/>
      <c r="L556" s="448"/>
      <c r="M556" s="448"/>
      <c r="N556" s="448"/>
      <c r="S556" s="106"/>
    </row>
    <row r="557" spans="1:21" hidden="1" x14ac:dyDescent="0.25">
      <c r="A557" s="167"/>
      <c r="B557" s="10"/>
      <c r="C557" s="167"/>
      <c r="D557" s="167"/>
      <c r="E557" s="167"/>
      <c r="F557" s="5"/>
      <c r="I557" s="143"/>
      <c r="J557" s="143"/>
      <c r="K557" s="448"/>
      <c r="L557" s="448"/>
      <c r="M557" s="448"/>
      <c r="N557" s="448"/>
      <c r="S557" s="106"/>
    </row>
    <row r="558" spans="1:21" hidden="1" x14ac:dyDescent="0.25">
      <c r="A558" s="167"/>
      <c r="B558" s="10"/>
      <c r="C558" s="167"/>
      <c r="D558" s="167"/>
      <c r="E558" s="167"/>
      <c r="F558" s="5"/>
      <c r="I558" s="143"/>
      <c r="J558" s="143"/>
      <c r="K558" s="448"/>
      <c r="L558" s="448"/>
      <c r="M558" s="448"/>
      <c r="N558" s="448"/>
      <c r="S558" s="106"/>
    </row>
    <row r="559" spans="1:21" hidden="1" x14ac:dyDescent="0.25">
      <c r="A559" s="147"/>
      <c r="B559" s="145" t="s">
        <v>20</v>
      </c>
      <c r="C559" s="144" t="s">
        <v>21</v>
      </c>
      <c r="D559" s="144" t="s">
        <v>21</v>
      </c>
      <c r="E559" s="144" t="s">
        <v>21</v>
      </c>
      <c r="F559" s="146">
        <f>F553+F547</f>
        <v>0</v>
      </c>
      <c r="I559" s="137">
        <f>I547+I553</f>
        <v>0</v>
      </c>
      <c r="J559" s="137">
        <f>J547+J553</f>
        <v>0</v>
      </c>
      <c r="K559" s="447"/>
      <c r="L559" s="447"/>
      <c r="M559" s="447"/>
      <c r="N559" s="447"/>
      <c r="S559" s="106"/>
    </row>
    <row r="560" spans="1:21" x14ac:dyDescent="0.25">
      <c r="A560" s="17"/>
      <c r="B560" s="11"/>
      <c r="C560" s="17"/>
      <c r="D560" s="17"/>
      <c r="E560" s="17"/>
      <c r="F560" s="17"/>
      <c r="S560" s="106"/>
    </row>
    <row r="561" spans="1:21" hidden="1" x14ac:dyDescent="0.25">
      <c r="A561" s="865" t="s">
        <v>119</v>
      </c>
      <c r="B561" s="865"/>
      <c r="C561" s="865"/>
      <c r="D561" s="865"/>
      <c r="E561" s="865"/>
      <c r="F561" s="865"/>
      <c r="G561" s="865"/>
      <c r="H561" s="865"/>
      <c r="I561" s="865"/>
      <c r="J561" s="865"/>
      <c r="K561" s="429"/>
      <c r="L561" s="429"/>
      <c r="M561" s="429"/>
      <c r="N561" s="429"/>
      <c r="S561" s="106"/>
    </row>
    <row r="562" spans="1:21" hidden="1" x14ac:dyDescent="0.25">
      <c r="A562" s="163"/>
      <c r="B562" s="24"/>
      <c r="C562" s="163"/>
      <c r="D562" s="163"/>
      <c r="E562" s="163"/>
      <c r="F562" s="163"/>
      <c r="I562" s="850" t="s">
        <v>172</v>
      </c>
      <c r="J562" s="850"/>
      <c r="K562" s="443"/>
      <c r="L562" s="443"/>
      <c r="M562" s="443"/>
      <c r="N562" s="443"/>
      <c r="S562" s="106"/>
    </row>
    <row r="563" spans="1:21" ht="106.5" hidden="1" customHeight="1" x14ac:dyDescent="0.25">
      <c r="A563" s="167" t="s">
        <v>24</v>
      </c>
      <c r="B563" s="167" t="s">
        <v>14</v>
      </c>
      <c r="C563" s="167" t="s">
        <v>43</v>
      </c>
      <c r="D563" s="167" t="s">
        <v>41</v>
      </c>
      <c r="E563" s="167" t="s">
        <v>44</v>
      </c>
      <c r="F563" s="167" t="s">
        <v>42</v>
      </c>
      <c r="I563" s="133" t="s">
        <v>115</v>
      </c>
      <c r="J563" s="133" t="s">
        <v>173</v>
      </c>
      <c r="K563" s="444"/>
      <c r="L563" s="444"/>
      <c r="M563" s="444"/>
      <c r="N563" s="444"/>
      <c r="O563" s="122"/>
      <c r="S563" s="106"/>
    </row>
    <row r="564" spans="1:21" hidden="1" x14ac:dyDescent="0.25">
      <c r="A564" s="113">
        <v>1</v>
      </c>
      <c r="B564" s="113">
        <v>2</v>
      </c>
      <c r="C564" s="113">
        <v>3</v>
      </c>
      <c r="D564" s="113">
        <v>4</v>
      </c>
      <c r="E564" s="113">
        <v>5</v>
      </c>
      <c r="F564" s="113">
        <v>6</v>
      </c>
      <c r="G564" s="78"/>
      <c r="H564" s="78"/>
      <c r="I564" s="136"/>
      <c r="J564" s="136"/>
      <c r="K564" s="446"/>
      <c r="L564" s="446"/>
      <c r="M564" s="446"/>
      <c r="N564" s="446"/>
      <c r="S564" s="106"/>
    </row>
    <row r="565" spans="1:21" ht="38.25" hidden="1" customHeight="1" x14ac:dyDescent="0.25">
      <c r="A565" s="167">
        <v>1</v>
      </c>
      <c r="B565" s="10" t="s">
        <v>45</v>
      </c>
      <c r="C565" s="269">
        <v>4</v>
      </c>
      <c r="D565" s="269">
        <v>12</v>
      </c>
      <c r="E565" s="269">
        <v>50</v>
      </c>
      <c r="F565" s="5"/>
      <c r="I565" s="138"/>
      <c r="J565" s="138"/>
      <c r="K565" s="445"/>
      <c r="L565" s="445"/>
      <c r="M565" s="445"/>
      <c r="N565" s="445"/>
      <c r="S565" s="106"/>
    </row>
    <row r="566" spans="1:21" s="78" customFormat="1" ht="30.75" hidden="1" customHeight="1" x14ac:dyDescent="0.25">
      <c r="A566" s="147"/>
      <c r="B566" s="145" t="s">
        <v>20</v>
      </c>
      <c r="C566" s="144" t="s">
        <v>21</v>
      </c>
      <c r="D566" s="144" t="s">
        <v>21</v>
      </c>
      <c r="E566" s="144" t="s">
        <v>21</v>
      </c>
      <c r="F566" s="146">
        <f>F565</f>
        <v>0</v>
      </c>
      <c r="G566" s="67"/>
      <c r="H566" s="67"/>
      <c r="I566" s="135">
        <f>I565</f>
        <v>0</v>
      </c>
      <c r="J566" s="135">
        <f>J565</f>
        <v>0</v>
      </c>
      <c r="K566" s="388"/>
      <c r="L566" s="388"/>
      <c r="M566" s="388"/>
      <c r="N566" s="388"/>
      <c r="O566" s="79"/>
      <c r="S566" s="186"/>
      <c r="T566" s="188"/>
      <c r="U566" s="188"/>
    </row>
    <row r="567" spans="1:21" hidden="1" x14ac:dyDescent="0.25">
      <c r="S567" s="106"/>
    </row>
    <row r="568" spans="1:21" hidden="1" x14ac:dyDescent="0.25">
      <c r="A568" s="871" t="s">
        <v>189</v>
      </c>
      <c r="B568" s="871"/>
      <c r="C568" s="871"/>
      <c r="D568" s="871"/>
      <c r="E568" s="871"/>
      <c r="F568" s="871"/>
      <c r="G568" s="871"/>
      <c r="H568" s="871"/>
      <c r="I568" s="871"/>
      <c r="J568" s="871"/>
      <c r="K568" s="430"/>
      <c r="L568" s="430"/>
      <c r="M568" s="430"/>
      <c r="N568" s="430"/>
      <c r="S568" s="106"/>
    </row>
    <row r="569" spans="1:21" hidden="1" x14ac:dyDescent="0.25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21" hidden="1" x14ac:dyDescent="0.25">
      <c r="A570" s="861" t="s">
        <v>118</v>
      </c>
      <c r="B570" s="861"/>
      <c r="C570" s="861"/>
      <c r="D570" s="861"/>
      <c r="E570" s="861"/>
      <c r="F570" s="861"/>
      <c r="G570" s="861"/>
      <c r="H570" s="861"/>
      <c r="I570" s="861"/>
      <c r="J570" s="861"/>
      <c r="K570" s="432"/>
      <c r="L570" s="432"/>
      <c r="M570" s="432"/>
      <c r="N570" s="432"/>
      <c r="O570" s="124"/>
    </row>
    <row r="571" spans="1:21" hidden="1" x14ac:dyDescent="0.25">
      <c r="A571" s="862"/>
      <c r="B571" s="862"/>
      <c r="C571" s="862"/>
      <c r="D571" s="862"/>
      <c r="E571" s="862"/>
      <c r="F571" s="17"/>
      <c r="I571" s="850" t="s">
        <v>172</v>
      </c>
      <c r="J571" s="850"/>
      <c r="K571" s="443"/>
      <c r="L571" s="443"/>
      <c r="M571" s="443"/>
      <c r="N571" s="443"/>
      <c r="O571" s="170"/>
    </row>
    <row r="572" spans="1:21" ht="56.25" hidden="1" x14ac:dyDescent="0.25">
      <c r="A572" s="167" t="s">
        <v>15</v>
      </c>
      <c r="B572" s="167" t="s">
        <v>14</v>
      </c>
      <c r="C572" s="167" t="s">
        <v>27</v>
      </c>
      <c r="D572" s="167" t="s">
        <v>75</v>
      </c>
      <c r="E572" s="167" t="s">
        <v>76</v>
      </c>
      <c r="I572" s="133" t="s">
        <v>115</v>
      </c>
      <c r="J572" s="133" t="s">
        <v>173</v>
      </c>
      <c r="K572" s="444"/>
      <c r="L572" s="444"/>
      <c r="M572" s="444"/>
      <c r="N572" s="444"/>
      <c r="O572" s="81"/>
    </row>
    <row r="573" spans="1:21" hidden="1" x14ac:dyDescent="0.25">
      <c r="A573" s="113">
        <v>1</v>
      </c>
      <c r="B573" s="113">
        <v>2</v>
      </c>
      <c r="C573" s="113">
        <v>3</v>
      </c>
      <c r="D573" s="113">
        <v>4</v>
      </c>
      <c r="E573" s="113">
        <v>5</v>
      </c>
      <c r="F573" s="78"/>
      <c r="G573" s="78"/>
      <c r="H573" s="78"/>
      <c r="I573" s="136"/>
      <c r="J573" s="136"/>
      <c r="K573" s="446"/>
      <c r="L573" s="446"/>
      <c r="M573" s="446"/>
      <c r="N573" s="446"/>
    </row>
    <row r="574" spans="1:21" ht="139.5" hidden="1" x14ac:dyDescent="0.25">
      <c r="A574" s="167">
        <v>1</v>
      </c>
      <c r="B574" s="10" t="s">
        <v>105</v>
      </c>
      <c r="C574" s="167"/>
      <c r="D574" s="165" t="e">
        <f>E574/C574</f>
        <v>#DIV/0!</v>
      </c>
      <c r="E574" s="165"/>
      <c r="I574" s="138"/>
      <c r="J574" s="138"/>
      <c r="K574" s="445"/>
      <c r="L574" s="445"/>
      <c r="M574" s="445"/>
      <c r="N574" s="445"/>
    </row>
    <row r="575" spans="1:21" s="78" customFormat="1" ht="32.25" hidden="1" customHeight="1" x14ac:dyDescent="0.25">
      <c r="A575" s="144"/>
      <c r="B575" s="145" t="s">
        <v>20</v>
      </c>
      <c r="C575" s="144"/>
      <c r="D575" s="144" t="s">
        <v>21</v>
      </c>
      <c r="E575" s="146">
        <f>E574</f>
        <v>0</v>
      </c>
      <c r="F575" s="67"/>
      <c r="G575" s="67"/>
      <c r="H575" s="67"/>
      <c r="I575" s="135">
        <f>I574</f>
        <v>0</v>
      </c>
      <c r="J575" s="135">
        <f>J574</f>
        <v>0</v>
      </c>
      <c r="K575" s="388"/>
      <c r="L575" s="388"/>
      <c r="M575" s="388"/>
      <c r="N575" s="388"/>
      <c r="O575" s="79"/>
      <c r="S575" s="188"/>
      <c r="T575" s="188"/>
      <c r="U575" s="188"/>
    </row>
    <row r="576" spans="1:21" hidden="1" x14ac:dyDescent="0.25"/>
    <row r="577" spans="1:21" ht="36.75" customHeight="1" x14ac:dyDescent="0.25">
      <c r="A577" s="871" t="s">
        <v>188</v>
      </c>
      <c r="B577" s="871"/>
      <c r="C577" s="871"/>
      <c r="D577" s="871"/>
      <c r="E577" s="871"/>
      <c r="F577" s="871"/>
      <c r="G577" s="871"/>
      <c r="H577" s="871"/>
      <c r="I577" s="871"/>
      <c r="J577" s="871"/>
      <c r="K577" s="430"/>
      <c r="L577" s="430"/>
      <c r="M577" s="430"/>
      <c r="N577" s="430"/>
    </row>
    <row r="578" spans="1:21" x14ac:dyDescent="0.25">
      <c r="A578" s="17"/>
      <c r="B578" s="11"/>
      <c r="C578" s="17"/>
      <c r="D578" s="17"/>
      <c r="E578" s="17"/>
      <c r="F578" s="17"/>
    </row>
    <row r="579" spans="1:21" x14ac:dyDescent="0.25">
      <c r="A579" s="861" t="s">
        <v>122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432"/>
      <c r="L579" s="432"/>
      <c r="M579" s="432"/>
      <c r="N579" s="432"/>
      <c r="O579" s="124"/>
    </row>
    <row r="580" spans="1:21" x14ac:dyDescent="0.25">
      <c r="A580" s="23"/>
      <c r="B580" s="11"/>
      <c r="C580" s="17"/>
      <c r="D580" s="17"/>
      <c r="E580" s="17"/>
      <c r="F580" s="17"/>
      <c r="I580" s="850" t="s">
        <v>172</v>
      </c>
      <c r="J580" s="850"/>
      <c r="K580" s="443"/>
      <c r="L580" s="443"/>
      <c r="M580" s="443"/>
      <c r="N580" s="443"/>
    </row>
    <row r="581" spans="1:21" ht="93" x14ac:dyDescent="0.25">
      <c r="A581" s="167" t="s">
        <v>24</v>
      </c>
      <c r="B581" s="167" t="s">
        <v>46</v>
      </c>
      <c r="C581" s="167" t="s">
        <v>53</v>
      </c>
      <c r="D581" s="167" t="s">
        <v>54</v>
      </c>
      <c r="F581" s="17"/>
      <c r="I581" s="133" t="s">
        <v>115</v>
      </c>
      <c r="J581" s="133" t="s">
        <v>173</v>
      </c>
      <c r="K581" s="444"/>
      <c r="L581" s="444"/>
      <c r="M581" s="444"/>
      <c r="N581" s="444"/>
    </row>
    <row r="582" spans="1:21" x14ac:dyDescent="0.25">
      <c r="A582" s="113">
        <v>1</v>
      </c>
      <c r="B582" s="113">
        <v>2</v>
      </c>
      <c r="C582" s="113">
        <v>3</v>
      </c>
      <c r="D582" s="113">
        <v>4</v>
      </c>
      <c r="E582" s="78"/>
      <c r="F582" s="1"/>
      <c r="G582" s="78"/>
      <c r="H582" s="78"/>
      <c r="I582" s="133"/>
      <c r="J582" s="133"/>
      <c r="K582" s="444"/>
      <c r="L582" s="444"/>
      <c r="M582" s="444"/>
      <c r="N582" s="444"/>
    </row>
    <row r="583" spans="1:21" ht="57.75" customHeight="1" x14ac:dyDescent="0.25">
      <c r="A583" s="171">
        <v>1</v>
      </c>
      <c r="B583" s="26" t="s">
        <v>47</v>
      </c>
      <c r="C583" s="171" t="s">
        <v>21</v>
      </c>
      <c r="D583" s="5">
        <f>D584</f>
        <v>8777391.6999999993</v>
      </c>
      <c r="F583" s="17"/>
      <c r="I583" s="138">
        <f>I584</f>
        <v>0</v>
      </c>
      <c r="J583" s="138">
        <f>J584</f>
        <v>0</v>
      </c>
      <c r="K583" s="445"/>
      <c r="L583" s="445"/>
      <c r="M583" s="445"/>
      <c r="N583" s="445"/>
    </row>
    <row r="584" spans="1:21" s="78" customFormat="1" ht="30.75" customHeight="1" x14ac:dyDescent="0.25">
      <c r="A584" s="167" t="s">
        <v>29</v>
      </c>
      <c r="B584" s="10" t="s">
        <v>48</v>
      </c>
      <c r="C584" s="165">
        <f>J519+E525</f>
        <v>39897235.020000003</v>
      </c>
      <c r="D584" s="165">
        <f>O584</f>
        <v>8777391.6999999993</v>
      </c>
      <c r="E584" s="67"/>
      <c r="F584" s="17"/>
      <c r="G584" s="67"/>
      <c r="H584" s="67"/>
      <c r="I584" s="138"/>
      <c r="J584" s="138"/>
      <c r="K584" s="138"/>
      <c r="L584" s="138"/>
      <c r="M584" s="138"/>
      <c r="N584" s="138"/>
      <c r="O584" s="74">
        <f>ROUND(C584*0.22,2)</f>
        <v>8777391.6999999993</v>
      </c>
      <c r="P584" s="872" t="s">
        <v>114</v>
      </c>
      <c r="S584" s="188"/>
      <c r="T584" s="188"/>
      <c r="U584" s="188"/>
    </row>
    <row r="585" spans="1:21" ht="58.5" customHeight="1" x14ac:dyDescent="0.25">
      <c r="A585" s="171">
        <v>2</v>
      </c>
      <c r="B585" s="26" t="s">
        <v>49</v>
      </c>
      <c r="C585" s="171" t="s">
        <v>21</v>
      </c>
      <c r="D585" s="5">
        <f>D587+D588</f>
        <v>1236814.29</v>
      </c>
      <c r="F585" s="17"/>
      <c r="I585" s="138">
        <f>I587+I588+I589</f>
        <v>0</v>
      </c>
      <c r="J585" s="138">
        <f>J587+J588+J589</f>
        <v>0</v>
      </c>
      <c r="K585" s="138"/>
      <c r="L585" s="138"/>
      <c r="M585" s="138"/>
      <c r="N585" s="138"/>
      <c r="O585" s="74"/>
      <c r="P585" s="872"/>
    </row>
    <row r="586" spans="1:21" x14ac:dyDescent="0.25">
      <c r="A586" s="873" t="s">
        <v>35</v>
      </c>
      <c r="B586" s="10" t="s">
        <v>1</v>
      </c>
      <c r="C586" s="167"/>
      <c r="D586" s="165"/>
      <c r="F586" s="17"/>
      <c r="I586" s="138"/>
      <c r="J586" s="138"/>
      <c r="K586" s="138"/>
      <c r="L586" s="138"/>
      <c r="M586" s="138"/>
      <c r="N586" s="138"/>
      <c r="O586" s="74"/>
      <c r="P586" s="872"/>
      <c r="R586" s="27"/>
      <c r="S586" s="27"/>
      <c r="T586" s="27"/>
      <c r="U586" s="27"/>
    </row>
    <row r="587" spans="1:21" ht="82.5" customHeight="1" x14ac:dyDescent="0.25">
      <c r="A587" s="873"/>
      <c r="B587" s="10" t="s">
        <v>50</v>
      </c>
      <c r="C587" s="7">
        <f>C584</f>
        <v>39897235.020000003</v>
      </c>
      <c r="D587" s="165">
        <f>O587</f>
        <v>1157019.82</v>
      </c>
      <c r="F587" s="17"/>
      <c r="I587" s="138"/>
      <c r="J587" s="138"/>
      <c r="K587" s="138"/>
      <c r="L587" s="138"/>
      <c r="M587" s="138"/>
      <c r="N587" s="138"/>
      <c r="O587" s="74">
        <f>ROUND(C587*0.029,2)</f>
        <v>1157019.82</v>
      </c>
      <c r="P587" s="872"/>
      <c r="R587" s="27"/>
      <c r="S587" s="27"/>
      <c r="T587" s="27"/>
      <c r="U587" s="27"/>
    </row>
    <row r="588" spans="1:21" ht="81" customHeight="1" x14ac:dyDescent="0.25">
      <c r="A588" s="167" t="s">
        <v>37</v>
      </c>
      <c r="B588" s="10" t="s">
        <v>51</v>
      </c>
      <c r="C588" s="165">
        <f>C584</f>
        <v>39897235.020000003</v>
      </c>
      <c r="D588" s="530">
        <f t="shared" ref="D588" si="31">O588</f>
        <v>79794.47</v>
      </c>
      <c r="F588" s="17"/>
      <c r="I588" s="138"/>
      <c r="J588" s="138"/>
      <c r="K588" s="138"/>
      <c r="L588" s="138"/>
      <c r="M588" s="138"/>
      <c r="N588" s="138"/>
      <c r="O588" s="74">
        <f>ROUND(C588*0.002,2)</f>
        <v>79794.47</v>
      </c>
      <c r="P588" s="872"/>
      <c r="R588" s="27"/>
      <c r="S588" s="27"/>
      <c r="T588" s="27"/>
      <c r="U588" s="27"/>
    </row>
    <row r="589" spans="1:21" ht="67.5" x14ac:dyDescent="0.25">
      <c r="A589" s="171">
        <v>3</v>
      </c>
      <c r="B589" s="26" t="s">
        <v>52</v>
      </c>
      <c r="C589" s="165">
        <f>C584</f>
        <v>39897235.020000003</v>
      </c>
      <c r="D589" s="551">
        <f>O589</f>
        <v>2034758.99</v>
      </c>
      <c r="F589" s="17"/>
      <c r="I589" s="138"/>
      <c r="J589" s="138"/>
      <c r="K589" s="138"/>
      <c r="L589" s="138"/>
      <c r="M589" s="138"/>
      <c r="N589" s="138"/>
      <c r="O589" s="74">
        <f>ROUND(C589*0.051,2)</f>
        <v>2034758.99</v>
      </c>
      <c r="P589" s="872"/>
      <c r="R589" s="27"/>
      <c r="S589" s="27"/>
      <c r="T589" s="27"/>
      <c r="U589" s="27"/>
    </row>
    <row r="590" spans="1:21" ht="36.75" customHeight="1" x14ac:dyDescent="0.25">
      <c r="A590" s="171">
        <v>4</v>
      </c>
      <c r="B590" s="26" t="s">
        <v>106</v>
      </c>
      <c r="C590" s="165"/>
      <c r="D590" s="165"/>
      <c r="F590" s="17"/>
      <c r="I590" s="138"/>
      <c r="J590" s="138"/>
      <c r="K590" s="445"/>
      <c r="L590" s="445"/>
      <c r="M590" s="445"/>
      <c r="N590" s="445"/>
      <c r="R590" s="27"/>
      <c r="S590" s="27"/>
      <c r="T590" s="27"/>
      <c r="U590" s="27"/>
    </row>
    <row r="591" spans="1:21" ht="30.75" customHeight="1" x14ac:dyDescent="0.25">
      <c r="A591" s="144"/>
      <c r="B591" s="145" t="s">
        <v>20</v>
      </c>
      <c r="C591" s="144" t="s">
        <v>21</v>
      </c>
      <c r="D591" s="146">
        <f>D589+D585+D583+D590</f>
        <v>12048964.98</v>
      </c>
      <c r="F591" s="36"/>
      <c r="I591" s="135">
        <f>I590+I589+I585+I583</f>
        <v>0</v>
      </c>
      <c r="J591" s="135">
        <f>J590+J589+J585+J583</f>
        <v>0</v>
      </c>
      <c r="K591" s="388"/>
      <c r="L591" s="388"/>
      <c r="M591" s="388"/>
      <c r="N591" s="388"/>
      <c r="R591" s="27"/>
      <c r="S591" s="27"/>
      <c r="T591" s="27"/>
      <c r="U591" s="27"/>
    </row>
    <row r="593" spans="1:24" ht="51" hidden="1" customHeight="1" x14ac:dyDescent="0.25">
      <c r="A593" s="869" t="s">
        <v>187</v>
      </c>
      <c r="B593" s="869"/>
      <c r="C593" s="869"/>
      <c r="D593" s="869"/>
      <c r="E593" s="869"/>
      <c r="F593" s="869"/>
      <c r="G593" s="869"/>
      <c r="H593" s="869"/>
      <c r="I593" s="869"/>
      <c r="J593" s="869"/>
      <c r="K593" s="431"/>
      <c r="L593" s="431"/>
      <c r="M593" s="431"/>
      <c r="N593" s="431"/>
    </row>
    <row r="594" spans="1:24" hidden="1" x14ac:dyDescent="0.25"/>
    <row r="595" spans="1:24" hidden="1" x14ac:dyDescent="0.25">
      <c r="A595" s="868" t="s">
        <v>162</v>
      </c>
      <c r="B595" s="868"/>
      <c r="C595" s="868"/>
      <c r="D595" s="868"/>
      <c r="E595" s="868"/>
      <c r="F595" s="868"/>
      <c r="G595" s="868"/>
      <c r="H595" s="868"/>
      <c r="I595" s="868"/>
      <c r="J595" s="868"/>
      <c r="K595" s="427"/>
      <c r="L595" s="427"/>
      <c r="M595" s="427"/>
      <c r="N595" s="427"/>
      <c r="O595" s="126"/>
    </row>
    <row r="596" spans="1:24" hidden="1" x14ac:dyDescent="0.25">
      <c r="A596" s="174"/>
      <c r="B596" s="174"/>
      <c r="C596" s="174"/>
      <c r="D596" s="174"/>
      <c r="E596" s="174"/>
      <c r="F596" s="174"/>
      <c r="G596" s="174"/>
      <c r="H596" s="174"/>
      <c r="I596" s="850" t="s">
        <v>172</v>
      </c>
      <c r="J596" s="850"/>
      <c r="K596" s="443"/>
      <c r="L596" s="443"/>
      <c r="M596" s="443"/>
      <c r="N596" s="443"/>
    </row>
    <row r="597" spans="1:24" ht="56.25" hidden="1" x14ac:dyDescent="0.25">
      <c r="A597" s="14" t="s">
        <v>24</v>
      </c>
      <c r="B597" s="14" t="s">
        <v>14</v>
      </c>
      <c r="C597" s="167" t="s">
        <v>132</v>
      </c>
      <c r="D597" s="167" t="s">
        <v>133</v>
      </c>
      <c r="E597" s="167" t="s">
        <v>109</v>
      </c>
      <c r="G597" s="174"/>
      <c r="H597" s="174"/>
      <c r="I597" s="133" t="s">
        <v>115</v>
      </c>
      <c r="J597" s="133" t="s">
        <v>173</v>
      </c>
      <c r="K597" s="444"/>
      <c r="L597" s="444"/>
      <c r="M597" s="444"/>
      <c r="N597" s="444"/>
      <c r="O597" s="120"/>
    </row>
    <row r="598" spans="1:24" hidden="1" x14ac:dyDescent="0.25">
      <c r="A598" s="91">
        <v>1</v>
      </c>
      <c r="B598" s="91">
        <v>2</v>
      </c>
      <c r="C598" s="113">
        <v>3</v>
      </c>
      <c r="D598" s="113">
        <v>4</v>
      </c>
      <c r="E598" s="113">
        <v>5</v>
      </c>
      <c r="G598" s="174"/>
      <c r="H598" s="174"/>
      <c r="I598" s="138"/>
      <c r="J598" s="138"/>
      <c r="K598" s="445"/>
      <c r="L598" s="445"/>
      <c r="M598" s="445"/>
      <c r="N598" s="445"/>
    </row>
    <row r="599" spans="1:24" ht="83.25" hidden="1" customHeight="1" x14ac:dyDescent="0.25">
      <c r="A599" s="84">
        <v>1</v>
      </c>
      <c r="B599" s="101" t="s">
        <v>166</v>
      </c>
      <c r="C599" s="165"/>
      <c r="D599" s="77" t="e">
        <f>E599/C599*100</f>
        <v>#DIV/0!</v>
      </c>
      <c r="E599" s="85"/>
      <c r="G599" s="86"/>
      <c r="H599" s="87"/>
      <c r="I599" s="138"/>
      <c r="J599" s="138"/>
      <c r="K599" s="445"/>
      <c r="L599" s="445"/>
      <c r="M599" s="445"/>
      <c r="N599" s="445"/>
    </row>
    <row r="600" spans="1:24" ht="108" hidden="1" customHeight="1" x14ac:dyDescent="0.25">
      <c r="A600" s="84">
        <v>2</v>
      </c>
      <c r="B600" s="101" t="s">
        <v>164</v>
      </c>
      <c r="C600" s="165"/>
      <c r="D600" s="77" t="e">
        <f>E600/C600*100</f>
        <v>#DIV/0!</v>
      </c>
      <c r="E600" s="85"/>
      <c r="G600" s="86"/>
      <c r="H600" s="87"/>
      <c r="I600" s="138"/>
      <c r="J600" s="138"/>
      <c r="K600" s="445"/>
      <c r="L600" s="445"/>
      <c r="M600" s="445"/>
      <c r="N600" s="445"/>
    </row>
    <row r="601" spans="1:24" ht="78" hidden="1" customHeight="1" x14ac:dyDescent="0.25">
      <c r="A601" s="84">
        <v>3</v>
      </c>
      <c r="B601" s="101" t="s">
        <v>165</v>
      </c>
      <c r="C601" s="165"/>
      <c r="D601" s="77" t="e">
        <f>E601/C601*100</f>
        <v>#DIV/0!</v>
      </c>
      <c r="E601" s="85"/>
      <c r="G601" s="86"/>
      <c r="H601" s="87"/>
      <c r="I601" s="138"/>
      <c r="J601" s="138"/>
      <c r="K601" s="445"/>
      <c r="L601" s="445"/>
      <c r="M601" s="445"/>
      <c r="N601" s="445"/>
    </row>
    <row r="602" spans="1:24" ht="34.5" hidden="1" customHeight="1" x14ac:dyDescent="0.25">
      <c r="A602" s="147"/>
      <c r="B602" s="145" t="s">
        <v>20</v>
      </c>
      <c r="C602" s="148"/>
      <c r="D602" s="149"/>
      <c r="E602" s="146">
        <f>E599</f>
        <v>0</v>
      </c>
      <c r="G602" s="174"/>
      <c r="H602" s="174"/>
      <c r="I602" s="135">
        <f>I599</f>
        <v>0</v>
      </c>
      <c r="J602" s="135">
        <f>J599</f>
        <v>0</v>
      </c>
      <c r="K602" s="388"/>
      <c r="L602" s="388"/>
      <c r="M602" s="388"/>
      <c r="N602" s="388"/>
    </row>
    <row r="603" spans="1:24" hidden="1" x14ac:dyDescent="0.25"/>
    <row r="604" spans="1:24" hidden="1" x14ac:dyDescent="0.25">
      <c r="A604" s="869" t="s">
        <v>186</v>
      </c>
      <c r="B604" s="869"/>
      <c r="C604" s="869"/>
      <c r="D604" s="869"/>
      <c r="E604" s="869"/>
      <c r="F604" s="869"/>
      <c r="G604" s="869"/>
      <c r="H604" s="869"/>
      <c r="I604" s="869"/>
      <c r="J604" s="869"/>
      <c r="K604" s="431"/>
      <c r="L604" s="431"/>
      <c r="M604" s="431"/>
      <c r="N604" s="431"/>
    </row>
    <row r="605" spans="1:24" hidden="1" x14ac:dyDescent="0.25"/>
    <row r="606" spans="1:24" hidden="1" x14ac:dyDescent="0.25">
      <c r="A606" s="861" t="s">
        <v>131</v>
      </c>
      <c r="B606" s="861"/>
      <c r="C606" s="861"/>
      <c r="D606" s="861"/>
      <c r="E606" s="861"/>
      <c r="F606" s="861"/>
      <c r="G606" s="861"/>
      <c r="H606" s="861"/>
      <c r="I606" s="861"/>
      <c r="J606" s="861"/>
      <c r="K606" s="432"/>
      <c r="L606" s="432"/>
      <c r="M606" s="432"/>
      <c r="N606" s="432"/>
      <c r="O606" s="126"/>
    </row>
    <row r="607" spans="1:24" hidden="1" x14ac:dyDescent="0.35">
      <c r="A607" s="870"/>
      <c r="B607" s="870"/>
      <c r="C607" s="870"/>
      <c r="D607" s="870"/>
      <c r="E607" s="870"/>
      <c r="F607" s="17"/>
      <c r="G607" s="12"/>
      <c r="H607" s="12"/>
      <c r="I607" s="850" t="s">
        <v>172</v>
      </c>
      <c r="J607" s="850"/>
      <c r="K607" s="443"/>
      <c r="L607" s="443"/>
      <c r="M607" s="443"/>
      <c r="N607" s="443"/>
    </row>
    <row r="608" spans="1:24" s="12" customFormat="1" ht="93" hidden="1" x14ac:dyDescent="0.35">
      <c r="A608" s="167" t="s">
        <v>24</v>
      </c>
      <c r="B608" s="167" t="s">
        <v>14</v>
      </c>
      <c r="C608" s="167" t="s">
        <v>58</v>
      </c>
      <c r="D608" s="167" t="s">
        <v>55</v>
      </c>
      <c r="E608" s="167" t="s">
        <v>7</v>
      </c>
      <c r="I608" s="133" t="s">
        <v>115</v>
      </c>
      <c r="J608" s="133" t="s">
        <v>173</v>
      </c>
      <c r="K608" s="444"/>
      <c r="L608" s="444"/>
      <c r="M608" s="444"/>
      <c r="N608" s="444"/>
      <c r="O608" s="81"/>
      <c r="P608" s="36"/>
      <c r="Q608" s="36"/>
      <c r="S608" s="189"/>
      <c r="T608" s="196"/>
      <c r="U608" s="196"/>
      <c r="V608" s="92"/>
      <c r="W608" s="92"/>
      <c r="X608" s="92"/>
    </row>
    <row r="609" spans="1:24" s="12" customFormat="1" hidden="1" x14ac:dyDescent="0.35">
      <c r="A609" s="113">
        <v>1</v>
      </c>
      <c r="B609" s="113">
        <v>2</v>
      </c>
      <c r="C609" s="113">
        <v>3</v>
      </c>
      <c r="D609" s="113">
        <v>4</v>
      </c>
      <c r="E609" s="113">
        <v>5</v>
      </c>
      <c r="F609" s="97"/>
      <c r="G609" s="97"/>
      <c r="H609" s="97"/>
      <c r="I609" s="138"/>
      <c r="J609" s="138"/>
      <c r="K609" s="445"/>
      <c r="L609" s="445"/>
      <c r="M609" s="445"/>
      <c r="N609" s="445"/>
      <c r="O609" s="16"/>
      <c r="P609" s="36"/>
      <c r="Q609" s="36"/>
      <c r="S609" s="189"/>
      <c r="T609" s="196"/>
      <c r="U609" s="196"/>
      <c r="V609" s="92"/>
      <c r="W609" s="92"/>
      <c r="X609" s="92"/>
    </row>
    <row r="610" spans="1:24" s="12" customFormat="1" hidden="1" x14ac:dyDescent="0.35">
      <c r="A610" s="167">
        <v>1</v>
      </c>
      <c r="B610" s="10" t="s">
        <v>56</v>
      </c>
      <c r="C610" s="94">
        <f>C612</f>
        <v>0</v>
      </c>
      <c r="D610" s="14">
        <f>D612</f>
        <v>1.5</v>
      </c>
      <c r="E610" s="94">
        <f>E612</f>
        <v>0</v>
      </c>
      <c r="I610" s="138">
        <f>I612</f>
        <v>0</v>
      </c>
      <c r="J610" s="138">
        <f>J612</f>
        <v>0</v>
      </c>
      <c r="K610" s="445"/>
      <c r="L610" s="445"/>
      <c r="M610" s="445"/>
      <c r="N610" s="445"/>
      <c r="O610" s="16"/>
      <c r="P610" s="36"/>
      <c r="Q610" s="36"/>
      <c r="S610" s="189"/>
      <c r="T610" s="196"/>
      <c r="U610" s="196"/>
      <c r="V610" s="92"/>
      <c r="W610" s="92"/>
      <c r="X610" s="92"/>
    </row>
    <row r="611" spans="1:24" s="97" customFormat="1" hidden="1" x14ac:dyDescent="0.35">
      <c r="A611" s="167"/>
      <c r="B611" s="10" t="s">
        <v>57</v>
      </c>
      <c r="C611" s="165"/>
      <c r="D611" s="167"/>
      <c r="E611" s="165"/>
      <c r="F611" s="12"/>
      <c r="G611" s="12"/>
      <c r="H611" s="12"/>
      <c r="I611" s="138"/>
      <c r="J611" s="138"/>
      <c r="K611" s="445"/>
      <c r="L611" s="445"/>
      <c r="M611" s="445"/>
      <c r="N611" s="445"/>
      <c r="O611" s="98"/>
      <c r="P611" s="99"/>
      <c r="Q611" s="99"/>
      <c r="S611" s="190"/>
      <c r="T611" s="197"/>
      <c r="U611" s="197"/>
      <c r="V611" s="100"/>
      <c r="W611" s="100"/>
      <c r="X611" s="100"/>
    </row>
    <row r="612" spans="1:24" s="12" customFormat="1" hidden="1" x14ac:dyDescent="0.35">
      <c r="A612" s="167"/>
      <c r="B612" s="10" t="s">
        <v>130</v>
      </c>
      <c r="C612" s="165"/>
      <c r="D612" s="167">
        <v>1.5</v>
      </c>
      <c r="E612" s="165"/>
      <c r="I612" s="138"/>
      <c r="J612" s="138"/>
      <c r="K612" s="445"/>
      <c r="L612" s="445"/>
      <c r="M612" s="445"/>
      <c r="N612" s="445"/>
      <c r="O612" s="16" t="s">
        <v>193</v>
      </c>
      <c r="P612" s="36"/>
      <c r="Q612" s="36"/>
      <c r="S612" s="189"/>
      <c r="T612" s="196"/>
      <c r="U612" s="196"/>
      <c r="V612" s="92"/>
      <c r="W612" s="92"/>
      <c r="X612" s="92"/>
    </row>
    <row r="613" spans="1:24" s="12" customFormat="1" hidden="1" x14ac:dyDescent="0.35">
      <c r="A613" s="144"/>
      <c r="B613" s="145" t="s">
        <v>20</v>
      </c>
      <c r="C613" s="144" t="s">
        <v>21</v>
      </c>
      <c r="D613" s="144" t="s">
        <v>21</v>
      </c>
      <c r="E613" s="146">
        <f>E610</f>
        <v>0</v>
      </c>
      <c r="I613" s="135">
        <f>I610</f>
        <v>0</v>
      </c>
      <c r="J613" s="135">
        <f>J610</f>
        <v>0</v>
      </c>
      <c r="K613" s="388"/>
      <c r="L613" s="388"/>
      <c r="M613" s="388"/>
      <c r="N613" s="388"/>
      <c r="O613" s="16"/>
      <c r="P613" s="36"/>
      <c r="Q613" s="36"/>
      <c r="S613" s="189"/>
      <c r="T613" s="196"/>
      <c r="U613" s="196"/>
      <c r="V613" s="92"/>
      <c r="W613" s="92"/>
      <c r="X613" s="92"/>
    </row>
    <row r="614" spans="1:24" s="12" customFormat="1" hidden="1" x14ac:dyDescent="0.35">
      <c r="A614" s="28"/>
      <c r="B614" s="29"/>
      <c r="C614" s="28"/>
      <c r="D614" s="28"/>
      <c r="E614" s="17"/>
      <c r="F614" s="17"/>
      <c r="O614" s="16"/>
      <c r="P614" s="36"/>
      <c r="Q614" s="36"/>
      <c r="S614" s="189"/>
      <c r="T614" s="196"/>
      <c r="U614" s="196"/>
      <c r="V614" s="92"/>
      <c r="W614" s="92"/>
      <c r="X614" s="92"/>
    </row>
    <row r="615" spans="1:24" s="12" customFormat="1" hidden="1" x14ac:dyDescent="0.35">
      <c r="A615" s="28"/>
      <c r="B615" s="29"/>
      <c r="C615" s="28"/>
      <c r="D615" s="28"/>
      <c r="E615" s="17"/>
      <c r="F615" s="17"/>
      <c r="O615" s="16"/>
      <c r="P615" s="36"/>
      <c r="Q615" s="36"/>
      <c r="S615" s="189"/>
      <c r="T615" s="196"/>
      <c r="U615" s="196"/>
      <c r="V615" s="92"/>
      <c r="W615" s="92"/>
      <c r="X615" s="92"/>
    </row>
    <row r="616" spans="1:24" s="12" customFormat="1" hidden="1" x14ac:dyDescent="0.35">
      <c r="A616" s="28"/>
      <c r="B616" s="29"/>
      <c r="C616" s="28"/>
      <c r="D616" s="28"/>
      <c r="E616" s="17"/>
      <c r="F616" s="17"/>
      <c r="I616" s="850" t="s">
        <v>172</v>
      </c>
      <c r="J616" s="850"/>
      <c r="K616" s="443"/>
      <c r="L616" s="443"/>
      <c r="M616" s="443"/>
      <c r="N616" s="443"/>
      <c r="O616" s="16"/>
      <c r="P616" s="36"/>
      <c r="Q616" s="36"/>
      <c r="S616" s="189"/>
      <c r="T616" s="196"/>
      <c r="U616" s="196"/>
      <c r="V616" s="92"/>
      <c r="W616" s="92"/>
      <c r="X616" s="92"/>
    </row>
    <row r="617" spans="1:24" s="12" customFormat="1" ht="116.25" hidden="1" x14ac:dyDescent="0.35">
      <c r="A617" s="168" t="s">
        <v>24</v>
      </c>
      <c r="B617" s="167" t="s">
        <v>14</v>
      </c>
      <c r="C617" s="168" t="s">
        <v>125</v>
      </c>
      <c r="D617" s="167" t="s">
        <v>55</v>
      </c>
      <c r="E617" s="167" t="s">
        <v>161</v>
      </c>
      <c r="I617" s="133" t="s">
        <v>115</v>
      </c>
      <c r="J617" s="133" t="s">
        <v>173</v>
      </c>
      <c r="K617" s="444"/>
      <c r="L617" s="444"/>
      <c r="M617" s="444"/>
      <c r="N617" s="444"/>
      <c r="O617" s="16"/>
      <c r="P617" s="36"/>
      <c r="Q617" s="36"/>
      <c r="S617" s="189"/>
      <c r="T617" s="196"/>
      <c r="U617" s="196"/>
      <c r="V617" s="92"/>
      <c r="W617" s="92"/>
      <c r="X617" s="92"/>
    </row>
    <row r="618" spans="1:24" s="12" customFormat="1" hidden="1" x14ac:dyDescent="0.35">
      <c r="A618" s="113">
        <v>1</v>
      </c>
      <c r="B618" s="113">
        <v>2</v>
      </c>
      <c r="C618" s="113">
        <v>3</v>
      </c>
      <c r="D618" s="113">
        <v>4</v>
      </c>
      <c r="E618" s="113">
        <v>5</v>
      </c>
      <c r="F618" s="97"/>
      <c r="G618" s="97"/>
      <c r="H618" s="97"/>
      <c r="I618" s="134"/>
      <c r="J618" s="134"/>
      <c r="K618" s="449"/>
      <c r="L618" s="449"/>
      <c r="M618" s="449"/>
      <c r="N618" s="449"/>
      <c r="O618" s="16"/>
      <c r="P618" s="36"/>
      <c r="Q618" s="36"/>
      <c r="S618" s="189"/>
      <c r="T618" s="196"/>
      <c r="U618" s="196"/>
      <c r="V618" s="92"/>
      <c r="W618" s="92"/>
      <c r="X618" s="92"/>
    </row>
    <row r="619" spans="1:24" s="12" customFormat="1" hidden="1" x14ac:dyDescent="0.35">
      <c r="A619" s="13">
        <v>1</v>
      </c>
      <c r="B619" s="95" t="s">
        <v>126</v>
      </c>
      <c r="C619" s="165" t="s">
        <v>12</v>
      </c>
      <c r="D619" s="165" t="s">
        <v>12</v>
      </c>
      <c r="E619" s="165">
        <f>E623</f>
        <v>0</v>
      </c>
      <c r="I619" s="135">
        <f>I620</f>
        <v>0</v>
      </c>
      <c r="J619" s="135">
        <f>J620</f>
        <v>0</v>
      </c>
      <c r="K619" s="388"/>
      <c r="L619" s="388"/>
      <c r="M619" s="388"/>
      <c r="N619" s="388"/>
      <c r="O619" s="16"/>
      <c r="P619" s="36"/>
      <c r="Q619" s="36"/>
      <c r="S619" s="189"/>
      <c r="T619" s="196"/>
      <c r="U619" s="196"/>
      <c r="V619" s="92"/>
      <c r="W619" s="92"/>
      <c r="X619" s="92"/>
    </row>
    <row r="620" spans="1:24" s="97" customFormat="1" ht="46.5" hidden="1" x14ac:dyDescent="0.35">
      <c r="A620" s="165"/>
      <c r="B620" s="95" t="s">
        <v>127</v>
      </c>
      <c r="C620" s="165">
        <f>C623</f>
        <v>0</v>
      </c>
      <c r="D620" s="165">
        <f>D623</f>
        <v>2.2000000000000002</v>
      </c>
      <c r="E620" s="165">
        <f>E623</f>
        <v>0</v>
      </c>
      <c r="F620" s="12"/>
      <c r="G620" s="12"/>
      <c r="H620" s="12"/>
      <c r="I620" s="135">
        <f>I623</f>
        <v>0</v>
      </c>
      <c r="J620" s="135">
        <f>J623</f>
        <v>0</v>
      </c>
      <c r="K620" s="388"/>
      <c r="L620" s="388"/>
      <c r="M620" s="388"/>
      <c r="N620" s="388"/>
      <c r="O620" s="98"/>
      <c r="P620" s="99"/>
      <c r="Q620" s="99"/>
      <c r="S620" s="190"/>
      <c r="T620" s="197"/>
      <c r="U620" s="197"/>
      <c r="V620" s="100"/>
      <c r="W620" s="100"/>
      <c r="X620" s="100"/>
    </row>
    <row r="621" spans="1:24" s="12" customFormat="1" hidden="1" x14ac:dyDescent="0.35">
      <c r="A621" s="867"/>
      <c r="B621" s="95" t="s">
        <v>116</v>
      </c>
      <c r="C621" s="867"/>
      <c r="D621" s="867"/>
      <c r="E621" s="867"/>
      <c r="I621" s="138"/>
      <c r="J621" s="138"/>
      <c r="K621" s="445"/>
      <c r="L621" s="445"/>
      <c r="M621" s="445"/>
      <c r="N621" s="445"/>
      <c r="O621" s="16"/>
      <c r="P621" s="36"/>
      <c r="Q621" s="36"/>
      <c r="S621" s="189"/>
      <c r="T621" s="196"/>
      <c r="U621" s="196"/>
      <c r="V621" s="92"/>
      <c r="W621" s="92"/>
      <c r="X621" s="92"/>
    </row>
    <row r="622" spans="1:24" s="12" customFormat="1" hidden="1" x14ac:dyDescent="0.35">
      <c r="A622" s="867"/>
      <c r="B622" s="95" t="s">
        <v>128</v>
      </c>
      <c r="C622" s="867"/>
      <c r="D622" s="867"/>
      <c r="E622" s="867"/>
      <c r="I622" s="138"/>
      <c r="J622" s="138"/>
      <c r="K622" s="445"/>
      <c r="L622" s="445"/>
      <c r="M622" s="445"/>
      <c r="N622" s="445"/>
      <c r="O622" s="16"/>
      <c r="P622" s="36"/>
      <c r="Q622" s="36"/>
      <c r="S622" s="189"/>
      <c r="T622" s="196"/>
      <c r="U622" s="196"/>
      <c r="V622" s="92"/>
      <c r="W622" s="92"/>
      <c r="X622" s="92"/>
    </row>
    <row r="623" spans="1:24" s="12" customFormat="1" ht="36.75" hidden="1" customHeight="1" x14ac:dyDescent="0.35">
      <c r="A623" s="165"/>
      <c r="B623" s="95" t="s">
        <v>129</v>
      </c>
      <c r="C623" s="165">
        <f>E623/D623*100</f>
        <v>0</v>
      </c>
      <c r="D623" s="165">
        <v>2.2000000000000002</v>
      </c>
      <c r="E623" s="165"/>
      <c r="I623" s="138"/>
      <c r="J623" s="138"/>
      <c r="K623" s="445"/>
      <c r="L623" s="445"/>
      <c r="M623" s="445"/>
      <c r="N623" s="445"/>
      <c r="O623" s="16"/>
      <c r="P623" s="36"/>
      <c r="Q623" s="36"/>
      <c r="S623" s="189"/>
      <c r="T623" s="196"/>
      <c r="U623" s="196"/>
      <c r="V623" s="92"/>
      <c r="W623" s="92"/>
      <c r="X623" s="92"/>
    </row>
    <row r="624" spans="1:24" s="12" customFormat="1" hidden="1" x14ac:dyDescent="0.35">
      <c r="A624" s="867"/>
      <c r="B624" s="165" t="s">
        <v>116</v>
      </c>
      <c r="C624" s="867"/>
      <c r="D624" s="867"/>
      <c r="E624" s="867"/>
      <c r="I624" s="139"/>
      <c r="J624" s="139"/>
      <c r="K624" s="450"/>
      <c r="L624" s="450"/>
      <c r="M624" s="450"/>
      <c r="N624" s="450"/>
      <c r="O624" s="16"/>
      <c r="P624" s="36"/>
      <c r="Q624" s="36"/>
      <c r="S624" s="189"/>
      <c r="T624" s="196"/>
      <c r="U624" s="196"/>
      <c r="V624" s="92"/>
      <c r="W624" s="92"/>
      <c r="X624" s="92"/>
    </row>
    <row r="625" spans="1:24" s="12" customFormat="1" hidden="1" x14ac:dyDescent="0.35">
      <c r="A625" s="867"/>
      <c r="B625" s="165" t="s">
        <v>128</v>
      </c>
      <c r="C625" s="867"/>
      <c r="D625" s="867"/>
      <c r="E625" s="867"/>
      <c r="I625" s="139"/>
      <c r="J625" s="139"/>
      <c r="K625" s="450"/>
      <c r="L625" s="450"/>
      <c r="M625" s="450"/>
      <c r="N625" s="450"/>
      <c r="O625" s="16"/>
      <c r="P625" s="36"/>
      <c r="Q625" s="36"/>
      <c r="S625" s="189"/>
      <c r="T625" s="196"/>
      <c r="U625" s="196"/>
      <c r="V625" s="92"/>
      <c r="W625" s="92"/>
      <c r="X625" s="92"/>
    </row>
    <row r="626" spans="1:24" s="12" customFormat="1" hidden="1" x14ac:dyDescent="0.35">
      <c r="A626" s="165"/>
      <c r="B626" s="165"/>
      <c r="C626" s="165"/>
      <c r="D626" s="165"/>
      <c r="E626" s="165"/>
      <c r="I626" s="139"/>
      <c r="J626" s="139"/>
      <c r="K626" s="450"/>
      <c r="L626" s="450"/>
      <c r="M626" s="450"/>
      <c r="N626" s="450"/>
      <c r="O626" s="16"/>
      <c r="P626" s="36"/>
      <c r="Q626" s="36"/>
      <c r="S626" s="189"/>
      <c r="T626" s="196"/>
      <c r="U626" s="196"/>
      <c r="V626" s="92"/>
      <c r="W626" s="92"/>
      <c r="X626" s="92"/>
    </row>
    <row r="627" spans="1:24" s="12" customFormat="1" hidden="1" x14ac:dyDescent="0.35">
      <c r="A627" s="165"/>
      <c r="B627" s="165"/>
      <c r="C627" s="165"/>
      <c r="D627" s="165"/>
      <c r="E627" s="165"/>
      <c r="I627" s="139"/>
      <c r="J627" s="139"/>
      <c r="K627" s="450"/>
      <c r="L627" s="450"/>
      <c r="M627" s="450"/>
      <c r="N627" s="450"/>
      <c r="O627" s="16"/>
      <c r="P627" s="36"/>
      <c r="Q627" s="36"/>
      <c r="S627" s="189"/>
      <c r="T627" s="196"/>
      <c r="U627" s="196"/>
      <c r="V627" s="92"/>
      <c r="W627" s="92"/>
      <c r="X627" s="92"/>
    </row>
    <row r="628" spans="1:24" s="12" customFormat="1" ht="36.75" hidden="1" customHeight="1" x14ac:dyDescent="0.35">
      <c r="A628" s="146"/>
      <c r="B628" s="146" t="s">
        <v>20</v>
      </c>
      <c r="C628" s="146"/>
      <c r="D628" s="146" t="s">
        <v>21</v>
      </c>
      <c r="E628" s="146">
        <f>E619</f>
        <v>0</v>
      </c>
      <c r="I628" s="135">
        <f>I619</f>
        <v>0</v>
      </c>
      <c r="J628" s="135">
        <f>J619</f>
        <v>0</v>
      </c>
      <c r="K628" s="388"/>
      <c r="L628" s="388"/>
      <c r="M628" s="388"/>
      <c r="N628" s="388"/>
      <c r="O628" s="16"/>
      <c r="P628" s="36"/>
      <c r="Q628" s="36"/>
      <c r="S628" s="189"/>
      <c r="T628" s="196"/>
      <c r="U628" s="196"/>
      <c r="V628" s="92"/>
      <c r="W628" s="92"/>
      <c r="X628" s="92"/>
    </row>
    <row r="629" spans="1:24" s="12" customFormat="1" hidden="1" x14ac:dyDescent="0.3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423"/>
      <c r="L629" s="423"/>
      <c r="M629" s="423"/>
      <c r="N629" s="423"/>
      <c r="O629" s="16"/>
      <c r="P629" s="36"/>
      <c r="Q629" s="36"/>
      <c r="S629" s="189"/>
      <c r="T629" s="196"/>
      <c r="U629" s="196"/>
      <c r="V629" s="92"/>
      <c r="W629" s="92"/>
      <c r="X629" s="92"/>
    </row>
    <row r="630" spans="1:24" s="12" customFormat="1" ht="64.5" hidden="1" customHeight="1" x14ac:dyDescent="0.35">
      <c r="A630" s="863" t="s">
        <v>185</v>
      </c>
      <c r="B630" s="863"/>
      <c r="C630" s="863"/>
      <c r="D630" s="863"/>
      <c r="E630" s="863"/>
      <c r="F630" s="863"/>
      <c r="G630" s="863"/>
      <c r="H630" s="863"/>
      <c r="I630" s="863"/>
      <c r="J630" s="863"/>
      <c r="K630" s="433"/>
      <c r="L630" s="433"/>
      <c r="M630" s="433"/>
      <c r="N630" s="433"/>
      <c r="O630" s="16"/>
      <c r="P630" s="36"/>
      <c r="Q630" s="36"/>
      <c r="S630" s="189"/>
      <c r="T630" s="196"/>
      <c r="U630" s="196"/>
      <c r="V630" s="92"/>
      <c r="W630" s="92"/>
      <c r="X630" s="92"/>
    </row>
    <row r="631" spans="1:24" hidden="1" x14ac:dyDescent="0.25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</row>
    <row r="632" spans="1:24" hidden="1" x14ac:dyDescent="0.25">
      <c r="A632" s="861" t="s">
        <v>131</v>
      </c>
      <c r="B632" s="861"/>
      <c r="C632" s="861"/>
      <c r="D632" s="861"/>
      <c r="E632" s="861"/>
      <c r="F632" s="861"/>
      <c r="G632" s="861"/>
      <c r="H632" s="861"/>
      <c r="I632" s="861"/>
      <c r="J632" s="861"/>
      <c r="K632" s="432"/>
      <c r="L632" s="432"/>
      <c r="M632" s="432"/>
      <c r="N632" s="432"/>
      <c r="O632" s="123"/>
    </row>
    <row r="633" spans="1:24" hidden="1" x14ac:dyDescent="0.25">
      <c r="I633" s="850" t="s">
        <v>172</v>
      </c>
      <c r="J633" s="850"/>
      <c r="K633" s="443"/>
      <c r="L633" s="443"/>
      <c r="M633" s="443"/>
      <c r="N633" s="443"/>
      <c r="O633" s="173"/>
    </row>
    <row r="634" spans="1:24" s="12" customFormat="1" ht="56.25" hidden="1" x14ac:dyDescent="0.35">
      <c r="A634" s="14" t="s">
        <v>24</v>
      </c>
      <c r="B634" s="14" t="s">
        <v>14</v>
      </c>
      <c r="C634" s="14" t="s">
        <v>81</v>
      </c>
      <c r="D634" s="67"/>
      <c r="E634" s="67"/>
      <c r="F634" s="67"/>
      <c r="G634" s="67"/>
      <c r="H634" s="67"/>
      <c r="I634" s="133" t="s">
        <v>115</v>
      </c>
      <c r="J634" s="133" t="s">
        <v>173</v>
      </c>
      <c r="K634" s="444"/>
      <c r="L634" s="444"/>
      <c r="M634" s="444"/>
      <c r="N634" s="444"/>
      <c r="O634" s="81"/>
      <c r="P634" s="36"/>
      <c r="Q634" s="36"/>
      <c r="S634" s="189"/>
      <c r="T634" s="196"/>
      <c r="U634" s="196"/>
      <c r="V634" s="92"/>
      <c r="W634" s="92"/>
      <c r="X634" s="92"/>
    </row>
    <row r="635" spans="1:24" hidden="1" x14ac:dyDescent="0.25">
      <c r="A635" s="91">
        <v>1</v>
      </c>
      <c r="B635" s="91">
        <v>2</v>
      </c>
      <c r="C635" s="91">
        <v>3</v>
      </c>
      <c r="D635" s="78"/>
      <c r="E635" s="78"/>
      <c r="F635" s="78"/>
      <c r="G635" s="78"/>
      <c r="H635" s="78"/>
      <c r="I635" s="140"/>
      <c r="J635" s="140"/>
      <c r="K635" s="451"/>
      <c r="L635" s="451"/>
      <c r="M635" s="451"/>
      <c r="N635" s="451"/>
    </row>
    <row r="636" spans="1:24" hidden="1" x14ac:dyDescent="0.25">
      <c r="A636" s="14">
        <v>1</v>
      </c>
      <c r="B636" s="101" t="s">
        <v>82</v>
      </c>
      <c r="C636" s="102">
        <f>C637+C638+C639+C640</f>
        <v>0</v>
      </c>
      <c r="I636" s="135">
        <f>I637+I638+I639+I640</f>
        <v>0</v>
      </c>
      <c r="J636" s="135">
        <f>J637+J638+J639+J640</f>
        <v>0</v>
      </c>
      <c r="K636" s="388"/>
      <c r="L636" s="388"/>
      <c r="M636" s="388"/>
      <c r="N636" s="388"/>
    </row>
    <row r="637" spans="1:24" s="78" customFormat="1" hidden="1" x14ac:dyDescent="0.25">
      <c r="A637" s="14"/>
      <c r="B637" s="101"/>
      <c r="C637" s="94"/>
      <c r="D637" s="67"/>
      <c r="E637" s="67"/>
      <c r="F637" s="67"/>
      <c r="G637" s="67"/>
      <c r="H637" s="67"/>
      <c r="I637" s="140"/>
      <c r="J637" s="140"/>
      <c r="K637" s="451"/>
      <c r="L637" s="451"/>
      <c r="M637" s="451"/>
      <c r="N637" s="451"/>
      <c r="O637" s="79"/>
      <c r="S637" s="188"/>
      <c r="T637" s="188"/>
      <c r="U637" s="188"/>
    </row>
    <row r="638" spans="1:24" hidden="1" x14ac:dyDescent="0.25">
      <c r="A638" s="14"/>
      <c r="B638" s="101"/>
      <c r="C638" s="94"/>
      <c r="I638" s="140"/>
      <c r="J638" s="140"/>
      <c r="K638" s="451"/>
      <c r="L638" s="451"/>
      <c r="M638" s="451"/>
      <c r="N638" s="451"/>
    </row>
    <row r="639" spans="1:24" hidden="1" x14ac:dyDescent="0.25">
      <c r="A639" s="14"/>
      <c r="B639" s="101"/>
      <c r="C639" s="94"/>
      <c r="I639" s="140"/>
      <c r="J639" s="140"/>
      <c r="K639" s="451"/>
      <c r="L639" s="451"/>
      <c r="M639" s="451"/>
      <c r="N639" s="451"/>
    </row>
    <row r="640" spans="1:24" hidden="1" x14ac:dyDescent="0.25">
      <c r="A640" s="14"/>
      <c r="B640" s="101"/>
      <c r="C640" s="94"/>
      <c r="I640" s="140"/>
      <c r="J640" s="140"/>
      <c r="K640" s="451"/>
      <c r="L640" s="451"/>
      <c r="M640" s="451"/>
      <c r="N640" s="451"/>
    </row>
    <row r="641" spans="1:24" hidden="1" x14ac:dyDescent="0.25">
      <c r="A641" s="144"/>
      <c r="B641" s="145" t="s">
        <v>20</v>
      </c>
      <c r="C641" s="146">
        <f>C636</f>
        <v>0</v>
      </c>
      <c r="I641" s="135">
        <f>I636</f>
        <v>0</v>
      </c>
      <c r="J641" s="135">
        <f>J636</f>
        <v>0</v>
      </c>
      <c r="K641" s="388"/>
      <c r="L641" s="388"/>
      <c r="M641" s="388"/>
      <c r="N641" s="388"/>
    </row>
    <row r="642" spans="1:24" hidden="1" x14ac:dyDescent="0.25"/>
    <row r="643" spans="1:24" hidden="1" x14ac:dyDescent="0.25">
      <c r="A643" s="863" t="s">
        <v>184</v>
      </c>
      <c r="B643" s="863"/>
      <c r="C643" s="863"/>
      <c r="D643" s="863"/>
      <c r="E643" s="863"/>
      <c r="F643" s="863"/>
      <c r="G643" s="863"/>
      <c r="H643" s="863"/>
      <c r="I643" s="863"/>
      <c r="J643" s="863"/>
      <c r="K643" s="433"/>
      <c r="L643" s="433"/>
      <c r="M643" s="433"/>
      <c r="N643" s="433"/>
    </row>
    <row r="644" spans="1:24" hidden="1" x14ac:dyDescent="0.25">
      <c r="A644" s="173"/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</row>
    <row r="645" spans="1:24" hidden="1" x14ac:dyDescent="0.25">
      <c r="A645" s="861" t="s">
        <v>131</v>
      </c>
      <c r="B645" s="861"/>
      <c r="C645" s="861"/>
      <c r="D645" s="861"/>
      <c r="E645" s="861"/>
      <c r="F645" s="861"/>
      <c r="G645" s="861"/>
      <c r="H645" s="861"/>
      <c r="I645" s="861"/>
      <c r="J645" s="861"/>
      <c r="K645" s="432"/>
      <c r="L645" s="432"/>
      <c r="M645" s="432"/>
      <c r="N645" s="432"/>
      <c r="O645" s="123"/>
    </row>
    <row r="646" spans="1:24" hidden="1" x14ac:dyDescent="0.25">
      <c r="I646" s="850" t="s">
        <v>172</v>
      </c>
      <c r="J646" s="850"/>
      <c r="K646" s="443"/>
      <c r="L646" s="443"/>
      <c r="M646" s="443"/>
      <c r="N646" s="443"/>
      <c r="O646" s="173"/>
    </row>
    <row r="647" spans="1:24" s="12" customFormat="1" ht="56.25" hidden="1" x14ac:dyDescent="0.35">
      <c r="A647" s="14" t="s">
        <v>24</v>
      </c>
      <c r="B647" s="14" t="s">
        <v>14</v>
      </c>
      <c r="C647" s="14" t="s">
        <v>81</v>
      </c>
      <c r="D647" s="67"/>
      <c r="E647" s="67"/>
      <c r="F647" s="67"/>
      <c r="G647" s="67"/>
      <c r="H647" s="67"/>
      <c r="I647" s="133" t="s">
        <v>115</v>
      </c>
      <c r="J647" s="133" t="s">
        <v>173</v>
      </c>
      <c r="K647" s="444"/>
      <c r="L647" s="444"/>
      <c r="M647" s="444"/>
      <c r="N647" s="444"/>
      <c r="O647" s="81"/>
      <c r="P647" s="36"/>
      <c r="Q647" s="36"/>
      <c r="S647" s="189"/>
      <c r="T647" s="196"/>
      <c r="U647" s="196"/>
      <c r="V647" s="92"/>
      <c r="W647" s="92"/>
      <c r="X647" s="92"/>
    </row>
    <row r="648" spans="1:24" hidden="1" x14ac:dyDescent="0.25">
      <c r="A648" s="91">
        <v>1</v>
      </c>
      <c r="B648" s="91">
        <v>2</v>
      </c>
      <c r="C648" s="91">
        <v>3</v>
      </c>
      <c r="D648" s="78"/>
      <c r="E648" s="78"/>
      <c r="F648" s="78"/>
      <c r="G648" s="78"/>
      <c r="H648" s="78"/>
      <c r="I648" s="140"/>
      <c r="J648" s="140"/>
      <c r="K648" s="451"/>
      <c r="L648" s="451"/>
      <c r="M648" s="451"/>
      <c r="N648" s="451"/>
    </row>
    <row r="649" spans="1:24" hidden="1" x14ac:dyDescent="0.25">
      <c r="A649" s="14">
        <v>1</v>
      </c>
      <c r="B649" s="101"/>
      <c r="C649" s="102"/>
      <c r="I649" s="138"/>
      <c r="J649" s="138"/>
      <c r="K649" s="445"/>
      <c r="L649" s="445"/>
      <c r="M649" s="445"/>
      <c r="N649" s="445"/>
    </row>
    <row r="650" spans="1:24" s="78" customFormat="1" hidden="1" x14ac:dyDescent="0.25">
      <c r="A650" s="14"/>
      <c r="B650" s="101"/>
      <c r="C650" s="94"/>
      <c r="D650" s="67"/>
      <c r="E650" s="67"/>
      <c r="F650" s="67"/>
      <c r="G650" s="67"/>
      <c r="H650" s="67"/>
      <c r="I650" s="140"/>
      <c r="J650" s="140"/>
      <c r="K650" s="451"/>
      <c r="L650" s="451"/>
      <c r="M650" s="451"/>
      <c r="N650" s="451"/>
      <c r="O650" s="79"/>
      <c r="S650" s="188"/>
      <c r="T650" s="188"/>
      <c r="U650" s="188"/>
    </row>
    <row r="651" spans="1:24" hidden="1" x14ac:dyDescent="0.25">
      <c r="A651" s="14"/>
      <c r="B651" s="101"/>
      <c r="C651" s="94"/>
      <c r="I651" s="140"/>
      <c r="J651" s="140"/>
      <c r="K651" s="451"/>
      <c r="L651" s="451"/>
      <c r="M651" s="451"/>
      <c r="N651" s="451"/>
    </row>
    <row r="652" spans="1:24" hidden="1" x14ac:dyDescent="0.25">
      <c r="A652" s="14"/>
      <c r="B652" s="101"/>
      <c r="C652" s="94"/>
      <c r="I652" s="140"/>
      <c r="J652" s="140"/>
      <c r="K652" s="451"/>
      <c r="L652" s="451"/>
      <c r="M652" s="451"/>
      <c r="N652" s="451"/>
    </row>
    <row r="653" spans="1:24" hidden="1" x14ac:dyDescent="0.25">
      <c r="A653" s="14"/>
      <c r="B653" s="101"/>
      <c r="C653" s="94"/>
      <c r="I653" s="140"/>
      <c r="J653" s="140"/>
      <c r="K653" s="451"/>
      <c r="L653" s="451"/>
      <c r="M653" s="451"/>
      <c r="N653" s="451"/>
    </row>
    <row r="654" spans="1:24" hidden="1" x14ac:dyDescent="0.25">
      <c r="A654" s="144"/>
      <c r="B654" s="145" t="s">
        <v>20</v>
      </c>
      <c r="C654" s="146">
        <f>SUM(C649:C653)</f>
        <v>0</v>
      </c>
      <c r="I654" s="135">
        <f>SUM(I649:I653)</f>
        <v>0</v>
      </c>
      <c r="J654" s="135">
        <f>SUM(J649:J653)</f>
        <v>0</v>
      </c>
      <c r="K654" s="388"/>
      <c r="L654" s="388"/>
      <c r="M654" s="388"/>
      <c r="N654" s="388"/>
    </row>
    <row r="655" spans="1:24" hidden="1" x14ac:dyDescent="0.25"/>
    <row r="656" spans="1:24" hidden="1" x14ac:dyDescent="0.25">
      <c r="A656" s="861" t="s">
        <v>135</v>
      </c>
      <c r="B656" s="861"/>
      <c r="C656" s="861"/>
      <c r="D656" s="861"/>
      <c r="E656" s="861"/>
      <c r="F656" s="861"/>
      <c r="G656" s="861"/>
      <c r="H656" s="861"/>
      <c r="I656" s="861"/>
      <c r="J656" s="861"/>
      <c r="K656" s="432"/>
      <c r="L656" s="432"/>
      <c r="M656" s="432"/>
      <c r="N656" s="432"/>
    </row>
    <row r="657" spans="1:24" hidden="1" x14ac:dyDescent="0.25">
      <c r="I657" s="850" t="s">
        <v>172</v>
      </c>
      <c r="J657" s="850"/>
      <c r="K657" s="443"/>
      <c r="L657" s="443"/>
      <c r="M657" s="443"/>
      <c r="N657" s="443"/>
    </row>
    <row r="658" spans="1:24" s="12" customFormat="1" ht="56.25" hidden="1" x14ac:dyDescent="0.35">
      <c r="A658" s="14" t="s">
        <v>24</v>
      </c>
      <c r="B658" s="14" t="s">
        <v>14</v>
      </c>
      <c r="C658" s="14" t="s">
        <v>81</v>
      </c>
      <c r="D658" s="67"/>
      <c r="E658" s="67"/>
      <c r="F658" s="67"/>
      <c r="G658" s="67"/>
      <c r="H658" s="67"/>
      <c r="I658" s="133" t="s">
        <v>115</v>
      </c>
      <c r="J658" s="133" t="s">
        <v>173</v>
      </c>
      <c r="K658" s="444"/>
      <c r="L658" s="444"/>
      <c r="M658" s="444"/>
      <c r="N658" s="444"/>
      <c r="O658" s="81"/>
      <c r="P658" s="36"/>
      <c r="Q658" s="36"/>
      <c r="S658" s="189"/>
      <c r="T658" s="196"/>
      <c r="U658" s="196"/>
      <c r="V658" s="92"/>
      <c r="W658" s="92"/>
      <c r="X658" s="92"/>
    </row>
    <row r="659" spans="1:24" hidden="1" x14ac:dyDescent="0.25">
      <c r="A659" s="91">
        <v>1</v>
      </c>
      <c r="B659" s="91">
        <v>2</v>
      </c>
      <c r="C659" s="91">
        <v>3</v>
      </c>
      <c r="D659" s="78"/>
      <c r="E659" s="78"/>
      <c r="F659" s="78"/>
      <c r="G659" s="78"/>
      <c r="H659" s="78"/>
      <c r="I659" s="140"/>
      <c r="J659" s="140"/>
      <c r="K659" s="451"/>
      <c r="L659" s="451"/>
      <c r="M659" s="451"/>
      <c r="N659" s="451"/>
    </row>
    <row r="660" spans="1:24" hidden="1" x14ac:dyDescent="0.25">
      <c r="A660" s="14">
        <v>1</v>
      </c>
      <c r="B660" s="101"/>
      <c r="C660" s="102"/>
      <c r="I660" s="138"/>
      <c r="J660" s="138"/>
      <c r="K660" s="445"/>
      <c r="L660" s="445"/>
      <c r="M660" s="445"/>
      <c r="N660" s="445"/>
    </row>
    <row r="661" spans="1:24" s="78" customFormat="1" hidden="1" x14ac:dyDescent="0.25">
      <c r="A661" s="14"/>
      <c r="B661" s="101"/>
      <c r="C661" s="94"/>
      <c r="D661" s="67"/>
      <c r="E661" s="67"/>
      <c r="F661" s="67"/>
      <c r="G661" s="67"/>
      <c r="H661" s="67"/>
      <c r="I661" s="140"/>
      <c r="J661" s="140"/>
      <c r="K661" s="451"/>
      <c r="L661" s="451"/>
      <c r="M661" s="451"/>
      <c r="N661" s="451"/>
      <c r="O661" s="79"/>
      <c r="S661" s="188"/>
      <c r="T661" s="188"/>
      <c r="U661" s="188"/>
    </row>
    <row r="662" spans="1:24" hidden="1" x14ac:dyDescent="0.25">
      <c r="A662" s="14"/>
      <c r="B662" s="101"/>
      <c r="C662" s="94"/>
      <c r="I662" s="140"/>
      <c r="J662" s="140"/>
      <c r="K662" s="451"/>
      <c r="L662" s="451"/>
      <c r="M662" s="451"/>
      <c r="N662" s="451"/>
    </row>
    <row r="663" spans="1:24" hidden="1" x14ac:dyDescent="0.25">
      <c r="A663" s="14"/>
      <c r="B663" s="101"/>
      <c r="C663" s="94"/>
      <c r="I663" s="140"/>
      <c r="J663" s="140"/>
      <c r="K663" s="451"/>
      <c r="L663" s="451"/>
      <c r="M663" s="451"/>
      <c r="N663" s="451"/>
    </row>
    <row r="664" spans="1:24" hidden="1" x14ac:dyDescent="0.25">
      <c r="A664" s="14"/>
      <c r="B664" s="101"/>
      <c r="C664" s="94"/>
      <c r="I664" s="140"/>
      <c r="J664" s="140"/>
      <c r="K664" s="451"/>
      <c r="L664" s="451"/>
      <c r="M664" s="451"/>
      <c r="N664" s="451"/>
    </row>
    <row r="665" spans="1:24" hidden="1" x14ac:dyDescent="0.25">
      <c r="A665" s="144"/>
      <c r="B665" s="145" t="s">
        <v>20</v>
      </c>
      <c r="C665" s="146">
        <f>SUM(C660:C664)</f>
        <v>0</v>
      </c>
      <c r="I665" s="135">
        <f>SUM(I660:I664)</f>
        <v>0</v>
      </c>
      <c r="J665" s="135">
        <f>SUM(J660:J664)</f>
        <v>0</v>
      </c>
      <c r="K665" s="388"/>
      <c r="L665" s="388"/>
      <c r="M665" s="388"/>
      <c r="N665" s="388"/>
    </row>
    <row r="666" spans="1:24" hidden="1" x14ac:dyDescent="0.25"/>
    <row r="667" spans="1:24" hidden="1" x14ac:dyDescent="0.25">
      <c r="A667" s="861" t="s">
        <v>136</v>
      </c>
      <c r="B667" s="861"/>
      <c r="C667" s="861"/>
      <c r="D667" s="861"/>
      <c r="E667" s="861"/>
      <c r="F667" s="861"/>
      <c r="G667" s="861"/>
      <c r="H667" s="861"/>
      <c r="I667" s="861"/>
      <c r="J667" s="861"/>
      <c r="K667" s="432"/>
      <c r="L667" s="432"/>
      <c r="M667" s="432"/>
      <c r="N667" s="432"/>
    </row>
    <row r="668" spans="1:24" hidden="1" x14ac:dyDescent="0.25">
      <c r="I668" s="850" t="s">
        <v>172</v>
      </c>
      <c r="J668" s="850"/>
      <c r="K668" s="443"/>
      <c r="L668" s="443"/>
      <c r="M668" s="443"/>
      <c r="N668" s="443"/>
    </row>
    <row r="669" spans="1:24" s="12" customFormat="1" ht="56.25" hidden="1" x14ac:dyDescent="0.35">
      <c r="A669" s="14" t="s">
        <v>24</v>
      </c>
      <c r="B669" s="14" t="s">
        <v>14</v>
      </c>
      <c r="C669" s="14" t="s">
        <v>81</v>
      </c>
      <c r="D669" s="67"/>
      <c r="E669" s="67"/>
      <c r="F669" s="67"/>
      <c r="G669" s="67"/>
      <c r="H669" s="67"/>
      <c r="I669" s="133" t="s">
        <v>115</v>
      </c>
      <c r="J669" s="133" t="s">
        <v>173</v>
      </c>
      <c r="K669" s="444"/>
      <c r="L669" s="444"/>
      <c r="M669" s="444"/>
      <c r="N669" s="444"/>
      <c r="O669" s="81"/>
      <c r="P669" s="36"/>
      <c r="Q669" s="36"/>
      <c r="S669" s="189"/>
      <c r="T669" s="196"/>
      <c r="U669" s="196"/>
      <c r="V669" s="92"/>
      <c r="W669" s="92"/>
      <c r="X669" s="92"/>
    </row>
    <row r="670" spans="1:24" hidden="1" x14ac:dyDescent="0.25">
      <c r="A670" s="91">
        <v>1</v>
      </c>
      <c r="B670" s="91">
        <v>2</v>
      </c>
      <c r="C670" s="91">
        <v>3</v>
      </c>
      <c r="D670" s="78"/>
      <c r="E670" s="78"/>
      <c r="F670" s="78"/>
      <c r="G670" s="78"/>
      <c r="H670" s="78"/>
      <c r="I670" s="140"/>
      <c r="J670" s="140"/>
      <c r="K670" s="451"/>
      <c r="L670" s="451"/>
      <c r="M670" s="451"/>
      <c r="N670" s="451"/>
    </row>
    <row r="671" spans="1:24" hidden="1" x14ac:dyDescent="0.25">
      <c r="A671" s="14">
        <v>1</v>
      </c>
      <c r="B671" s="101"/>
      <c r="C671" s="102"/>
      <c r="I671" s="138"/>
      <c r="J671" s="138"/>
      <c r="K671" s="445"/>
      <c r="L671" s="445"/>
      <c r="M671" s="445"/>
      <c r="N671" s="445"/>
    </row>
    <row r="672" spans="1:24" s="78" customFormat="1" hidden="1" x14ac:dyDescent="0.25">
      <c r="A672" s="14"/>
      <c r="B672" s="101"/>
      <c r="C672" s="94"/>
      <c r="D672" s="67"/>
      <c r="E672" s="67"/>
      <c r="F672" s="67"/>
      <c r="G672" s="67"/>
      <c r="H672" s="67"/>
      <c r="I672" s="140"/>
      <c r="J672" s="140"/>
      <c r="K672" s="451"/>
      <c r="L672" s="451"/>
      <c r="M672" s="451"/>
      <c r="N672" s="451"/>
      <c r="O672" s="79"/>
      <c r="S672" s="188"/>
      <c r="T672" s="188"/>
      <c r="U672" s="188"/>
    </row>
    <row r="673" spans="1:24" hidden="1" x14ac:dyDescent="0.25">
      <c r="A673" s="14"/>
      <c r="B673" s="101"/>
      <c r="C673" s="94"/>
      <c r="I673" s="140"/>
      <c r="J673" s="140"/>
      <c r="K673" s="451"/>
      <c r="L673" s="451"/>
      <c r="M673" s="451"/>
      <c r="N673" s="451"/>
    </row>
    <row r="674" spans="1:24" hidden="1" x14ac:dyDescent="0.25">
      <c r="A674" s="14"/>
      <c r="B674" s="101"/>
      <c r="C674" s="94"/>
      <c r="I674" s="140"/>
      <c r="J674" s="140"/>
      <c r="K674" s="451"/>
      <c r="L674" s="451"/>
      <c r="M674" s="451"/>
      <c r="N674" s="451"/>
    </row>
    <row r="675" spans="1:24" hidden="1" x14ac:dyDescent="0.25">
      <c r="A675" s="14"/>
      <c r="B675" s="101"/>
      <c r="C675" s="94"/>
      <c r="I675" s="140"/>
      <c r="J675" s="140"/>
      <c r="K675" s="451"/>
      <c r="L675" s="451"/>
      <c r="M675" s="451"/>
      <c r="N675" s="451"/>
    </row>
    <row r="676" spans="1:24" hidden="1" x14ac:dyDescent="0.25">
      <c r="A676" s="144"/>
      <c r="B676" s="145" t="s">
        <v>20</v>
      </c>
      <c r="C676" s="146">
        <f>SUM(C671:C675)</f>
        <v>0</v>
      </c>
      <c r="I676" s="135">
        <f>SUM(I671:I675)</f>
        <v>0</v>
      </c>
      <c r="J676" s="135">
        <f>SUM(J671:J675)</f>
        <v>0</v>
      </c>
      <c r="K676" s="388"/>
      <c r="L676" s="388"/>
      <c r="M676" s="388"/>
      <c r="N676" s="388"/>
    </row>
    <row r="677" spans="1:24" hidden="1" x14ac:dyDescent="0.25"/>
    <row r="678" spans="1:24" hidden="1" x14ac:dyDescent="0.25">
      <c r="A678" s="861" t="s">
        <v>137</v>
      </c>
      <c r="B678" s="861"/>
      <c r="C678" s="861"/>
      <c r="D678" s="861"/>
      <c r="E678" s="861"/>
      <c r="F678" s="861"/>
      <c r="G678" s="861"/>
      <c r="H678" s="861"/>
      <c r="I678" s="861"/>
      <c r="J678" s="861"/>
      <c r="K678" s="432"/>
      <c r="L678" s="432"/>
      <c r="M678" s="432"/>
      <c r="N678" s="432"/>
    </row>
    <row r="679" spans="1:24" hidden="1" x14ac:dyDescent="0.25">
      <c r="I679" s="850" t="s">
        <v>172</v>
      </c>
      <c r="J679" s="850"/>
      <c r="K679" s="443"/>
      <c r="L679" s="443"/>
      <c r="M679" s="443"/>
      <c r="N679" s="443"/>
    </row>
    <row r="680" spans="1:24" s="12" customFormat="1" ht="56.25" hidden="1" x14ac:dyDescent="0.35">
      <c r="A680" s="14" t="s">
        <v>24</v>
      </c>
      <c r="B680" s="14" t="s">
        <v>14</v>
      </c>
      <c r="C680" s="14" t="s">
        <v>81</v>
      </c>
      <c r="D680" s="67"/>
      <c r="E680" s="67"/>
      <c r="F680" s="67"/>
      <c r="G680" s="67"/>
      <c r="H680" s="67"/>
      <c r="I680" s="133" t="s">
        <v>115</v>
      </c>
      <c r="J680" s="133" t="s">
        <v>173</v>
      </c>
      <c r="K680" s="444"/>
      <c r="L680" s="444"/>
      <c r="M680" s="444"/>
      <c r="N680" s="444"/>
      <c r="O680" s="81"/>
      <c r="P680" s="36"/>
      <c r="Q680" s="36"/>
      <c r="S680" s="189"/>
      <c r="T680" s="196"/>
      <c r="U680" s="196"/>
      <c r="V680" s="92"/>
      <c r="W680" s="92"/>
      <c r="X680" s="92"/>
    </row>
    <row r="681" spans="1:24" hidden="1" x14ac:dyDescent="0.25">
      <c r="A681" s="91">
        <v>1</v>
      </c>
      <c r="B681" s="91">
        <v>2</v>
      </c>
      <c r="C681" s="91">
        <v>3</v>
      </c>
      <c r="D681" s="78"/>
      <c r="E681" s="78"/>
      <c r="F681" s="78"/>
      <c r="G681" s="78"/>
      <c r="H681" s="78"/>
      <c r="I681" s="140"/>
      <c r="J681" s="140"/>
      <c r="K681" s="451"/>
      <c r="L681" s="451"/>
      <c r="M681" s="451"/>
      <c r="N681" s="451"/>
    </row>
    <row r="682" spans="1:24" hidden="1" x14ac:dyDescent="0.25">
      <c r="A682" s="14">
        <v>1</v>
      </c>
      <c r="B682" s="101"/>
      <c r="C682" s="102"/>
      <c r="I682" s="138"/>
      <c r="J682" s="138"/>
      <c r="K682" s="445"/>
      <c r="L682" s="445"/>
      <c r="M682" s="445"/>
      <c r="N682" s="445"/>
    </row>
    <row r="683" spans="1:24" s="78" customFormat="1" hidden="1" x14ac:dyDescent="0.25">
      <c r="A683" s="14"/>
      <c r="B683" s="101"/>
      <c r="C683" s="94"/>
      <c r="D683" s="67"/>
      <c r="E683" s="67"/>
      <c r="F683" s="67"/>
      <c r="G683" s="67"/>
      <c r="H683" s="67"/>
      <c r="I683" s="140"/>
      <c r="J683" s="140"/>
      <c r="K683" s="451"/>
      <c r="L683" s="451"/>
      <c r="M683" s="451"/>
      <c r="N683" s="451"/>
      <c r="O683" s="79"/>
      <c r="S683" s="188"/>
      <c r="T683" s="188"/>
      <c r="U683" s="188"/>
    </row>
    <row r="684" spans="1:24" hidden="1" x14ac:dyDescent="0.25">
      <c r="A684" s="14"/>
      <c r="B684" s="101"/>
      <c r="C684" s="94"/>
      <c r="I684" s="140"/>
      <c r="J684" s="140"/>
      <c r="K684" s="451"/>
      <c r="L684" s="451"/>
      <c r="M684" s="451"/>
      <c r="N684" s="451"/>
    </row>
    <row r="685" spans="1:24" hidden="1" x14ac:dyDescent="0.25">
      <c r="A685" s="14"/>
      <c r="B685" s="101"/>
      <c r="C685" s="94"/>
      <c r="I685" s="140"/>
      <c r="J685" s="140"/>
      <c r="K685" s="451"/>
      <c r="L685" s="451"/>
      <c r="M685" s="451"/>
      <c r="N685" s="451"/>
    </row>
    <row r="686" spans="1:24" hidden="1" x14ac:dyDescent="0.25">
      <c r="A686" s="14"/>
      <c r="B686" s="101"/>
      <c r="C686" s="94"/>
      <c r="I686" s="140"/>
      <c r="J686" s="140"/>
      <c r="K686" s="451"/>
      <c r="L686" s="451"/>
      <c r="M686" s="451"/>
      <c r="N686" s="451"/>
    </row>
    <row r="687" spans="1:24" hidden="1" x14ac:dyDescent="0.25">
      <c r="A687" s="144"/>
      <c r="B687" s="145" t="s">
        <v>20</v>
      </c>
      <c r="C687" s="146">
        <f>SUM(C682:C686)</f>
        <v>0</v>
      </c>
      <c r="I687" s="135">
        <f>SUM(I682:I686)</f>
        <v>0</v>
      </c>
      <c r="J687" s="135">
        <f>SUM(J682:J686)</f>
        <v>0</v>
      </c>
      <c r="K687" s="388"/>
      <c r="L687" s="388"/>
      <c r="M687" s="388"/>
      <c r="N687" s="388"/>
    </row>
    <row r="688" spans="1:24" hidden="1" x14ac:dyDescent="0.25"/>
    <row r="689" spans="1:24" hidden="1" x14ac:dyDescent="0.25"/>
    <row r="690" spans="1:24" ht="53.25" hidden="1" customHeight="1" x14ac:dyDescent="0.25">
      <c r="A690" s="863" t="s">
        <v>183</v>
      </c>
      <c r="B690" s="863"/>
      <c r="C690" s="863"/>
      <c r="D690" s="863"/>
      <c r="E690" s="863"/>
      <c r="F690" s="863"/>
      <c r="G690" s="863"/>
      <c r="H690" s="863"/>
      <c r="I690" s="863"/>
      <c r="J690" s="863"/>
      <c r="K690" s="433"/>
      <c r="L690" s="433"/>
      <c r="M690" s="433"/>
      <c r="N690" s="433"/>
    </row>
    <row r="691" spans="1:24" hidden="1" x14ac:dyDescent="0.25"/>
    <row r="692" spans="1:24" hidden="1" x14ac:dyDescent="0.25">
      <c r="A692" s="861" t="s">
        <v>138</v>
      </c>
      <c r="B692" s="861"/>
      <c r="C692" s="861"/>
      <c r="D692" s="861"/>
      <c r="E692" s="861"/>
      <c r="F692" s="861"/>
      <c r="G692" s="861"/>
      <c r="H692" s="861"/>
      <c r="I692" s="861"/>
      <c r="J692" s="861"/>
      <c r="K692" s="432"/>
      <c r="L692" s="432"/>
      <c r="M692" s="432"/>
      <c r="N692" s="432"/>
      <c r="O692" s="123"/>
    </row>
    <row r="693" spans="1:24" hidden="1" x14ac:dyDescent="0.25">
      <c r="I693" s="850" t="s">
        <v>172</v>
      </c>
      <c r="J693" s="850"/>
      <c r="K693" s="443"/>
      <c r="L693" s="443"/>
      <c r="M693" s="443"/>
      <c r="N693" s="443"/>
    </row>
    <row r="694" spans="1:24" s="12" customFormat="1" ht="56.25" hidden="1" x14ac:dyDescent="0.35">
      <c r="A694" s="14" t="s">
        <v>24</v>
      </c>
      <c r="B694" s="14" t="s">
        <v>14</v>
      </c>
      <c r="C694" s="167" t="s">
        <v>132</v>
      </c>
      <c r="D694" s="167" t="s">
        <v>133</v>
      </c>
      <c r="E694" s="167" t="s">
        <v>134</v>
      </c>
      <c r="F694" s="67"/>
      <c r="G694" s="67"/>
      <c r="H694" s="67"/>
      <c r="I694" s="133" t="s">
        <v>115</v>
      </c>
      <c r="J694" s="133" t="s">
        <v>173</v>
      </c>
      <c r="K694" s="444"/>
      <c r="L694" s="444"/>
      <c r="M694" s="444"/>
      <c r="N694" s="444"/>
      <c r="O694" s="81"/>
      <c r="P694" s="36"/>
      <c r="Q694" s="36"/>
      <c r="S694" s="189"/>
      <c r="T694" s="196"/>
      <c r="U694" s="196"/>
      <c r="V694" s="92"/>
      <c r="W694" s="92"/>
      <c r="X694" s="92"/>
    </row>
    <row r="695" spans="1:24" hidden="1" x14ac:dyDescent="0.25">
      <c r="A695" s="91">
        <v>1</v>
      </c>
      <c r="B695" s="91">
        <v>2</v>
      </c>
      <c r="C695" s="113">
        <v>3</v>
      </c>
      <c r="D695" s="113">
        <v>4</v>
      </c>
      <c r="E695" s="113">
        <v>5</v>
      </c>
      <c r="F695" s="78"/>
      <c r="G695" s="78"/>
      <c r="H695" s="78"/>
      <c r="I695" s="138"/>
      <c r="J695" s="138"/>
      <c r="K695" s="445"/>
      <c r="L695" s="445"/>
      <c r="M695" s="445"/>
      <c r="N695" s="445"/>
    </row>
    <row r="696" spans="1:24" hidden="1" x14ac:dyDescent="0.25">
      <c r="A696" s="14">
        <v>1</v>
      </c>
      <c r="B696" s="101"/>
      <c r="C696" s="94"/>
      <c r="D696" s="14"/>
      <c r="E696" s="94"/>
      <c r="I696" s="138"/>
      <c r="J696" s="138"/>
      <c r="K696" s="445"/>
      <c r="L696" s="445"/>
      <c r="M696" s="445"/>
      <c r="N696" s="445"/>
    </row>
    <row r="697" spans="1:24" s="78" customFormat="1" hidden="1" x14ac:dyDescent="0.25">
      <c r="A697" s="14"/>
      <c r="B697" s="101"/>
      <c r="C697" s="165"/>
      <c r="D697" s="167"/>
      <c r="E697" s="165"/>
      <c r="F697" s="67"/>
      <c r="G697" s="67"/>
      <c r="H697" s="67"/>
      <c r="I697" s="138"/>
      <c r="J697" s="138"/>
      <c r="K697" s="445"/>
      <c r="L697" s="445"/>
      <c r="M697" s="445"/>
      <c r="N697" s="445"/>
      <c r="O697" s="79"/>
      <c r="S697" s="188"/>
      <c r="T697" s="188"/>
      <c r="U697" s="188"/>
    </row>
    <row r="698" spans="1:24" hidden="1" x14ac:dyDescent="0.25">
      <c r="A698" s="14"/>
      <c r="B698" s="101"/>
      <c r="C698" s="165"/>
      <c r="D698" s="167"/>
      <c r="E698" s="165"/>
      <c r="I698" s="138"/>
      <c r="J698" s="138"/>
      <c r="K698" s="445"/>
      <c r="L698" s="445"/>
      <c r="M698" s="445"/>
      <c r="N698" s="445"/>
    </row>
    <row r="699" spans="1:24" hidden="1" x14ac:dyDescent="0.25">
      <c r="A699" s="144"/>
      <c r="B699" s="145" t="s">
        <v>20</v>
      </c>
      <c r="C699" s="144" t="s">
        <v>21</v>
      </c>
      <c r="D699" s="144" t="s">
        <v>21</v>
      </c>
      <c r="E699" s="146">
        <f>E696</f>
        <v>0</v>
      </c>
      <c r="I699" s="135">
        <f>SUM(I696:I698)</f>
        <v>0</v>
      </c>
      <c r="J699" s="135">
        <f>SUM(J696:J698)</f>
        <v>0</v>
      </c>
      <c r="K699" s="388"/>
      <c r="L699" s="388"/>
      <c r="M699" s="388"/>
      <c r="N699" s="388"/>
    </row>
    <row r="700" spans="1:24" hidden="1" x14ac:dyDescent="0.25"/>
    <row r="701" spans="1:24" hidden="1" x14ac:dyDescent="0.25">
      <c r="A701" s="861" t="s">
        <v>139</v>
      </c>
      <c r="B701" s="861"/>
      <c r="C701" s="861"/>
      <c r="D701" s="861"/>
      <c r="E701" s="861"/>
      <c r="F701" s="861"/>
      <c r="G701" s="861"/>
      <c r="H701" s="861"/>
      <c r="I701" s="861"/>
      <c r="J701" s="861"/>
      <c r="K701" s="432"/>
      <c r="L701" s="432"/>
      <c r="M701" s="432"/>
      <c r="N701" s="432"/>
    </row>
    <row r="702" spans="1:24" hidden="1" x14ac:dyDescent="0.25">
      <c r="I702" s="850" t="s">
        <v>172</v>
      </c>
      <c r="J702" s="850"/>
      <c r="K702" s="443"/>
      <c r="L702" s="443"/>
      <c r="M702" s="443"/>
      <c r="N702" s="443"/>
    </row>
    <row r="703" spans="1:24" s="12" customFormat="1" ht="56.25" hidden="1" x14ac:dyDescent="0.35">
      <c r="A703" s="14" t="s">
        <v>24</v>
      </c>
      <c r="B703" s="14" t="s">
        <v>14</v>
      </c>
      <c r="C703" s="167" t="s">
        <v>132</v>
      </c>
      <c r="D703" s="167" t="s">
        <v>133</v>
      </c>
      <c r="E703" s="167" t="s">
        <v>134</v>
      </c>
      <c r="F703" s="67"/>
      <c r="G703" s="67"/>
      <c r="H703" s="67"/>
      <c r="I703" s="133" t="s">
        <v>115</v>
      </c>
      <c r="J703" s="133" t="s">
        <v>173</v>
      </c>
      <c r="K703" s="444"/>
      <c r="L703" s="444"/>
      <c r="M703" s="444"/>
      <c r="N703" s="444"/>
      <c r="O703" s="81"/>
      <c r="P703" s="36"/>
      <c r="Q703" s="36"/>
      <c r="S703" s="189"/>
      <c r="T703" s="196"/>
      <c r="U703" s="196"/>
      <c r="V703" s="92"/>
      <c r="W703" s="92"/>
      <c r="X703" s="92"/>
    </row>
    <row r="704" spans="1:24" hidden="1" x14ac:dyDescent="0.25">
      <c r="A704" s="91">
        <v>1</v>
      </c>
      <c r="B704" s="91">
        <v>2</v>
      </c>
      <c r="C704" s="113">
        <v>3</v>
      </c>
      <c r="D704" s="113">
        <v>4</v>
      </c>
      <c r="E704" s="113">
        <v>5</v>
      </c>
      <c r="F704" s="78"/>
      <c r="G704" s="78"/>
      <c r="H704" s="78"/>
      <c r="I704" s="138"/>
      <c r="J704" s="138"/>
      <c r="K704" s="445"/>
      <c r="L704" s="445"/>
      <c r="M704" s="445"/>
      <c r="N704" s="445"/>
    </row>
    <row r="705" spans="1:21" hidden="1" x14ac:dyDescent="0.25">
      <c r="A705" s="14">
        <v>1</v>
      </c>
      <c r="B705" s="101"/>
      <c r="C705" s="94"/>
      <c r="D705" s="14"/>
      <c r="E705" s="94"/>
      <c r="I705" s="138"/>
      <c r="J705" s="138"/>
      <c r="K705" s="445"/>
      <c r="L705" s="445"/>
      <c r="M705" s="445"/>
      <c r="N705" s="445"/>
    </row>
    <row r="706" spans="1:21" s="78" customFormat="1" hidden="1" x14ac:dyDescent="0.25">
      <c r="A706" s="14"/>
      <c r="B706" s="101"/>
      <c r="C706" s="165"/>
      <c r="D706" s="167"/>
      <c r="E706" s="165"/>
      <c r="F706" s="67"/>
      <c r="G706" s="67"/>
      <c r="H706" s="67"/>
      <c r="I706" s="138"/>
      <c r="J706" s="138"/>
      <c r="K706" s="445"/>
      <c r="L706" s="445"/>
      <c r="M706" s="445"/>
      <c r="N706" s="445"/>
      <c r="O706" s="79"/>
      <c r="S706" s="188"/>
      <c r="T706" s="188"/>
      <c r="U706" s="188"/>
    </row>
    <row r="707" spans="1:21" hidden="1" x14ac:dyDescent="0.25">
      <c r="A707" s="14"/>
      <c r="B707" s="101"/>
      <c r="C707" s="165"/>
      <c r="D707" s="167"/>
      <c r="E707" s="165"/>
      <c r="I707" s="138"/>
      <c r="J707" s="138"/>
      <c r="K707" s="445"/>
      <c r="L707" s="445"/>
      <c r="M707" s="445"/>
      <c r="N707" s="445"/>
    </row>
    <row r="708" spans="1:21" hidden="1" x14ac:dyDescent="0.25">
      <c r="A708" s="144"/>
      <c r="B708" s="145" t="s">
        <v>20</v>
      </c>
      <c r="C708" s="144" t="s">
        <v>21</v>
      </c>
      <c r="D708" s="144" t="s">
        <v>21</v>
      </c>
      <c r="E708" s="146">
        <f>E705</f>
        <v>0</v>
      </c>
      <c r="I708" s="135">
        <f>SUM(I705:I707)</f>
        <v>0</v>
      </c>
      <c r="J708" s="135">
        <f>SUM(J705:J707)</f>
        <v>0</v>
      </c>
      <c r="K708" s="388"/>
      <c r="L708" s="388"/>
      <c r="M708" s="388"/>
      <c r="N708" s="388"/>
    </row>
    <row r="709" spans="1:21" hidden="1" x14ac:dyDescent="0.25"/>
    <row r="710" spans="1:21" hidden="1" x14ac:dyDescent="0.25"/>
    <row r="711" spans="1:21" ht="36" hidden="1" customHeight="1" x14ac:dyDescent="0.25">
      <c r="A711" s="863" t="s">
        <v>182</v>
      </c>
      <c r="B711" s="863"/>
      <c r="C711" s="863"/>
      <c r="D711" s="863"/>
      <c r="E711" s="863"/>
      <c r="F711" s="863"/>
      <c r="G711" s="863"/>
      <c r="H711" s="863"/>
      <c r="I711" s="863"/>
      <c r="J711" s="863"/>
      <c r="K711" s="433"/>
      <c r="L711" s="433"/>
      <c r="M711" s="433"/>
      <c r="N711" s="433"/>
    </row>
    <row r="712" spans="1:21" hidden="1" x14ac:dyDescent="0.25"/>
    <row r="713" spans="1:21" hidden="1" x14ac:dyDescent="0.25">
      <c r="A713" s="866" t="s">
        <v>140</v>
      </c>
      <c r="B713" s="866"/>
      <c r="C713" s="866"/>
      <c r="D713" s="866"/>
      <c r="E713" s="866"/>
      <c r="F713" s="866"/>
      <c r="G713" s="866"/>
      <c r="H713" s="866"/>
      <c r="I713" s="866"/>
      <c r="J713" s="866"/>
      <c r="K713" s="435"/>
      <c r="L713" s="435"/>
      <c r="M713" s="435"/>
      <c r="N713" s="435"/>
      <c r="O713" s="123"/>
    </row>
    <row r="714" spans="1:21" hidden="1" x14ac:dyDescent="0.25">
      <c r="A714" s="32"/>
      <c r="B714" s="11"/>
      <c r="C714" s="17"/>
      <c r="D714" s="17"/>
      <c r="E714" s="17"/>
      <c r="F714" s="17"/>
      <c r="I714" s="850" t="s">
        <v>172</v>
      </c>
      <c r="J714" s="850"/>
      <c r="K714" s="443"/>
      <c r="L714" s="443"/>
      <c r="M714" s="443"/>
      <c r="N714" s="443"/>
    </row>
    <row r="715" spans="1:21" ht="56.25" hidden="1" x14ac:dyDescent="0.25">
      <c r="A715" s="167" t="s">
        <v>24</v>
      </c>
      <c r="B715" s="167" t="s">
        <v>14</v>
      </c>
      <c r="C715" s="167" t="s">
        <v>71</v>
      </c>
      <c r="D715" s="167" t="s">
        <v>72</v>
      </c>
      <c r="E715" s="167" t="s">
        <v>73</v>
      </c>
      <c r="I715" s="133" t="s">
        <v>115</v>
      </c>
      <c r="J715" s="133" t="s">
        <v>173</v>
      </c>
      <c r="K715" s="444"/>
      <c r="L715" s="444"/>
      <c r="M715" s="444"/>
      <c r="N715" s="444"/>
      <c r="O715" s="127"/>
    </row>
    <row r="716" spans="1:21" hidden="1" x14ac:dyDescent="0.25">
      <c r="A716" s="113">
        <v>1</v>
      </c>
      <c r="B716" s="113">
        <v>2</v>
      </c>
      <c r="C716" s="113">
        <v>3</v>
      </c>
      <c r="D716" s="113">
        <v>4</v>
      </c>
      <c r="E716" s="113">
        <v>5</v>
      </c>
      <c r="F716" s="78"/>
      <c r="G716" s="78"/>
      <c r="H716" s="78"/>
      <c r="I716" s="138"/>
      <c r="J716" s="138"/>
      <c r="K716" s="445"/>
      <c r="L716" s="445"/>
      <c r="M716" s="445"/>
      <c r="N716" s="445"/>
    </row>
    <row r="717" spans="1:21" hidden="1" x14ac:dyDescent="0.25">
      <c r="A717" s="171"/>
      <c r="B717" s="26"/>
      <c r="C717" s="167"/>
      <c r="D717" s="13"/>
      <c r="E717" s="165"/>
      <c r="I717" s="138"/>
      <c r="J717" s="138"/>
      <c r="K717" s="445"/>
      <c r="L717" s="445"/>
      <c r="M717" s="445"/>
      <c r="N717" s="445"/>
    </row>
    <row r="718" spans="1:21" s="78" customFormat="1" hidden="1" x14ac:dyDescent="0.25">
      <c r="A718" s="167"/>
      <c r="B718" s="10"/>
      <c r="C718" s="167"/>
      <c r="D718" s="13"/>
      <c r="E718" s="165"/>
      <c r="F718" s="67"/>
      <c r="G718" s="67"/>
      <c r="H718" s="67"/>
      <c r="I718" s="138"/>
      <c r="J718" s="138"/>
      <c r="K718" s="445"/>
      <c r="L718" s="445"/>
      <c r="M718" s="445"/>
      <c r="N718" s="445"/>
      <c r="O718" s="79"/>
      <c r="S718" s="188"/>
      <c r="T718" s="188"/>
      <c r="U718" s="188"/>
    </row>
    <row r="719" spans="1:21" hidden="1" x14ac:dyDescent="0.25">
      <c r="A719" s="167"/>
      <c r="B719" s="10"/>
      <c r="C719" s="167"/>
      <c r="D719" s="13"/>
      <c r="E719" s="165"/>
      <c r="I719" s="138"/>
      <c r="J719" s="138"/>
      <c r="K719" s="445"/>
      <c r="L719" s="445"/>
      <c r="M719" s="445"/>
      <c r="N719" s="445"/>
    </row>
    <row r="720" spans="1:21" hidden="1" x14ac:dyDescent="0.25">
      <c r="A720" s="144"/>
      <c r="B720" s="145" t="s">
        <v>20</v>
      </c>
      <c r="C720" s="144" t="s">
        <v>21</v>
      </c>
      <c r="D720" s="144" t="s">
        <v>21</v>
      </c>
      <c r="E720" s="146">
        <f>SUM(E717:E719)</f>
        <v>0</v>
      </c>
      <c r="I720" s="135">
        <f>SUM(I717:I719)</f>
        <v>0</v>
      </c>
      <c r="J720" s="135">
        <f>SUM(J717:J719)</f>
        <v>0</v>
      </c>
      <c r="K720" s="388"/>
      <c r="L720" s="388"/>
      <c r="M720" s="388"/>
      <c r="N720" s="388"/>
    </row>
    <row r="721" spans="1:21" hidden="1" x14ac:dyDescent="0.25">
      <c r="A721" s="30"/>
      <c r="B721" s="31"/>
      <c r="C721" s="30"/>
      <c r="D721" s="30"/>
      <c r="E721" s="30"/>
      <c r="F721" s="30"/>
    </row>
    <row r="722" spans="1:21" hidden="1" x14ac:dyDescent="0.25">
      <c r="A722" s="860" t="s">
        <v>118</v>
      </c>
      <c r="B722" s="860"/>
      <c r="C722" s="860"/>
      <c r="D722" s="860"/>
      <c r="E722" s="860"/>
      <c r="F722" s="860"/>
      <c r="G722" s="860"/>
      <c r="H722" s="860"/>
      <c r="I722" s="860"/>
      <c r="J722" s="860"/>
      <c r="K722" s="434"/>
      <c r="L722" s="434"/>
      <c r="M722" s="434"/>
      <c r="N722" s="434"/>
    </row>
    <row r="723" spans="1:21" hidden="1" x14ac:dyDescent="0.25">
      <c r="A723" s="30"/>
      <c r="B723" s="11"/>
      <c r="C723" s="17"/>
      <c r="D723" s="17"/>
      <c r="E723" s="17"/>
      <c r="F723" s="17"/>
      <c r="I723" s="850" t="s">
        <v>172</v>
      </c>
      <c r="J723" s="850"/>
      <c r="K723" s="443"/>
      <c r="L723" s="443"/>
      <c r="M723" s="443"/>
      <c r="N723" s="443"/>
    </row>
    <row r="724" spans="1:21" ht="56.25" hidden="1" x14ac:dyDescent="0.25">
      <c r="A724" s="167" t="s">
        <v>24</v>
      </c>
      <c r="B724" s="167" t="s">
        <v>14</v>
      </c>
      <c r="C724" s="167" t="s">
        <v>74</v>
      </c>
      <c r="D724" s="167" t="s">
        <v>117</v>
      </c>
      <c r="F724" s="17"/>
      <c r="I724" s="133" t="s">
        <v>115</v>
      </c>
      <c r="J724" s="133" t="s">
        <v>173</v>
      </c>
      <c r="K724" s="444"/>
      <c r="L724" s="444"/>
      <c r="M724" s="444"/>
      <c r="N724" s="444"/>
      <c r="O724" s="128"/>
    </row>
    <row r="725" spans="1:21" hidden="1" x14ac:dyDescent="0.25">
      <c r="A725" s="113">
        <v>1</v>
      </c>
      <c r="B725" s="113">
        <v>2</v>
      </c>
      <c r="C725" s="113">
        <v>3</v>
      </c>
      <c r="D725" s="113">
        <v>4</v>
      </c>
      <c r="E725" s="78"/>
      <c r="F725" s="1"/>
      <c r="G725" s="78"/>
      <c r="H725" s="78"/>
      <c r="I725" s="138"/>
      <c r="J725" s="138"/>
      <c r="K725" s="445"/>
      <c r="L725" s="445"/>
      <c r="M725" s="445"/>
      <c r="N725" s="445"/>
    </row>
    <row r="726" spans="1:21" hidden="1" x14ac:dyDescent="0.25">
      <c r="A726" s="167"/>
      <c r="B726" s="26"/>
      <c r="C726" s="13"/>
      <c r="D726" s="165"/>
      <c r="F726" s="17"/>
      <c r="I726" s="138"/>
      <c r="J726" s="138"/>
      <c r="K726" s="445"/>
      <c r="L726" s="445"/>
      <c r="M726" s="445"/>
      <c r="N726" s="445"/>
    </row>
    <row r="727" spans="1:21" s="78" customFormat="1" hidden="1" x14ac:dyDescent="0.25">
      <c r="A727" s="167"/>
      <c r="B727" s="10"/>
      <c r="C727" s="13"/>
      <c r="D727" s="165"/>
      <c r="E727" s="67"/>
      <c r="F727" s="17"/>
      <c r="G727" s="67"/>
      <c r="H727" s="67"/>
      <c r="I727" s="138"/>
      <c r="J727" s="138"/>
      <c r="K727" s="445"/>
      <c r="L727" s="445"/>
      <c r="M727" s="445"/>
      <c r="N727" s="445"/>
      <c r="O727" s="79"/>
      <c r="S727" s="188"/>
      <c r="T727" s="188"/>
      <c r="U727" s="188"/>
    </row>
    <row r="728" spans="1:21" hidden="1" x14ac:dyDescent="0.25">
      <c r="A728" s="167"/>
      <c r="B728" s="10"/>
      <c r="C728" s="13"/>
      <c r="D728" s="165"/>
      <c r="F728" s="17"/>
      <c r="I728" s="138"/>
      <c r="J728" s="138"/>
      <c r="K728" s="445"/>
      <c r="L728" s="445"/>
      <c r="M728" s="445"/>
      <c r="N728" s="445"/>
    </row>
    <row r="729" spans="1:21" hidden="1" x14ac:dyDescent="0.25">
      <c r="A729" s="144"/>
      <c r="B729" s="145" t="s">
        <v>20</v>
      </c>
      <c r="C729" s="144" t="s">
        <v>21</v>
      </c>
      <c r="D729" s="146">
        <f>SUM(D726:D728)</f>
        <v>0</v>
      </c>
      <c r="F729" s="17"/>
      <c r="I729" s="135">
        <f>SUM(I726:I728)</f>
        <v>0</v>
      </c>
      <c r="J729" s="135">
        <f>SUM(J726:J728)</f>
        <v>0</v>
      </c>
      <c r="K729" s="388"/>
      <c r="L729" s="388"/>
      <c r="M729" s="388"/>
      <c r="N729" s="388"/>
    </row>
    <row r="730" spans="1:21" hidden="1" x14ac:dyDescent="0.25">
      <c r="A730" s="30"/>
      <c r="B730" s="31"/>
      <c r="C730" s="30"/>
      <c r="D730" s="30"/>
      <c r="E730" s="30"/>
      <c r="F730" s="30"/>
    </row>
    <row r="731" spans="1:21" hidden="1" x14ac:dyDescent="0.25">
      <c r="A731" s="860" t="s">
        <v>141</v>
      </c>
      <c r="B731" s="860"/>
      <c r="C731" s="860"/>
      <c r="D731" s="860"/>
      <c r="E731" s="860"/>
      <c r="F731" s="860"/>
      <c r="G731" s="860"/>
      <c r="H731" s="860"/>
      <c r="I731" s="860"/>
      <c r="J731" s="860"/>
      <c r="K731" s="434"/>
      <c r="L731" s="434"/>
      <c r="M731" s="434"/>
      <c r="N731" s="434"/>
    </row>
    <row r="732" spans="1:21" hidden="1" x14ac:dyDescent="0.25">
      <c r="A732" s="30"/>
      <c r="B732" s="11"/>
      <c r="C732" s="17"/>
      <c r="D732" s="17"/>
      <c r="E732" s="17"/>
      <c r="F732" s="17"/>
      <c r="I732" s="850" t="s">
        <v>172</v>
      </c>
      <c r="J732" s="850"/>
      <c r="K732" s="443"/>
      <c r="L732" s="443"/>
      <c r="M732" s="443"/>
      <c r="N732" s="443"/>
    </row>
    <row r="733" spans="1:21" ht="56.25" hidden="1" x14ac:dyDescent="0.25">
      <c r="A733" s="167" t="s">
        <v>24</v>
      </c>
      <c r="B733" s="167" t="s">
        <v>14</v>
      </c>
      <c r="C733" s="167" t="s">
        <v>74</v>
      </c>
      <c r="D733" s="167" t="s">
        <v>117</v>
      </c>
      <c r="F733" s="17"/>
      <c r="I733" s="133" t="s">
        <v>115</v>
      </c>
      <c r="J733" s="133" t="s">
        <v>173</v>
      </c>
      <c r="K733" s="444"/>
      <c r="L733" s="444"/>
      <c r="M733" s="444"/>
      <c r="N733" s="444"/>
      <c r="O733" s="128"/>
    </row>
    <row r="734" spans="1:21" hidden="1" x14ac:dyDescent="0.25">
      <c r="A734" s="113">
        <v>1</v>
      </c>
      <c r="B734" s="113">
        <v>2</v>
      </c>
      <c r="C734" s="113">
        <v>3</v>
      </c>
      <c r="D734" s="113">
        <v>4</v>
      </c>
      <c r="E734" s="78"/>
      <c r="F734" s="1"/>
      <c r="G734" s="78"/>
      <c r="H734" s="78"/>
      <c r="I734" s="138"/>
      <c r="J734" s="138"/>
      <c r="K734" s="445"/>
      <c r="L734" s="445"/>
      <c r="M734" s="445"/>
      <c r="N734" s="445"/>
    </row>
    <row r="735" spans="1:21" hidden="1" x14ac:dyDescent="0.25">
      <c r="A735" s="167"/>
      <c r="B735" s="26"/>
      <c r="C735" s="13"/>
      <c r="D735" s="165"/>
      <c r="F735" s="17"/>
      <c r="I735" s="138"/>
      <c r="J735" s="138"/>
      <c r="K735" s="445"/>
      <c r="L735" s="445"/>
      <c r="M735" s="445"/>
      <c r="N735" s="445"/>
    </row>
    <row r="736" spans="1:21" s="78" customFormat="1" hidden="1" x14ac:dyDescent="0.25">
      <c r="A736" s="167"/>
      <c r="B736" s="10"/>
      <c r="C736" s="13"/>
      <c r="D736" s="165"/>
      <c r="E736" s="67"/>
      <c r="F736" s="17"/>
      <c r="G736" s="67"/>
      <c r="H736" s="67"/>
      <c r="I736" s="138"/>
      <c r="J736" s="138"/>
      <c r="K736" s="445"/>
      <c r="L736" s="445"/>
      <c r="M736" s="445"/>
      <c r="N736" s="445"/>
      <c r="O736" s="79"/>
      <c r="S736" s="188"/>
      <c r="T736" s="188"/>
      <c r="U736" s="188"/>
    </row>
    <row r="737" spans="1:21" hidden="1" x14ac:dyDescent="0.25">
      <c r="A737" s="167"/>
      <c r="B737" s="10"/>
      <c r="C737" s="13"/>
      <c r="D737" s="165"/>
      <c r="F737" s="17"/>
      <c r="I737" s="138"/>
      <c r="J737" s="138"/>
      <c r="K737" s="445"/>
      <c r="L737" s="445"/>
      <c r="M737" s="445"/>
      <c r="N737" s="445"/>
    </row>
    <row r="738" spans="1:21" hidden="1" x14ac:dyDescent="0.25">
      <c r="A738" s="144"/>
      <c r="B738" s="145" t="s">
        <v>20</v>
      </c>
      <c r="C738" s="144" t="s">
        <v>21</v>
      </c>
      <c r="D738" s="146">
        <f>SUM(D735:D737)</f>
        <v>0</v>
      </c>
      <c r="F738" s="17"/>
      <c r="I738" s="135">
        <f>SUM(I735:I737)</f>
        <v>0</v>
      </c>
      <c r="J738" s="135">
        <f>SUM(J735:J737)</f>
        <v>0</v>
      </c>
      <c r="K738" s="388"/>
      <c r="L738" s="388"/>
      <c r="M738" s="388"/>
      <c r="N738" s="388"/>
    </row>
    <row r="739" spans="1:21" hidden="1" x14ac:dyDescent="0.25">
      <c r="A739" s="30"/>
      <c r="B739" s="31"/>
      <c r="C739" s="30"/>
      <c r="D739" s="30"/>
      <c r="E739" s="30"/>
      <c r="F739" s="30"/>
    </row>
    <row r="740" spans="1:21" hidden="1" x14ac:dyDescent="0.25">
      <c r="A740" s="861" t="s">
        <v>169</v>
      </c>
      <c r="B740" s="861"/>
      <c r="C740" s="861"/>
      <c r="D740" s="861"/>
      <c r="E740" s="861"/>
      <c r="F740" s="861"/>
      <c r="G740" s="861"/>
      <c r="H740" s="861"/>
      <c r="I740" s="861"/>
      <c r="J740" s="861"/>
      <c r="K740" s="432"/>
      <c r="L740" s="432"/>
      <c r="M740" s="432"/>
      <c r="N740" s="432"/>
    </row>
    <row r="741" spans="1:21" hidden="1" x14ac:dyDescent="0.25">
      <c r="A741" s="862"/>
      <c r="B741" s="862"/>
      <c r="C741" s="862"/>
      <c r="D741" s="862"/>
      <c r="E741" s="862"/>
      <c r="F741" s="862"/>
      <c r="I741" s="850" t="s">
        <v>172</v>
      </c>
      <c r="J741" s="850"/>
      <c r="K741" s="443"/>
      <c r="L741" s="443"/>
      <c r="M741" s="443"/>
      <c r="N741" s="443"/>
    </row>
    <row r="742" spans="1:21" ht="56.25" hidden="1" x14ac:dyDescent="0.25">
      <c r="A742" s="167" t="s">
        <v>24</v>
      </c>
      <c r="B742" s="167" t="s">
        <v>14</v>
      </c>
      <c r="C742" s="167" t="s">
        <v>78</v>
      </c>
      <c r="D742" s="167" t="s">
        <v>27</v>
      </c>
      <c r="E742" s="167" t="s">
        <v>79</v>
      </c>
      <c r="F742" s="167" t="s">
        <v>7</v>
      </c>
      <c r="I742" s="133" t="s">
        <v>115</v>
      </c>
      <c r="J742" s="133" t="s">
        <v>173</v>
      </c>
      <c r="K742" s="444"/>
      <c r="L742" s="444"/>
      <c r="M742" s="444"/>
      <c r="N742" s="444"/>
      <c r="O742" s="81"/>
    </row>
    <row r="743" spans="1:21" hidden="1" x14ac:dyDescent="0.25">
      <c r="A743" s="113">
        <v>1</v>
      </c>
      <c r="B743" s="113">
        <v>2</v>
      </c>
      <c r="C743" s="113">
        <v>3</v>
      </c>
      <c r="D743" s="113">
        <v>4</v>
      </c>
      <c r="E743" s="113">
        <v>5</v>
      </c>
      <c r="F743" s="113">
        <v>6</v>
      </c>
      <c r="G743" s="78"/>
      <c r="H743" s="78"/>
      <c r="I743" s="138"/>
      <c r="J743" s="138"/>
      <c r="K743" s="445"/>
      <c r="L743" s="445"/>
      <c r="M743" s="445"/>
      <c r="N743" s="445"/>
    </row>
    <row r="744" spans="1:21" hidden="1" x14ac:dyDescent="0.25">
      <c r="A744" s="167">
        <v>1</v>
      </c>
      <c r="B744" s="10"/>
      <c r="C744" s="167"/>
      <c r="D744" s="167"/>
      <c r="E744" s="165" t="e">
        <f>F744/D744</f>
        <v>#DIV/0!</v>
      </c>
      <c r="F744" s="165"/>
      <c r="I744" s="138"/>
      <c r="J744" s="138"/>
      <c r="K744" s="445"/>
      <c r="L744" s="445"/>
      <c r="M744" s="445"/>
      <c r="N744" s="445"/>
    </row>
    <row r="745" spans="1:21" s="78" customFormat="1" hidden="1" x14ac:dyDescent="0.25">
      <c r="A745" s="167">
        <v>2</v>
      </c>
      <c r="B745" s="10"/>
      <c r="C745" s="14"/>
      <c r="D745" s="14"/>
      <c r="E745" s="165" t="e">
        <f t="shared" ref="E745:E746" si="32">F745/D745</f>
        <v>#DIV/0!</v>
      </c>
      <c r="F745" s="165"/>
      <c r="G745" s="67"/>
      <c r="H745" s="67"/>
      <c r="I745" s="138"/>
      <c r="J745" s="138"/>
      <c r="K745" s="445"/>
      <c r="L745" s="445"/>
      <c r="M745" s="445"/>
      <c r="N745" s="445"/>
      <c r="O745" s="79"/>
      <c r="S745" s="188"/>
      <c r="T745" s="188"/>
      <c r="U745" s="188"/>
    </row>
    <row r="746" spans="1:21" hidden="1" x14ac:dyDescent="0.25">
      <c r="A746" s="167">
        <v>3</v>
      </c>
      <c r="B746" s="10"/>
      <c r="C746" s="167"/>
      <c r="D746" s="167"/>
      <c r="E746" s="165" t="e">
        <f t="shared" si="32"/>
        <v>#DIV/0!</v>
      </c>
      <c r="F746" s="165"/>
      <c r="I746" s="138"/>
      <c r="J746" s="138"/>
      <c r="K746" s="445"/>
      <c r="L746" s="445"/>
      <c r="M746" s="445"/>
      <c r="N746" s="445"/>
    </row>
    <row r="747" spans="1:21" hidden="1" x14ac:dyDescent="0.25">
      <c r="A747" s="144"/>
      <c r="B747" s="145" t="s">
        <v>20</v>
      </c>
      <c r="C747" s="144" t="s">
        <v>21</v>
      </c>
      <c r="D747" s="144" t="s">
        <v>21</v>
      </c>
      <c r="E747" s="144" t="s">
        <v>21</v>
      </c>
      <c r="F747" s="146">
        <f>F746+F745+F744</f>
        <v>0</v>
      </c>
      <c r="I747" s="135">
        <f>SUM(I744:I746)</f>
        <v>0</v>
      </c>
      <c r="J747" s="135">
        <f>SUM(J744:J746)</f>
        <v>0</v>
      </c>
      <c r="K747" s="388"/>
      <c r="L747" s="388"/>
      <c r="M747" s="388"/>
      <c r="N747" s="388"/>
    </row>
    <row r="748" spans="1:21" hidden="1" x14ac:dyDescent="0.25">
      <c r="A748" s="30"/>
      <c r="B748" s="31"/>
      <c r="C748" s="30"/>
      <c r="D748" s="30"/>
      <c r="E748" s="30"/>
      <c r="F748" s="30"/>
    </row>
    <row r="749" spans="1:21" x14ac:dyDescent="0.25">
      <c r="A749" s="30"/>
      <c r="B749" s="31"/>
      <c r="C749" s="30"/>
      <c r="D749" s="30"/>
      <c r="E749" s="30"/>
      <c r="F749" s="30"/>
    </row>
    <row r="750" spans="1:21" x14ac:dyDescent="0.25">
      <c r="A750" s="863" t="s">
        <v>181</v>
      </c>
      <c r="B750" s="863"/>
      <c r="C750" s="863"/>
      <c r="D750" s="863"/>
      <c r="E750" s="863"/>
      <c r="F750" s="863"/>
      <c r="G750" s="863"/>
      <c r="H750" s="863"/>
      <c r="I750" s="863"/>
      <c r="J750" s="863"/>
      <c r="K750" s="433"/>
      <c r="L750" s="433"/>
      <c r="M750" s="433"/>
      <c r="N750" s="433"/>
    </row>
    <row r="751" spans="1:21" x14ac:dyDescent="0.25">
      <c r="A751" s="30"/>
      <c r="B751" s="31"/>
      <c r="C751" s="30"/>
      <c r="D751" s="30"/>
      <c r="E751" s="30"/>
      <c r="F751" s="30"/>
    </row>
    <row r="752" spans="1:21" x14ac:dyDescent="0.25">
      <c r="A752" s="865" t="s">
        <v>142</v>
      </c>
      <c r="B752" s="865"/>
      <c r="C752" s="865"/>
      <c r="D752" s="865"/>
      <c r="E752" s="865"/>
      <c r="F752" s="865"/>
      <c r="G752" s="865"/>
      <c r="H752" s="865"/>
      <c r="I752" s="865"/>
      <c r="J752" s="865"/>
      <c r="K752" s="429"/>
      <c r="L752" s="429"/>
      <c r="M752" s="429"/>
      <c r="N752" s="429"/>
      <c r="O752" s="123"/>
    </row>
    <row r="753" spans="1:21" x14ac:dyDescent="0.25">
      <c r="A753" s="166"/>
      <c r="B753" s="34"/>
      <c r="C753" s="166"/>
      <c r="D753" s="166"/>
      <c r="E753" s="166"/>
      <c r="F753" s="166"/>
      <c r="I753" s="850" t="s">
        <v>172</v>
      </c>
      <c r="J753" s="850"/>
      <c r="K753" s="443"/>
      <c r="L753" s="443"/>
      <c r="M753" s="443"/>
      <c r="N753" s="443"/>
    </row>
    <row r="754" spans="1:21" ht="56.25" x14ac:dyDescent="0.25">
      <c r="A754" s="167" t="s">
        <v>24</v>
      </c>
      <c r="B754" s="167" t="s">
        <v>14</v>
      </c>
      <c r="C754" s="167" t="s">
        <v>65</v>
      </c>
      <c r="D754" s="167" t="s">
        <v>59</v>
      </c>
      <c r="E754" s="167" t="s">
        <v>60</v>
      </c>
      <c r="F754" s="167" t="s">
        <v>159</v>
      </c>
      <c r="I754" s="133" t="s">
        <v>115</v>
      </c>
      <c r="J754" s="133" t="s">
        <v>173</v>
      </c>
      <c r="K754" s="444"/>
      <c r="L754" s="444"/>
      <c r="M754" s="444"/>
      <c r="N754" s="444"/>
      <c r="O754" s="122"/>
    </row>
    <row r="755" spans="1:21" x14ac:dyDescent="0.25">
      <c r="A755" s="113">
        <v>1</v>
      </c>
      <c r="B755" s="113">
        <v>2</v>
      </c>
      <c r="C755" s="113">
        <v>3</v>
      </c>
      <c r="D755" s="113">
        <v>4</v>
      </c>
      <c r="E755" s="113">
        <v>5</v>
      </c>
      <c r="F755" s="113">
        <v>6</v>
      </c>
      <c r="G755" s="78"/>
      <c r="H755" s="78"/>
      <c r="I755" s="138"/>
      <c r="J755" s="138"/>
      <c r="K755" s="445"/>
      <c r="L755" s="445"/>
      <c r="M755" s="445"/>
      <c r="N755" s="445"/>
    </row>
    <row r="756" spans="1:21" x14ac:dyDescent="0.25">
      <c r="A756" s="529">
        <v>1</v>
      </c>
      <c r="B756" s="10" t="s">
        <v>61</v>
      </c>
      <c r="C756" s="536">
        <v>5</v>
      </c>
      <c r="D756" s="536">
        <v>12</v>
      </c>
      <c r="E756" s="537">
        <f t="shared" ref="E756:E760" si="33">F756/D756/C756</f>
        <v>750</v>
      </c>
      <c r="F756" s="537">
        <v>45000</v>
      </c>
      <c r="I756" s="138"/>
      <c r="J756" s="138"/>
      <c r="K756" s="445"/>
      <c r="L756" s="445"/>
      <c r="M756" s="445"/>
      <c r="N756" s="445"/>
      <c r="Q756" s="835">
        <v>53831.360000000001</v>
      </c>
      <c r="R756" s="769">
        <f>F756-Q756</f>
        <v>-8831.36</v>
      </c>
    </row>
    <row r="757" spans="1:21" s="78" customFormat="1" ht="46.5" hidden="1" x14ac:dyDescent="0.25">
      <c r="A757" s="529">
        <v>2</v>
      </c>
      <c r="B757" s="10" t="s">
        <v>299</v>
      </c>
      <c r="C757" s="529"/>
      <c r="D757" s="529">
        <v>12</v>
      </c>
      <c r="E757" s="530" t="e">
        <f t="shared" si="33"/>
        <v>#DIV/0!</v>
      </c>
      <c r="F757" s="530"/>
      <c r="G757" s="67"/>
      <c r="H757" s="67"/>
      <c r="I757" s="138"/>
      <c r="J757" s="138"/>
      <c r="K757" s="445"/>
      <c r="L757" s="445"/>
      <c r="M757" s="445"/>
      <c r="N757" s="445"/>
      <c r="O757" s="79"/>
      <c r="Q757" s="836"/>
      <c r="R757" s="836"/>
      <c r="S757" s="188"/>
      <c r="T757" s="188"/>
      <c r="U757" s="188"/>
    </row>
    <row r="758" spans="1:21" ht="46.5" hidden="1" x14ac:dyDescent="0.25">
      <c r="A758" s="529">
        <v>3</v>
      </c>
      <c r="B758" s="10" t="s">
        <v>255</v>
      </c>
      <c r="C758" s="529"/>
      <c r="D758" s="529">
        <v>1</v>
      </c>
      <c r="E758" s="530" t="e">
        <f t="shared" si="33"/>
        <v>#DIV/0!</v>
      </c>
      <c r="F758" s="530"/>
      <c r="I758" s="138"/>
      <c r="J758" s="138"/>
      <c r="K758" s="445"/>
      <c r="L758" s="445"/>
      <c r="M758" s="445"/>
      <c r="N758" s="445"/>
      <c r="Q758" s="835"/>
      <c r="R758" s="835"/>
    </row>
    <row r="759" spans="1:21" x14ac:dyDescent="0.25">
      <c r="A759" s="529">
        <v>4</v>
      </c>
      <c r="B759" s="10" t="s">
        <v>64</v>
      </c>
      <c r="C759" s="536">
        <v>1</v>
      </c>
      <c r="D759" s="536">
        <v>12</v>
      </c>
      <c r="E759" s="537">
        <f t="shared" si="33"/>
        <v>4500</v>
      </c>
      <c r="F759" s="537">
        <v>54000</v>
      </c>
      <c r="I759" s="140"/>
      <c r="J759" s="140"/>
      <c r="K759" s="451"/>
      <c r="L759" s="451"/>
      <c r="M759" s="451"/>
      <c r="N759" s="451"/>
      <c r="Q759" s="835"/>
      <c r="R759" s="835"/>
    </row>
    <row r="760" spans="1:21" ht="45" customHeight="1" x14ac:dyDescent="0.25">
      <c r="A760" s="529">
        <v>5</v>
      </c>
      <c r="B760" s="538" t="s">
        <v>310</v>
      </c>
      <c r="C760" s="536">
        <v>3</v>
      </c>
      <c r="D760" s="536">
        <v>12</v>
      </c>
      <c r="E760" s="537">
        <f t="shared" si="33"/>
        <v>470</v>
      </c>
      <c r="F760" s="537">
        <f>11280+5640</f>
        <v>16920</v>
      </c>
      <c r="I760" s="138"/>
      <c r="J760" s="138"/>
      <c r="K760" s="445"/>
      <c r="L760" s="445"/>
      <c r="M760" s="445"/>
      <c r="N760" s="445"/>
      <c r="Q760" s="835"/>
      <c r="R760" s="835"/>
    </row>
    <row r="761" spans="1:21" ht="36" hidden="1" customHeight="1" x14ac:dyDescent="0.25">
      <c r="A761" s="167">
        <v>6</v>
      </c>
      <c r="B761" s="10" t="s">
        <v>91</v>
      </c>
      <c r="C761" s="167"/>
      <c r="D761" s="167"/>
      <c r="E761" s="165" t="e">
        <f t="shared" ref="E761" si="34">F761/D761/C761</f>
        <v>#DIV/0!</v>
      </c>
      <c r="F761" s="165"/>
      <c r="I761" s="138"/>
      <c r="J761" s="138"/>
      <c r="K761" s="445"/>
      <c r="L761" s="445"/>
      <c r="M761" s="445"/>
      <c r="N761" s="445"/>
      <c r="Q761" s="835"/>
      <c r="R761" s="835"/>
    </row>
    <row r="762" spans="1:21" ht="32.25" customHeight="1" x14ac:dyDescent="0.25">
      <c r="A762" s="144"/>
      <c r="B762" s="145" t="s">
        <v>20</v>
      </c>
      <c r="C762" s="144" t="s">
        <v>21</v>
      </c>
      <c r="D762" s="144" t="s">
        <v>21</v>
      </c>
      <c r="E762" s="144" t="s">
        <v>21</v>
      </c>
      <c r="F762" s="146">
        <f>F761+F760+F759+F758+F757+F756</f>
        <v>115920</v>
      </c>
      <c r="I762" s="135">
        <f>SUM(I756:I761)</f>
        <v>0</v>
      </c>
      <c r="J762" s="135">
        <f>SUM(J756:J761)</f>
        <v>0</v>
      </c>
      <c r="K762" s="388"/>
      <c r="L762" s="388"/>
      <c r="M762" s="388"/>
      <c r="N762" s="388"/>
      <c r="Q762" s="835"/>
      <c r="R762" s="835"/>
    </row>
    <row r="763" spans="1:21" x14ac:dyDescent="0.25">
      <c r="A763" s="17"/>
      <c r="B763" s="11"/>
      <c r="C763" s="17"/>
      <c r="D763" s="17"/>
      <c r="E763" s="17"/>
      <c r="F763" s="17"/>
      <c r="Q763" s="835"/>
      <c r="R763" s="835"/>
    </row>
    <row r="764" spans="1:21" hidden="1" x14ac:dyDescent="0.25">
      <c r="A764" s="865" t="s">
        <v>143</v>
      </c>
      <c r="B764" s="865"/>
      <c r="C764" s="865"/>
      <c r="D764" s="865"/>
      <c r="E764" s="865"/>
      <c r="F764" s="865"/>
      <c r="G764" s="865"/>
      <c r="H764" s="865"/>
      <c r="I764" s="865"/>
      <c r="J764" s="865"/>
      <c r="K764" s="429"/>
      <c r="L764" s="429"/>
      <c r="M764" s="429"/>
      <c r="N764" s="429"/>
      <c r="Q764" s="835"/>
      <c r="R764" s="835"/>
    </row>
    <row r="765" spans="1:21" hidden="1" x14ac:dyDescent="0.25">
      <c r="A765" s="163"/>
      <c r="B765" s="24"/>
      <c r="C765" s="163"/>
      <c r="D765" s="163"/>
      <c r="E765" s="163"/>
      <c r="F765" s="17"/>
      <c r="I765" s="850" t="s">
        <v>172</v>
      </c>
      <c r="J765" s="850"/>
      <c r="K765" s="443"/>
      <c r="L765" s="443"/>
      <c r="M765" s="443"/>
      <c r="N765" s="443"/>
      <c r="Q765" s="835"/>
      <c r="R765" s="835"/>
    </row>
    <row r="766" spans="1:21" ht="56.25" hidden="1" x14ac:dyDescent="0.25">
      <c r="A766" s="167" t="s">
        <v>24</v>
      </c>
      <c r="B766" s="167" t="s">
        <v>14</v>
      </c>
      <c r="C766" s="167" t="s">
        <v>66</v>
      </c>
      <c r="D766" s="167" t="s">
        <v>145</v>
      </c>
      <c r="E766" s="169" t="s">
        <v>107</v>
      </c>
      <c r="F766" s="167" t="s">
        <v>144</v>
      </c>
      <c r="I766" s="133" t="s">
        <v>115</v>
      </c>
      <c r="J766" s="133" t="s">
        <v>173</v>
      </c>
      <c r="K766" s="444"/>
      <c r="L766" s="444"/>
      <c r="M766" s="444"/>
      <c r="N766" s="444"/>
      <c r="O766" s="122"/>
      <c r="Q766" s="835"/>
      <c r="R766" s="835"/>
    </row>
    <row r="767" spans="1:21" hidden="1" x14ac:dyDescent="0.25">
      <c r="A767" s="113">
        <v>1</v>
      </c>
      <c r="B767" s="113">
        <v>2</v>
      </c>
      <c r="C767" s="113">
        <v>3</v>
      </c>
      <c r="D767" s="113">
        <v>4</v>
      </c>
      <c r="E767" s="1">
        <v>5</v>
      </c>
      <c r="F767" s="113">
        <v>6</v>
      </c>
      <c r="G767" s="78"/>
      <c r="H767" s="78"/>
      <c r="I767" s="132"/>
      <c r="J767" s="132"/>
      <c r="K767" s="452"/>
      <c r="L767" s="452"/>
      <c r="M767" s="452"/>
      <c r="N767" s="452"/>
      <c r="Q767" s="835"/>
      <c r="R767" s="835"/>
    </row>
    <row r="768" spans="1:21" ht="33.75" hidden="1" customHeight="1" x14ac:dyDescent="0.25">
      <c r="A768" s="167">
        <v>1</v>
      </c>
      <c r="B768" s="10" t="s">
        <v>87</v>
      </c>
      <c r="C768" s="167"/>
      <c r="D768" s="165" t="e">
        <f>F768/C768</f>
        <v>#DIV/0!</v>
      </c>
      <c r="E768" s="169" t="s">
        <v>12</v>
      </c>
      <c r="F768" s="165"/>
      <c r="I768" s="138"/>
      <c r="J768" s="138"/>
      <c r="K768" s="445"/>
      <c r="L768" s="445"/>
      <c r="M768" s="445"/>
      <c r="N768" s="445"/>
      <c r="Q768" s="835"/>
      <c r="R768" s="835"/>
    </row>
    <row r="769" spans="1:21" s="78" customFormat="1" ht="46.5" hidden="1" x14ac:dyDescent="0.25">
      <c r="A769" s="167">
        <v>2</v>
      </c>
      <c r="B769" s="10" t="s">
        <v>198</v>
      </c>
      <c r="C769" s="256" t="s">
        <v>12</v>
      </c>
      <c r="D769" s="255"/>
      <c r="E769" s="254" t="e">
        <f>F769/D769</f>
        <v>#DIV/0!</v>
      </c>
      <c r="F769" s="255"/>
      <c r="G769" s="67"/>
      <c r="H769" s="67"/>
      <c r="I769" s="138"/>
      <c r="J769" s="138"/>
      <c r="K769" s="445"/>
      <c r="L769" s="445"/>
      <c r="M769" s="445"/>
      <c r="N769" s="445"/>
      <c r="O769" s="79"/>
      <c r="Q769" s="836"/>
      <c r="R769" s="836"/>
      <c r="S769" s="188"/>
      <c r="T769" s="188"/>
      <c r="U769" s="188"/>
    </row>
    <row r="770" spans="1:21" ht="39.75" hidden="1" customHeight="1" x14ac:dyDescent="0.25">
      <c r="A770" s="144"/>
      <c r="B770" s="145" t="s">
        <v>20</v>
      </c>
      <c r="C770" s="144" t="s">
        <v>12</v>
      </c>
      <c r="D770" s="144" t="s">
        <v>12</v>
      </c>
      <c r="E770" s="144" t="s">
        <v>12</v>
      </c>
      <c r="F770" s="146">
        <f>F768+F769</f>
        <v>0</v>
      </c>
      <c r="I770" s="131">
        <f>SUM(I768:I769)</f>
        <v>0</v>
      </c>
      <c r="J770" s="131">
        <f>SUM(J768:J769)</f>
        <v>0</v>
      </c>
      <c r="K770" s="453"/>
      <c r="L770" s="453"/>
      <c r="M770" s="453"/>
      <c r="N770" s="453"/>
      <c r="Q770" s="835"/>
      <c r="R770" s="835"/>
    </row>
    <row r="771" spans="1:21" hidden="1" x14ac:dyDescent="0.25">
      <c r="A771" s="17"/>
      <c r="B771" s="11"/>
      <c r="C771" s="17"/>
      <c r="D771" s="17"/>
      <c r="E771" s="17"/>
      <c r="F771" s="17"/>
      <c r="Q771" s="835"/>
      <c r="R771" s="835"/>
    </row>
    <row r="772" spans="1:21" hidden="1" x14ac:dyDescent="0.25">
      <c r="A772" s="861" t="s">
        <v>146</v>
      </c>
      <c r="B772" s="861"/>
      <c r="C772" s="861"/>
      <c r="D772" s="861"/>
      <c r="E772" s="861"/>
      <c r="F772" s="861"/>
      <c r="G772" s="861"/>
      <c r="H772" s="861"/>
      <c r="I772" s="861"/>
      <c r="J772" s="861"/>
      <c r="K772" s="432"/>
      <c r="L772" s="432"/>
      <c r="M772" s="432"/>
      <c r="N772" s="432"/>
      <c r="Q772" s="835"/>
      <c r="R772" s="835"/>
    </row>
    <row r="773" spans="1:21" hidden="1" x14ac:dyDescent="0.25">
      <c r="A773" s="172"/>
      <c r="B773" s="172"/>
      <c r="C773" s="172"/>
      <c r="D773" s="172"/>
      <c r="E773" s="172"/>
      <c r="F773" s="172"/>
      <c r="G773" s="172"/>
      <c r="H773" s="172"/>
      <c r="I773" s="850" t="s">
        <v>172</v>
      </c>
      <c r="J773" s="850"/>
      <c r="K773" s="443"/>
      <c r="L773" s="443"/>
      <c r="M773" s="443"/>
      <c r="N773" s="443"/>
      <c r="Q773" s="835"/>
      <c r="R773" s="835"/>
    </row>
    <row r="774" spans="1:21" s="17" customFormat="1" ht="69.75" hidden="1" x14ac:dyDescent="0.25">
      <c r="A774" s="167" t="s">
        <v>24</v>
      </c>
      <c r="B774" s="167" t="s">
        <v>0</v>
      </c>
      <c r="C774" s="167" t="s">
        <v>69</v>
      </c>
      <c r="D774" s="167" t="s">
        <v>67</v>
      </c>
      <c r="E774" s="167" t="s">
        <v>70</v>
      </c>
      <c r="F774" s="167" t="s">
        <v>7</v>
      </c>
      <c r="I774" s="133" t="s">
        <v>115</v>
      </c>
      <c r="J774" s="133" t="s">
        <v>173</v>
      </c>
      <c r="K774" s="444"/>
      <c r="L774" s="444"/>
      <c r="M774" s="444"/>
      <c r="N774" s="444"/>
      <c r="O774" s="81"/>
      <c r="Q774" s="837"/>
      <c r="R774" s="837"/>
      <c r="S774" s="20"/>
      <c r="T774" s="20"/>
      <c r="U774" s="20"/>
    </row>
    <row r="775" spans="1:21" s="17" customFormat="1" hidden="1" x14ac:dyDescent="0.25">
      <c r="A775" s="113">
        <v>1</v>
      </c>
      <c r="B775" s="113">
        <v>2</v>
      </c>
      <c r="C775" s="113">
        <v>4</v>
      </c>
      <c r="D775" s="113">
        <v>5</v>
      </c>
      <c r="E775" s="113">
        <v>6</v>
      </c>
      <c r="F775" s="113">
        <v>7</v>
      </c>
      <c r="G775" s="1"/>
      <c r="H775" s="1"/>
      <c r="I775" s="135"/>
      <c r="J775" s="135"/>
      <c r="K775" s="388"/>
      <c r="L775" s="388"/>
      <c r="M775" s="388"/>
      <c r="N775" s="388"/>
      <c r="O775" s="19"/>
      <c r="Q775" s="837"/>
      <c r="R775" s="837"/>
      <c r="S775" s="20"/>
      <c r="T775" s="20"/>
      <c r="U775" s="20"/>
    </row>
    <row r="776" spans="1:21" s="17" customFormat="1" hidden="1" x14ac:dyDescent="0.25">
      <c r="A776" s="167">
        <v>1</v>
      </c>
      <c r="B776" s="10" t="s">
        <v>92</v>
      </c>
      <c r="C776" s="165" t="e">
        <f>F776/D776</f>
        <v>#DIV/0!</v>
      </c>
      <c r="D776" s="165"/>
      <c r="E776" s="165"/>
      <c r="F776" s="165"/>
      <c r="I776" s="138"/>
      <c r="J776" s="138"/>
      <c r="K776" s="445"/>
      <c r="L776" s="445"/>
      <c r="M776" s="445"/>
      <c r="N776" s="445"/>
      <c r="O776" s="19"/>
      <c r="Q776" s="837"/>
      <c r="R776" s="837"/>
      <c r="S776" s="20"/>
      <c r="T776" s="20"/>
      <c r="U776" s="20"/>
    </row>
    <row r="777" spans="1:21" s="1" customFormat="1" hidden="1" x14ac:dyDescent="0.25">
      <c r="A777" s="167">
        <v>2</v>
      </c>
      <c r="B777" s="10" t="s">
        <v>68</v>
      </c>
      <c r="C777" s="165" t="e">
        <f t="shared" ref="C777:C780" si="35">F777/D777</f>
        <v>#DIV/0!</v>
      </c>
      <c r="D777" s="165"/>
      <c r="E777" s="165"/>
      <c r="F777" s="165"/>
      <c r="G777" s="17"/>
      <c r="H777" s="17"/>
      <c r="I777" s="138"/>
      <c r="J777" s="138"/>
      <c r="K777" s="445"/>
      <c r="L777" s="445"/>
      <c r="M777" s="445"/>
      <c r="N777" s="445"/>
      <c r="O777" s="104"/>
      <c r="Q777" s="763"/>
      <c r="R777" s="763"/>
      <c r="S777" s="191"/>
      <c r="T777" s="191"/>
      <c r="U777" s="191"/>
    </row>
    <row r="778" spans="1:21" s="17" customFormat="1" hidden="1" x14ac:dyDescent="0.25">
      <c r="A778" s="167">
        <v>3</v>
      </c>
      <c r="B778" s="10" t="s">
        <v>93</v>
      </c>
      <c r="C778" s="165" t="e">
        <f t="shared" si="35"/>
        <v>#DIV/0!</v>
      </c>
      <c r="D778" s="165"/>
      <c r="E778" s="165"/>
      <c r="F778" s="165"/>
      <c r="I778" s="138"/>
      <c r="J778" s="138"/>
      <c r="K778" s="445"/>
      <c r="L778" s="445"/>
      <c r="M778" s="445"/>
      <c r="N778" s="445"/>
      <c r="O778" s="19"/>
      <c r="Q778" s="837"/>
      <c r="R778" s="837"/>
      <c r="S778" s="20"/>
      <c r="T778" s="20"/>
      <c r="U778" s="20"/>
    </row>
    <row r="779" spans="1:21" s="17" customFormat="1" hidden="1" x14ac:dyDescent="0.25">
      <c r="A779" s="167">
        <v>4</v>
      </c>
      <c r="B779" s="10" t="s">
        <v>94</v>
      </c>
      <c r="C779" s="165" t="e">
        <f t="shared" si="35"/>
        <v>#DIV/0!</v>
      </c>
      <c r="D779" s="165"/>
      <c r="E779" s="165"/>
      <c r="F779" s="165"/>
      <c r="I779" s="138"/>
      <c r="J779" s="138"/>
      <c r="K779" s="445"/>
      <c r="L779" s="445"/>
      <c r="M779" s="445"/>
      <c r="N779" s="445"/>
      <c r="O779" s="19"/>
      <c r="Q779" s="837"/>
      <c r="R779" s="837"/>
      <c r="S779" s="20"/>
      <c r="T779" s="20"/>
      <c r="U779" s="20"/>
    </row>
    <row r="780" spans="1:21" s="17" customFormat="1" hidden="1" x14ac:dyDescent="0.25">
      <c r="A780" s="167">
        <v>5</v>
      </c>
      <c r="B780" s="10" t="s">
        <v>192</v>
      </c>
      <c r="C780" s="165" t="e">
        <f t="shared" si="35"/>
        <v>#DIV/0!</v>
      </c>
      <c r="D780" s="165"/>
      <c r="E780" s="165"/>
      <c r="F780" s="165"/>
      <c r="I780" s="138"/>
      <c r="J780" s="138"/>
      <c r="K780" s="445"/>
      <c r="L780" s="445"/>
      <c r="M780" s="445"/>
      <c r="N780" s="445"/>
      <c r="O780" s="19"/>
      <c r="Q780" s="837"/>
      <c r="R780" s="837"/>
      <c r="S780" s="20"/>
      <c r="T780" s="20"/>
      <c r="U780" s="20"/>
    </row>
    <row r="781" spans="1:21" s="17" customFormat="1" hidden="1" x14ac:dyDescent="0.25">
      <c r="A781" s="144"/>
      <c r="B781" s="145" t="s">
        <v>20</v>
      </c>
      <c r="C781" s="144" t="s">
        <v>21</v>
      </c>
      <c r="D781" s="144" t="s">
        <v>21</v>
      </c>
      <c r="E781" s="144" t="s">
        <v>21</v>
      </c>
      <c r="F781" s="146">
        <f>SUM(F776:F780)</f>
        <v>0</v>
      </c>
      <c r="I781" s="135">
        <f>SUM(I776:I780)</f>
        <v>0</v>
      </c>
      <c r="J781" s="135">
        <f>SUM(J776:J780)</f>
        <v>0</v>
      </c>
      <c r="K781" s="388"/>
      <c r="L781" s="388"/>
      <c r="M781" s="388"/>
      <c r="N781" s="388"/>
      <c r="O781" s="19"/>
      <c r="Q781" s="837"/>
      <c r="R781" s="837"/>
      <c r="S781" s="20"/>
      <c r="T781" s="20"/>
      <c r="U781" s="20"/>
    </row>
    <row r="782" spans="1:21" s="17" customFormat="1" hidden="1" x14ac:dyDescent="0.25">
      <c r="B782" s="11"/>
      <c r="G782" s="67"/>
      <c r="H782" s="67"/>
      <c r="I782" s="67"/>
      <c r="J782" s="67"/>
      <c r="K782" s="423"/>
      <c r="L782" s="423"/>
      <c r="M782" s="423"/>
      <c r="N782" s="423"/>
      <c r="O782" s="19"/>
      <c r="Q782" s="837"/>
      <c r="R782" s="837"/>
      <c r="S782" s="20"/>
      <c r="T782" s="20"/>
      <c r="U782" s="20"/>
    </row>
    <row r="783" spans="1:21" s="17" customFormat="1" hidden="1" x14ac:dyDescent="0.25">
      <c r="A783" s="866" t="s">
        <v>140</v>
      </c>
      <c r="B783" s="866"/>
      <c r="C783" s="866"/>
      <c r="D783" s="866"/>
      <c r="E783" s="866"/>
      <c r="F783" s="866"/>
      <c r="G783" s="866"/>
      <c r="H783" s="866"/>
      <c r="I783" s="866"/>
      <c r="J783" s="866"/>
      <c r="K783" s="435"/>
      <c r="L783" s="435"/>
      <c r="M783" s="435"/>
      <c r="N783" s="435"/>
      <c r="O783" s="19"/>
      <c r="Q783" s="837"/>
      <c r="R783" s="837"/>
      <c r="S783" s="20"/>
      <c r="T783" s="20"/>
      <c r="U783" s="20"/>
    </row>
    <row r="784" spans="1:21" hidden="1" x14ac:dyDescent="0.25">
      <c r="A784" s="32"/>
      <c r="B784" s="11"/>
      <c r="C784" s="17"/>
      <c r="D784" s="17"/>
      <c r="E784" s="17"/>
      <c r="F784" s="17"/>
      <c r="I784" s="850" t="s">
        <v>172</v>
      </c>
      <c r="J784" s="850"/>
      <c r="K784" s="443"/>
      <c r="L784" s="443"/>
      <c r="M784" s="443"/>
      <c r="N784" s="443"/>
      <c r="Q784" s="835"/>
      <c r="R784" s="835"/>
    </row>
    <row r="785" spans="1:21" ht="56.25" hidden="1" x14ac:dyDescent="0.25">
      <c r="A785" s="167" t="s">
        <v>24</v>
      </c>
      <c r="B785" s="167" t="s">
        <v>14</v>
      </c>
      <c r="C785" s="167" t="s">
        <v>71</v>
      </c>
      <c r="D785" s="167" t="s">
        <v>72</v>
      </c>
      <c r="E785" s="167" t="s">
        <v>147</v>
      </c>
      <c r="I785" s="133" t="s">
        <v>115</v>
      </c>
      <c r="J785" s="133" t="s">
        <v>173</v>
      </c>
      <c r="K785" s="444"/>
      <c r="L785" s="444"/>
      <c r="M785" s="444"/>
      <c r="N785" s="444"/>
      <c r="O785" s="127"/>
      <c r="Q785" s="835"/>
      <c r="R785" s="835"/>
    </row>
    <row r="786" spans="1:21" hidden="1" x14ac:dyDescent="0.25">
      <c r="A786" s="113">
        <v>1</v>
      </c>
      <c r="B786" s="113">
        <v>2</v>
      </c>
      <c r="C786" s="113">
        <v>3</v>
      </c>
      <c r="D786" s="113">
        <v>4</v>
      </c>
      <c r="E786" s="113">
        <v>5</v>
      </c>
      <c r="F786" s="78"/>
      <c r="G786" s="78"/>
      <c r="H786" s="78"/>
      <c r="I786" s="135"/>
      <c r="J786" s="135"/>
      <c r="K786" s="388"/>
      <c r="L786" s="388"/>
      <c r="M786" s="388"/>
      <c r="N786" s="388"/>
      <c r="Q786" s="835"/>
      <c r="R786" s="835"/>
    </row>
    <row r="787" spans="1:21" hidden="1" x14ac:dyDescent="0.25">
      <c r="A787" s="167">
        <v>1</v>
      </c>
      <c r="B787" s="10"/>
      <c r="C787" s="167"/>
      <c r="D787" s="13"/>
      <c r="E787" s="165"/>
      <c r="I787" s="138"/>
      <c r="J787" s="138"/>
      <c r="K787" s="445"/>
      <c r="L787" s="445"/>
      <c r="M787" s="445"/>
      <c r="N787" s="445"/>
      <c r="Q787" s="835"/>
      <c r="R787" s="835"/>
    </row>
    <row r="788" spans="1:21" s="78" customFormat="1" hidden="1" x14ac:dyDescent="0.25">
      <c r="A788" s="167">
        <v>2</v>
      </c>
      <c r="B788" s="10"/>
      <c r="C788" s="167"/>
      <c r="D788" s="13"/>
      <c r="E788" s="165"/>
      <c r="F788" s="67"/>
      <c r="G788" s="67"/>
      <c r="H788" s="67"/>
      <c r="I788" s="138"/>
      <c r="J788" s="138"/>
      <c r="K788" s="445"/>
      <c r="L788" s="445"/>
      <c r="M788" s="445"/>
      <c r="N788" s="445"/>
      <c r="O788" s="79"/>
      <c r="Q788" s="836"/>
      <c r="R788" s="836"/>
      <c r="S788" s="188"/>
      <c r="T788" s="188"/>
      <c r="U788" s="188"/>
    </row>
    <row r="789" spans="1:21" hidden="1" x14ac:dyDescent="0.25">
      <c r="A789" s="167">
        <v>3</v>
      </c>
      <c r="B789" s="10"/>
      <c r="C789" s="167"/>
      <c r="D789" s="13"/>
      <c r="E789" s="165"/>
      <c r="I789" s="138"/>
      <c r="J789" s="138"/>
      <c r="K789" s="445"/>
      <c r="L789" s="445"/>
      <c r="M789" s="445"/>
      <c r="N789" s="445"/>
      <c r="Q789" s="835"/>
      <c r="R789" s="835"/>
      <c r="T789" s="106"/>
      <c r="U789" s="195"/>
    </row>
    <row r="790" spans="1:21" hidden="1" x14ac:dyDescent="0.25">
      <c r="A790" s="167">
        <v>4</v>
      </c>
      <c r="B790" s="10"/>
      <c r="C790" s="167"/>
      <c r="D790" s="13"/>
      <c r="E790" s="165"/>
      <c r="I790" s="138"/>
      <c r="J790" s="138"/>
      <c r="K790" s="445"/>
      <c r="L790" s="445"/>
      <c r="M790" s="445"/>
      <c r="N790" s="445"/>
      <c r="Q790" s="835"/>
      <c r="R790" s="835"/>
      <c r="T790" s="106"/>
      <c r="U790" s="195"/>
    </row>
    <row r="791" spans="1:21" hidden="1" x14ac:dyDescent="0.25">
      <c r="A791" s="144"/>
      <c r="B791" s="145" t="s">
        <v>20</v>
      </c>
      <c r="C791" s="144" t="s">
        <v>21</v>
      </c>
      <c r="D791" s="144" t="s">
        <v>21</v>
      </c>
      <c r="E791" s="146">
        <f>SUM(E787:E790)</f>
        <v>0</v>
      </c>
      <c r="I791" s="135">
        <f>SUM(I787:I790)</f>
        <v>0</v>
      </c>
      <c r="J791" s="135">
        <f>SUM(J787:J790)</f>
        <v>0</v>
      </c>
      <c r="K791" s="388"/>
      <c r="L791" s="388"/>
      <c r="M791" s="388"/>
      <c r="N791" s="388"/>
      <c r="Q791" s="835"/>
      <c r="R791" s="835"/>
      <c r="T791" s="106"/>
      <c r="U791" s="195"/>
    </row>
    <row r="792" spans="1:21" hidden="1" x14ac:dyDescent="0.25">
      <c r="A792" s="17"/>
      <c r="B792" s="11"/>
      <c r="C792" s="17"/>
      <c r="D792" s="17"/>
      <c r="E792" s="17"/>
      <c r="F792" s="17"/>
      <c r="Q792" s="835"/>
      <c r="R792" s="835"/>
      <c r="T792" s="106"/>
      <c r="U792" s="195"/>
    </row>
    <row r="793" spans="1:21" x14ac:dyDescent="0.25">
      <c r="A793" s="860" t="s">
        <v>118</v>
      </c>
      <c r="B793" s="860"/>
      <c r="C793" s="860"/>
      <c r="D793" s="860"/>
      <c r="E793" s="860"/>
      <c r="F793" s="860"/>
      <c r="G793" s="860"/>
      <c r="H793" s="860"/>
      <c r="I793" s="860"/>
      <c r="J793" s="860"/>
      <c r="K793" s="434"/>
      <c r="L793" s="434"/>
      <c r="M793" s="434"/>
      <c r="N793" s="434"/>
      <c r="Q793" s="835"/>
      <c r="R793" s="835"/>
      <c r="T793" s="106"/>
    </row>
    <row r="794" spans="1:21" x14ac:dyDescent="0.25">
      <c r="A794" s="30"/>
      <c r="B794" s="11"/>
      <c r="C794" s="17"/>
      <c r="D794" s="17"/>
      <c r="E794" s="17"/>
      <c r="F794" s="17"/>
      <c r="Q794" s="835"/>
      <c r="R794" s="835"/>
      <c r="T794" s="106"/>
    </row>
    <row r="795" spans="1:21" x14ac:dyDescent="0.25">
      <c r="A795" s="30"/>
      <c r="B795" s="11"/>
      <c r="C795" s="17"/>
      <c r="D795" s="17"/>
      <c r="E795" s="17"/>
      <c r="F795" s="17"/>
      <c r="I795" s="850" t="s">
        <v>172</v>
      </c>
      <c r="J795" s="850"/>
      <c r="K795" s="443"/>
      <c r="L795" s="443"/>
      <c r="M795" s="443"/>
      <c r="N795" s="443"/>
      <c r="O795" s="128"/>
      <c r="Q795" s="835"/>
      <c r="R795" s="835"/>
    </row>
    <row r="796" spans="1:21" ht="56.25" x14ac:dyDescent="0.25">
      <c r="A796" s="167" t="s">
        <v>24</v>
      </c>
      <c r="B796" s="167" t="s">
        <v>14</v>
      </c>
      <c r="C796" s="167" t="s">
        <v>74</v>
      </c>
      <c r="D796" s="167" t="s">
        <v>117</v>
      </c>
      <c r="F796" s="17"/>
      <c r="I796" s="133" t="s">
        <v>115</v>
      </c>
      <c r="J796" s="133" t="s">
        <v>173</v>
      </c>
      <c r="K796" s="444"/>
      <c r="L796" s="444"/>
      <c r="M796" s="444"/>
      <c r="N796" s="444"/>
      <c r="Q796" s="835"/>
      <c r="R796" s="835"/>
      <c r="T796" s="106"/>
    </row>
    <row r="797" spans="1:21" x14ac:dyDescent="0.25">
      <c r="A797" s="113">
        <v>1</v>
      </c>
      <c r="B797" s="113">
        <v>2</v>
      </c>
      <c r="C797" s="113">
        <v>3</v>
      </c>
      <c r="D797" s="113">
        <v>4</v>
      </c>
      <c r="E797" s="78"/>
      <c r="F797" s="1"/>
      <c r="G797" s="78"/>
      <c r="H797" s="78"/>
      <c r="I797" s="135"/>
      <c r="J797" s="135"/>
      <c r="K797" s="388"/>
      <c r="L797" s="388"/>
      <c r="M797" s="388"/>
      <c r="N797" s="388"/>
      <c r="Q797" s="835"/>
      <c r="R797" s="835"/>
      <c r="T797" s="106"/>
    </row>
    <row r="798" spans="1:21" x14ac:dyDescent="0.25">
      <c r="A798" s="529">
        <v>1</v>
      </c>
      <c r="B798" s="275" t="s">
        <v>312</v>
      </c>
      <c r="C798" s="13">
        <v>2</v>
      </c>
      <c r="D798" s="530">
        <v>1289172</v>
      </c>
      <c r="F798" s="17"/>
      <c r="I798" s="138"/>
      <c r="J798" s="138"/>
      <c r="K798" s="445"/>
      <c r="L798" s="445"/>
      <c r="M798" s="445"/>
      <c r="N798" s="445"/>
      <c r="Q798" s="835"/>
      <c r="R798" s="835"/>
      <c r="T798" s="106"/>
    </row>
    <row r="799" spans="1:21" s="253" customFormat="1" ht="46.5" x14ac:dyDescent="0.25">
      <c r="A799" s="529">
        <v>2</v>
      </c>
      <c r="B799" s="10" t="s">
        <v>313</v>
      </c>
      <c r="C799" s="13">
        <v>4</v>
      </c>
      <c r="D799" s="530">
        <v>360000</v>
      </c>
      <c r="F799" s="17"/>
      <c r="I799" s="138"/>
      <c r="J799" s="138"/>
      <c r="K799" s="445"/>
      <c r="L799" s="445"/>
      <c r="M799" s="445"/>
      <c r="N799" s="445"/>
      <c r="O799" s="68"/>
      <c r="Q799" s="847">
        <v>108000</v>
      </c>
      <c r="R799" s="769">
        <f>F799-Q799</f>
        <v>-108000</v>
      </c>
      <c r="S799" s="184"/>
      <c r="T799" s="106"/>
      <c r="U799" s="184"/>
    </row>
    <row r="800" spans="1:21" s="253" customFormat="1" x14ac:dyDescent="0.25">
      <c r="A800" s="529">
        <v>3</v>
      </c>
      <c r="B800" s="10" t="s">
        <v>314</v>
      </c>
      <c r="C800" s="13">
        <v>2</v>
      </c>
      <c r="D800" s="530">
        <v>175000</v>
      </c>
      <c r="F800" s="17"/>
      <c r="I800" s="138"/>
      <c r="J800" s="138"/>
      <c r="K800" s="445"/>
      <c r="L800" s="445"/>
      <c r="M800" s="445"/>
      <c r="N800" s="445"/>
      <c r="O800" s="68"/>
      <c r="Q800" s="835"/>
      <c r="R800" s="835"/>
      <c r="S800" s="184"/>
      <c r="T800" s="106"/>
      <c r="U800" s="184"/>
    </row>
    <row r="801" spans="1:21" s="253" customFormat="1" x14ac:dyDescent="0.35">
      <c r="A801" s="529">
        <v>4</v>
      </c>
      <c r="B801" s="539" t="s">
        <v>315</v>
      </c>
      <c r="C801" s="13">
        <v>2</v>
      </c>
      <c r="D801" s="530">
        <v>1500</v>
      </c>
      <c r="F801" s="17"/>
      <c r="I801" s="138"/>
      <c r="J801" s="138"/>
      <c r="K801" s="445"/>
      <c r="L801" s="445"/>
      <c r="M801" s="445"/>
      <c r="N801" s="445"/>
      <c r="O801" s="68"/>
      <c r="Q801" s="835"/>
      <c r="R801" s="835"/>
      <c r="S801" s="184"/>
      <c r="T801" s="106"/>
      <c r="U801" s="184"/>
    </row>
    <row r="802" spans="1:21" s="253" customFormat="1" x14ac:dyDescent="0.25">
      <c r="A802" s="529">
        <v>5</v>
      </c>
      <c r="B802" s="538" t="s">
        <v>321</v>
      </c>
      <c r="C802" s="13">
        <v>1</v>
      </c>
      <c r="D802" s="537">
        <f>40000-15000</f>
        <v>25000</v>
      </c>
      <c r="F802" s="17"/>
      <c r="I802" s="138"/>
      <c r="J802" s="138"/>
      <c r="K802" s="445"/>
      <c r="L802" s="445"/>
      <c r="M802" s="445"/>
      <c r="N802" s="445"/>
      <c r="O802" s="68"/>
      <c r="Q802" s="835"/>
      <c r="R802" s="835"/>
      <c r="S802" s="184"/>
      <c r="T802" s="106"/>
      <c r="U802" s="184"/>
    </row>
    <row r="803" spans="1:21" s="253" customFormat="1" x14ac:dyDescent="0.25">
      <c r="A803" s="529">
        <v>6</v>
      </c>
      <c r="B803" s="538" t="s">
        <v>322</v>
      </c>
      <c r="C803" s="540">
        <v>1</v>
      </c>
      <c r="D803" s="537">
        <v>6000</v>
      </c>
      <c r="F803" s="17"/>
      <c r="I803" s="138"/>
      <c r="J803" s="138"/>
      <c r="K803" s="445"/>
      <c r="L803" s="445"/>
      <c r="M803" s="445"/>
      <c r="N803" s="445"/>
      <c r="O803" s="68"/>
      <c r="Q803" s="835"/>
      <c r="R803" s="835"/>
      <c r="S803" s="184"/>
      <c r="T803" s="106"/>
      <c r="U803" s="184"/>
    </row>
    <row r="804" spans="1:21" s="253" customFormat="1" ht="46.5" x14ac:dyDescent="0.25">
      <c r="A804" s="529">
        <v>7</v>
      </c>
      <c r="B804" s="538" t="s">
        <v>316</v>
      </c>
      <c r="C804" s="540">
        <v>1</v>
      </c>
      <c r="D804" s="537">
        <v>1400</v>
      </c>
      <c r="F804" s="17"/>
      <c r="I804" s="138"/>
      <c r="J804" s="138"/>
      <c r="K804" s="445"/>
      <c r="L804" s="445"/>
      <c r="M804" s="445"/>
      <c r="N804" s="445"/>
      <c r="O804" s="68"/>
      <c r="Q804" s="835"/>
      <c r="R804" s="835"/>
      <c r="S804" s="184"/>
      <c r="T804" s="106"/>
      <c r="U804" s="184"/>
    </row>
    <row r="805" spans="1:21" s="78" customFormat="1" hidden="1" x14ac:dyDescent="0.25">
      <c r="A805" s="529">
        <v>8</v>
      </c>
      <c r="B805" s="538"/>
      <c r="C805" s="540"/>
      <c r="D805" s="537"/>
      <c r="E805" s="67"/>
      <c r="F805" s="36"/>
      <c r="G805" s="67"/>
      <c r="H805" s="67"/>
      <c r="I805" s="138"/>
      <c r="J805" s="138"/>
      <c r="K805" s="445"/>
      <c r="L805" s="445"/>
      <c r="M805" s="445"/>
      <c r="N805" s="445"/>
      <c r="O805" s="79"/>
      <c r="Q805" s="836"/>
      <c r="R805" s="836"/>
      <c r="S805" s="188"/>
      <c r="T805" s="186"/>
      <c r="U805" s="188"/>
    </row>
    <row r="806" spans="1:21" x14ac:dyDescent="0.25">
      <c r="A806" s="144"/>
      <c r="B806" s="145" t="s">
        <v>20</v>
      </c>
      <c r="C806" s="144" t="s">
        <v>21</v>
      </c>
      <c r="D806" s="146">
        <f>SUM(D798:D805)</f>
        <v>1858072</v>
      </c>
      <c r="F806" s="17"/>
      <c r="I806" s="135">
        <f>SUM(I798:I805)</f>
        <v>0</v>
      </c>
      <c r="J806" s="135">
        <f>SUM(J798:J805)</f>
        <v>0</v>
      </c>
      <c r="K806" s="388"/>
      <c r="L806" s="388"/>
      <c r="M806" s="388"/>
      <c r="N806" s="388"/>
      <c r="Q806" s="835"/>
      <c r="R806" s="835"/>
      <c r="T806" s="106"/>
      <c r="U806" s="195"/>
    </row>
    <row r="807" spans="1:21" x14ac:dyDescent="0.25">
      <c r="A807" s="35"/>
      <c r="B807" s="11"/>
      <c r="C807" s="17"/>
      <c r="D807" s="17"/>
      <c r="E807" s="17"/>
      <c r="F807" s="17"/>
      <c r="T807" s="106"/>
      <c r="U807" s="195"/>
    </row>
    <row r="808" spans="1:21" hidden="1" x14ac:dyDescent="0.25">
      <c r="A808" s="864" t="s">
        <v>148</v>
      </c>
      <c r="B808" s="864"/>
      <c r="C808" s="864"/>
      <c r="D808" s="864"/>
      <c r="E808" s="864"/>
      <c r="F808" s="864"/>
      <c r="G808" s="864"/>
      <c r="H808" s="864"/>
      <c r="I808" s="864"/>
      <c r="J808" s="864"/>
      <c r="K808" s="436"/>
      <c r="L808" s="436"/>
      <c r="M808" s="436"/>
      <c r="N808" s="436"/>
      <c r="T808" s="106"/>
    </row>
    <row r="809" spans="1:21" hidden="1" x14ac:dyDescent="0.25">
      <c r="A809" s="30"/>
      <c r="B809" s="11"/>
      <c r="C809" s="17"/>
      <c r="D809" s="17"/>
      <c r="E809" s="17"/>
      <c r="F809" s="17"/>
      <c r="T809" s="106"/>
    </row>
    <row r="810" spans="1:21" hidden="1" x14ac:dyDescent="0.25">
      <c r="A810" s="30"/>
      <c r="B810" s="11"/>
      <c r="C810" s="17"/>
      <c r="D810" s="17"/>
      <c r="E810" s="17"/>
      <c r="F810" s="17"/>
      <c r="I810" s="850" t="s">
        <v>172</v>
      </c>
      <c r="J810" s="850"/>
      <c r="K810" s="443"/>
      <c r="L810" s="443"/>
      <c r="M810" s="443"/>
      <c r="N810" s="443"/>
      <c r="O810" s="129"/>
      <c r="T810" s="106"/>
    </row>
    <row r="811" spans="1:21" ht="56.25" hidden="1" x14ac:dyDescent="0.25">
      <c r="A811" s="167" t="s">
        <v>24</v>
      </c>
      <c r="B811" s="167" t="s">
        <v>14</v>
      </c>
      <c r="C811" s="167" t="s">
        <v>74</v>
      </c>
      <c r="D811" s="167" t="s">
        <v>117</v>
      </c>
      <c r="F811" s="17"/>
      <c r="I811" s="133" t="s">
        <v>115</v>
      </c>
      <c r="J811" s="133" t="s">
        <v>173</v>
      </c>
      <c r="K811" s="444"/>
      <c r="L811" s="444"/>
      <c r="M811" s="444"/>
      <c r="N811" s="444"/>
      <c r="T811" s="106"/>
    </row>
    <row r="812" spans="1:21" hidden="1" x14ac:dyDescent="0.25">
      <c r="A812" s="113">
        <v>1</v>
      </c>
      <c r="B812" s="113">
        <v>2</v>
      </c>
      <c r="C812" s="113">
        <v>3</v>
      </c>
      <c r="D812" s="113">
        <v>4</v>
      </c>
      <c r="E812" s="78"/>
      <c r="F812" s="1"/>
      <c r="G812" s="78"/>
      <c r="H812" s="78"/>
      <c r="I812" s="135"/>
      <c r="J812" s="135"/>
      <c r="K812" s="388"/>
      <c r="L812" s="388"/>
      <c r="M812" s="388"/>
      <c r="N812" s="388"/>
      <c r="T812" s="106"/>
    </row>
    <row r="813" spans="1:21" hidden="1" x14ac:dyDescent="0.25">
      <c r="A813" s="167">
        <v>1</v>
      </c>
      <c r="B813" s="15"/>
      <c r="C813" s="13"/>
      <c r="D813" s="165"/>
      <c r="F813" s="17"/>
      <c r="G813" s="75"/>
      <c r="I813" s="138"/>
      <c r="J813" s="138"/>
      <c r="K813" s="445"/>
      <c r="L813" s="445"/>
      <c r="M813" s="445"/>
      <c r="N813" s="445"/>
      <c r="T813" s="106"/>
    </row>
    <row r="814" spans="1:21" s="78" customFormat="1" hidden="1" x14ac:dyDescent="0.25">
      <c r="A814" s="167">
        <v>2</v>
      </c>
      <c r="B814" s="15"/>
      <c r="C814" s="13"/>
      <c r="D814" s="165"/>
      <c r="E814" s="67"/>
      <c r="F814" s="17"/>
      <c r="G814" s="67"/>
      <c r="H814" s="67"/>
      <c r="I814" s="138"/>
      <c r="J814" s="138"/>
      <c r="K814" s="445"/>
      <c r="L814" s="445"/>
      <c r="M814" s="445"/>
      <c r="N814" s="445"/>
      <c r="O814" s="79"/>
      <c r="S814" s="188"/>
      <c r="T814" s="186"/>
      <c r="U814" s="188"/>
    </row>
    <row r="815" spans="1:21" hidden="1" x14ac:dyDescent="0.25">
      <c r="A815" s="167"/>
      <c r="B815" s="15"/>
      <c r="C815" s="13"/>
      <c r="D815" s="165"/>
      <c r="F815" s="17"/>
      <c r="I815" s="138"/>
      <c r="J815" s="138"/>
      <c r="K815" s="445"/>
      <c r="L815" s="445"/>
      <c r="M815" s="445"/>
      <c r="N815" s="445"/>
      <c r="T815" s="106"/>
      <c r="U815" s="195"/>
    </row>
    <row r="816" spans="1:21" hidden="1" x14ac:dyDescent="0.25">
      <c r="A816" s="167"/>
      <c r="B816" s="15"/>
      <c r="C816" s="13"/>
      <c r="D816" s="165"/>
      <c r="F816" s="17"/>
      <c r="I816" s="138"/>
      <c r="J816" s="138"/>
      <c r="K816" s="445"/>
      <c r="L816" s="445"/>
      <c r="M816" s="445"/>
      <c r="N816" s="445"/>
      <c r="T816" s="106"/>
      <c r="U816" s="195"/>
    </row>
    <row r="817" spans="1:21" hidden="1" x14ac:dyDescent="0.25">
      <c r="A817" s="144"/>
      <c r="B817" s="145" t="s">
        <v>20</v>
      </c>
      <c r="C817" s="144" t="s">
        <v>21</v>
      </c>
      <c r="D817" s="146">
        <f>SUM(D813:D816)</f>
        <v>0</v>
      </c>
      <c r="F817" s="17"/>
      <c r="I817" s="135">
        <f>SUM(I813:I816)</f>
        <v>0</v>
      </c>
      <c r="J817" s="135">
        <f>SUM(J813:J816)</f>
        <v>0</v>
      </c>
      <c r="K817" s="388"/>
      <c r="L817" s="388"/>
      <c r="M817" s="388"/>
      <c r="N817" s="388"/>
      <c r="T817" s="106"/>
      <c r="U817" s="195"/>
    </row>
    <row r="818" spans="1:21" hidden="1" x14ac:dyDescent="0.25">
      <c r="A818" s="35"/>
      <c r="B818" s="11"/>
      <c r="C818" s="17"/>
      <c r="D818" s="17"/>
      <c r="E818" s="17"/>
      <c r="F818" s="17"/>
      <c r="T818" s="106"/>
      <c r="U818" s="195"/>
    </row>
    <row r="819" spans="1:21" x14ac:dyDescent="0.25">
      <c r="A819" s="861" t="s">
        <v>150</v>
      </c>
      <c r="B819" s="861"/>
      <c r="C819" s="861"/>
      <c r="D819" s="861"/>
      <c r="E819" s="861"/>
      <c r="F819" s="861"/>
      <c r="G819" s="861"/>
      <c r="H819" s="861"/>
      <c r="I819" s="861"/>
      <c r="J819" s="861"/>
      <c r="K819" s="432"/>
      <c r="L819" s="432"/>
      <c r="M819" s="432"/>
      <c r="N819" s="432"/>
      <c r="T819" s="106"/>
    </row>
    <row r="820" spans="1:21" x14ac:dyDescent="0.25">
      <c r="A820" s="862"/>
      <c r="B820" s="862"/>
      <c r="C820" s="862"/>
      <c r="D820" s="862"/>
      <c r="E820" s="862"/>
      <c r="F820" s="17"/>
      <c r="I820" s="850" t="s">
        <v>172</v>
      </c>
      <c r="J820" s="850"/>
      <c r="K820" s="443"/>
      <c r="L820" s="443"/>
      <c r="M820" s="443"/>
      <c r="N820" s="443"/>
      <c r="T820" s="106"/>
    </row>
    <row r="821" spans="1:21" ht="56.25" x14ac:dyDescent="0.25">
      <c r="A821" s="167" t="s">
        <v>15</v>
      </c>
      <c r="B821" s="167" t="s">
        <v>14</v>
      </c>
      <c r="C821" s="167" t="s">
        <v>27</v>
      </c>
      <c r="D821" s="167" t="s">
        <v>75</v>
      </c>
      <c r="E821" s="167" t="s">
        <v>7</v>
      </c>
      <c r="I821" s="133" t="s">
        <v>115</v>
      </c>
      <c r="J821" s="133" t="s">
        <v>173</v>
      </c>
      <c r="K821" s="444"/>
      <c r="L821" s="444"/>
      <c r="M821" s="444"/>
      <c r="N821" s="444"/>
      <c r="T821" s="106"/>
    </row>
    <row r="822" spans="1:21" x14ac:dyDescent="0.25">
      <c r="A822" s="113">
        <v>1</v>
      </c>
      <c r="B822" s="113">
        <v>2</v>
      </c>
      <c r="C822" s="113">
        <v>3</v>
      </c>
      <c r="D822" s="113">
        <v>4</v>
      </c>
      <c r="E822" s="113">
        <v>5</v>
      </c>
      <c r="F822" s="78"/>
      <c r="G822" s="78"/>
      <c r="H822" s="78"/>
      <c r="I822" s="135"/>
      <c r="J822" s="135"/>
      <c r="K822" s="388"/>
      <c r="L822" s="388"/>
      <c r="M822" s="388"/>
      <c r="N822" s="388"/>
      <c r="T822" s="106"/>
    </row>
    <row r="823" spans="1:21" x14ac:dyDescent="0.25">
      <c r="A823" s="529">
        <v>1</v>
      </c>
      <c r="B823" s="10" t="s">
        <v>317</v>
      </c>
      <c r="C823" s="13">
        <v>1600</v>
      </c>
      <c r="D823" s="530">
        <f t="shared" ref="D823" si="36">E823/C823</f>
        <v>599.505</v>
      </c>
      <c r="E823" s="530">
        <v>959208</v>
      </c>
      <c r="I823" s="138"/>
      <c r="J823" s="138"/>
      <c r="K823" s="445"/>
      <c r="L823" s="445"/>
      <c r="M823" s="445"/>
      <c r="N823" s="445"/>
      <c r="T823" s="106"/>
    </row>
    <row r="824" spans="1:21" hidden="1" x14ac:dyDescent="0.25">
      <c r="A824" s="167">
        <v>2</v>
      </c>
      <c r="B824" s="10" t="s">
        <v>246</v>
      </c>
      <c r="C824" s="13">
        <v>100</v>
      </c>
      <c r="D824" s="270">
        <f t="shared" ref="D824:D827" si="37">E824/C824</f>
        <v>0</v>
      </c>
      <c r="E824" s="270"/>
      <c r="I824" s="138"/>
      <c r="J824" s="138"/>
      <c r="K824" s="445"/>
      <c r="L824" s="445"/>
      <c r="M824" s="445"/>
      <c r="N824" s="445"/>
      <c r="T824" s="106"/>
      <c r="U824" s="195"/>
    </row>
    <row r="825" spans="1:21" s="262" customFormat="1" hidden="1" x14ac:dyDescent="0.25">
      <c r="A825" s="264">
        <v>3</v>
      </c>
      <c r="B825" s="10" t="s">
        <v>247</v>
      </c>
      <c r="C825" s="13">
        <v>5</v>
      </c>
      <c r="D825" s="270">
        <f t="shared" si="37"/>
        <v>0</v>
      </c>
      <c r="E825" s="270"/>
      <c r="I825" s="138"/>
      <c r="J825" s="138"/>
      <c r="K825" s="445"/>
      <c r="L825" s="445"/>
      <c r="M825" s="445"/>
      <c r="N825" s="445"/>
      <c r="O825" s="68"/>
      <c r="S825" s="184"/>
      <c r="T825" s="106"/>
      <c r="U825" s="195"/>
    </row>
    <row r="826" spans="1:21" s="262" customFormat="1" hidden="1" x14ac:dyDescent="0.25">
      <c r="A826" s="264">
        <v>4</v>
      </c>
      <c r="B826" s="275" t="s">
        <v>248</v>
      </c>
      <c r="C826" s="276">
        <v>10</v>
      </c>
      <c r="D826" s="530">
        <f t="shared" si="37"/>
        <v>0</v>
      </c>
      <c r="E826" s="277"/>
      <c r="I826" s="138"/>
      <c r="J826" s="138"/>
      <c r="K826" s="445"/>
      <c r="L826" s="445"/>
      <c r="M826" s="445"/>
      <c r="N826" s="445"/>
      <c r="O826" s="68"/>
      <c r="S826" s="184"/>
      <c r="T826" s="106"/>
      <c r="U826" s="195"/>
    </row>
    <row r="827" spans="1:21" s="262" customFormat="1" hidden="1" x14ac:dyDescent="0.25">
      <c r="A827" s="264">
        <v>5</v>
      </c>
      <c r="B827" s="275"/>
      <c r="C827" s="276">
        <v>5</v>
      </c>
      <c r="D827" s="277">
        <f t="shared" si="37"/>
        <v>0</v>
      </c>
      <c r="E827" s="277"/>
      <c r="I827" s="138"/>
      <c r="J827" s="138"/>
      <c r="K827" s="445"/>
      <c r="L827" s="445"/>
      <c r="M827" s="445"/>
      <c r="N827" s="445"/>
      <c r="O827" s="68"/>
      <c r="S827" s="184"/>
      <c r="T827" s="106"/>
      <c r="U827" s="195"/>
    </row>
    <row r="828" spans="1:21" hidden="1" x14ac:dyDescent="0.25">
      <c r="A828" s="167">
        <v>4</v>
      </c>
      <c r="B828" s="10"/>
      <c r="C828" s="13"/>
      <c r="D828" s="255" t="e">
        <f t="shared" ref="D828" si="38">E828/C828</f>
        <v>#DIV/0!</v>
      </c>
      <c r="E828" s="255"/>
      <c r="I828" s="138"/>
      <c r="J828" s="138"/>
      <c r="K828" s="445"/>
      <c r="L828" s="445"/>
      <c r="M828" s="445"/>
      <c r="N828" s="445"/>
      <c r="T828" s="106"/>
      <c r="U828" s="195"/>
    </row>
    <row r="829" spans="1:21" x14ac:dyDescent="0.25">
      <c r="A829" s="144"/>
      <c r="B829" s="145" t="s">
        <v>20</v>
      </c>
      <c r="C829" s="144"/>
      <c r="D829" s="144" t="s">
        <v>21</v>
      </c>
      <c r="E829" s="146">
        <f>E828+E823+E824+E825+E826</f>
        <v>959208</v>
      </c>
      <c r="I829" s="135">
        <f>SUM(I823:I828)</f>
        <v>0</v>
      </c>
      <c r="J829" s="135">
        <f>SUM(J823:J828)</f>
        <v>0</v>
      </c>
      <c r="K829" s="388"/>
      <c r="L829" s="388"/>
      <c r="M829" s="388"/>
      <c r="N829" s="388"/>
      <c r="T829" s="106"/>
      <c r="U829" s="195"/>
    </row>
    <row r="830" spans="1:21" x14ac:dyDescent="0.25">
      <c r="A830" s="17"/>
      <c r="B830" s="11"/>
      <c r="C830" s="17"/>
      <c r="D830" s="17"/>
      <c r="E830" s="17"/>
      <c r="F830" s="17"/>
      <c r="T830" s="106"/>
      <c r="U830" s="195"/>
    </row>
    <row r="831" spans="1:21" hidden="1" x14ac:dyDescent="0.25">
      <c r="A831" s="861" t="s">
        <v>151</v>
      </c>
      <c r="B831" s="861"/>
      <c r="C831" s="861"/>
      <c r="D831" s="861"/>
      <c r="E831" s="861"/>
      <c r="F831" s="861"/>
      <c r="G831" s="861"/>
      <c r="H831" s="861"/>
      <c r="I831" s="861"/>
      <c r="J831" s="861"/>
      <c r="K831" s="432"/>
      <c r="L831" s="432"/>
      <c r="M831" s="432"/>
      <c r="N831" s="432"/>
      <c r="T831" s="106"/>
    </row>
    <row r="832" spans="1:21" hidden="1" x14ac:dyDescent="0.25">
      <c r="A832" s="862"/>
      <c r="B832" s="862"/>
      <c r="C832" s="862"/>
      <c r="D832" s="862"/>
      <c r="E832" s="862"/>
      <c r="F832" s="862"/>
      <c r="I832" s="850" t="s">
        <v>172</v>
      </c>
      <c r="J832" s="850"/>
      <c r="K832" s="443"/>
      <c r="L832" s="443"/>
      <c r="M832" s="443"/>
      <c r="N832" s="443"/>
      <c r="T832" s="106"/>
    </row>
    <row r="833" spans="1:21" ht="56.25" hidden="1" x14ac:dyDescent="0.25">
      <c r="A833" s="167" t="s">
        <v>24</v>
      </c>
      <c r="B833" s="167" t="s">
        <v>14</v>
      </c>
      <c r="C833" s="167" t="s">
        <v>78</v>
      </c>
      <c r="D833" s="167" t="s">
        <v>27</v>
      </c>
      <c r="E833" s="167" t="s">
        <v>79</v>
      </c>
      <c r="F833" s="167" t="s">
        <v>7</v>
      </c>
      <c r="I833" s="133" t="s">
        <v>115</v>
      </c>
      <c r="J833" s="133" t="s">
        <v>173</v>
      </c>
      <c r="K833" s="444"/>
      <c r="L833" s="444"/>
      <c r="M833" s="444"/>
      <c r="N833" s="444"/>
      <c r="O833" s="81"/>
      <c r="P833" s="81"/>
      <c r="T833" s="106"/>
    </row>
    <row r="834" spans="1:21" hidden="1" x14ac:dyDescent="0.25">
      <c r="A834" s="113">
        <v>1</v>
      </c>
      <c r="B834" s="113">
        <v>2</v>
      </c>
      <c r="C834" s="113">
        <v>3</v>
      </c>
      <c r="D834" s="113">
        <v>4</v>
      </c>
      <c r="E834" s="113">
        <v>5</v>
      </c>
      <c r="F834" s="113">
        <v>6</v>
      </c>
      <c r="G834" s="78"/>
      <c r="H834" s="78"/>
      <c r="I834" s="135"/>
      <c r="J834" s="135"/>
      <c r="K834" s="388"/>
      <c r="L834" s="388"/>
      <c r="M834" s="388"/>
      <c r="N834" s="388"/>
      <c r="T834" s="106"/>
    </row>
    <row r="835" spans="1:21" hidden="1" x14ac:dyDescent="0.25">
      <c r="A835" s="167">
        <v>1</v>
      </c>
      <c r="B835" s="10"/>
      <c r="C835" s="167"/>
      <c r="D835" s="167"/>
      <c r="E835" s="165"/>
      <c r="F835" s="165"/>
      <c r="I835" s="138"/>
      <c r="J835" s="138"/>
      <c r="K835" s="445"/>
      <c r="L835" s="445"/>
      <c r="M835" s="445"/>
      <c r="N835" s="445"/>
      <c r="T835" s="106"/>
    </row>
    <row r="836" spans="1:21" s="78" customFormat="1" hidden="1" x14ac:dyDescent="0.25">
      <c r="A836" s="167">
        <v>2</v>
      </c>
      <c r="B836" s="10"/>
      <c r="C836" s="167"/>
      <c r="D836" s="167"/>
      <c r="E836" s="165"/>
      <c r="F836" s="165"/>
      <c r="G836" s="67"/>
      <c r="H836" s="67"/>
      <c r="I836" s="138"/>
      <c r="J836" s="138"/>
      <c r="K836" s="445"/>
      <c r="L836" s="445"/>
      <c r="M836" s="445"/>
      <c r="N836" s="445"/>
      <c r="O836" s="79"/>
      <c r="S836" s="188"/>
      <c r="T836" s="186"/>
      <c r="U836" s="188"/>
    </row>
    <row r="837" spans="1:21" hidden="1" x14ac:dyDescent="0.25">
      <c r="A837" s="167">
        <v>3</v>
      </c>
      <c r="B837" s="10"/>
      <c r="C837" s="167"/>
      <c r="D837" s="167"/>
      <c r="E837" s="165"/>
      <c r="F837" s="165"/>
      <c r="I837" s="138"/>
      <c r="J837" s="138"/>
      <c r="K837" s="445"/>
      <c r="L837" s="445"/>
      <c r="M837" s="445"/>
      <c r="N837" s="445"/>
      <c r="O837" s="76"/>
      <c r="T837" s="106"/>
      <c r="U837" s="195"/>
    </row>
    <row r="838" spans="1:21" hidden="1" x14ac:dyDescent="0.25">
      <c r="A838" s="167">
        <v>4</v>
      </c>
      <c r="B838" s="10"/>
      <c r="C838" s="167"/>
      <c r="D838" s="167"/>
      <c r="E838" s="165"/>
      <c r="F838" s="165"/>
      <c r="I838" s="138"/>
      <c r="J838" s="138"/>
      <c r="K838" s="445"/>
      <c r="L838" s="445"/>
      <c r="M838" s="445"/>
      <c r="N838" s="445"/>
      <c r="T838" s="106"/>
      <c r="U838" s="195"/>
    </row>
    <row r="839" spans="1:21" hidden="1" x14ac:dyDescent="0.25">
      <c r="A839" s="144"/>
      <c r="B839" s="145" t="s">
        <v>20</v>
      </c>
      <c r="C839" s="144" t="s">
        <v>21</v>
      </c>
      <c r="D839" s="144" t="s">
        <v>21</v>
      </c>
      <c r="E839" s="144" t="s">
        <v>21</v>
      </c>
      <c r="F839" s="146">
        <f>F838+F836+F837+F835</f>
        <v>0</v>
      </c>
      <c r="I839" s="135">
        <f>SUM(I835:I838)</f>
        <v>0</v>
      </c>
      <c r="J839" s="135">
        <f>SUM(J835:J838)</f>
        <v>0</v>
      </c>
      <c r="K839" s="388"/>
      <c r="L839" s="388"/>
      <c r="M839" s="388"/>
      <c r="N839" s="388"/>
      <c r="T839" s="106"/>
      <c r="U839" s="195"/>
    </row>
    <row r="840" spans="1:21" hidden="1" x14ac:dyDescent="0.25">
      <c r="A840" s="17"/>
      <c r="B840" s="11"/>
      <c r="C840" s="17"/>
      <c r="D840" s="17"/>
      <c r="E840" s="17"/>
      <c r="F840" s="36"/>
      <c r="T840" s="106"/>
      <c r="U840" s="195"/>
    </row>
    <row r="841" spans="1:21" hidden="1" x14ac:dyDescent="0.25">
      <c r="A841" s="861" t="s">
        <v>152</v>
      </c>
      <c r="B841" s="861"/>
      <c r="C841" s="861"/>
      <c r="D841" s="861"/>
      <c r="E841" s="861"/>
      <c r="F841" s="861"/>
      <c r="G841" s="861"/>
      <c r="H841" s="861"/>
      <c r="I841" s="861"/>
      <c r="J841" s="861"/>
      <c r="K841" s="432"/>
      <c r="L841" s="432"/>
      <c r="M841" s="432"/>
      <c r="N841" s="432"/>
      <c r="T841" s="106"/>
    </row>
    <row r="842" spans="1:21" hidden="1" x14ac:dyDescent="0.25">
      <c r="A842" s="862"/>
      <c r="B842" s="862"/>
      <c r="C842" s="862"/>
      <c r="D842" s="862"/>
      <c r="E842" s="862"/>
      <c r="F842" s="862"/>
      <c r="I842" s="850" t="s">
        <v>172</v>
      </c>
      <c r="J842" s="850"/>
      <c r="K842" s="443"/>
      <c r="L842" s="443"/>
      <c r="M842" s="443"/>
      <c r="N842" s="443"/>
      <c r="T842" s="106"/>
    </row>
    <row r="843" spans="1:21" ht="56.25" hidden="1" x14ac:dyDescent="0.25">
      <c r="A843" s="167" t="s">
        <v>24</v>
      </c>
      <c r="B843" s="167" t="s">
        <v>14</v>
      </c>
      <c r="C843" s="167" t="s">
        <v>78</v>
      </c>
      <c r="D843" s="167" t="s">
        <v>27</v>
      </c>
      <c r="E843" s="167" t="s">
        <v>79</v>
      </c>
      <c r="F843" s="167" t="s">
        <v>7</v>
      </c>
      <c r="I843" s="133" t="s">
        <v>115</v>
      </c>
      <c r="J843" s="133" t="s">
        <v>173</v>
      </c>
      <c r="K843" s="444"/>
      <c r="L843" s="444"/>
      <c r="M843" s="444"/>
      <c r="N843" s="444"/>
      <c r="O843" s="81"/>
      <c r="P843" s="81"/>
      <c r="T843" s="106"/>
    </row>
    <row r="844" spans="1:21" hidden="1" x14ac:dyDescent="0.25">
      <c r="A844" s="113">
        <v>1</v>
      </c>
      <c r="B844" s="113">
        <v>2</v>
      </c>
      <c r="C844" s="113">
        <v>3</v>
      </c>
      <c r="D844" s="113">
        <v>4</v>
      </c>
      <c r="E844" s="113">
        <v>5</v>
      </c>
      <c r="F844" s="113">
        <v>6</v>
      </c>
      <c r="G844" s="78"/>
      <c r="H844" s="78"/>
      <c r="I844" s="135"/>
      <c r="J844" s="135"/>
      <c r="K844" s="388"/>
      <c r="L844" s="388"/>
      <c r="M844" s="388"/>
      <c r="N844" s="388"/>
      <c r="T844" s="106"/>
    </row>
    <row r="845" spans="1:21" hidden="1" x14ac:dyDescent="0.25">
      <c r="A845" s="167">
        <v>1</v>
      </c>
      <c r="B845" s="10"/>
      <c r="C845" s="167"/>
      <c r="D845" s="167"/>
      <c r="E845" s="165" t="e">
        <f>F845/D845</f>
        <v>#DIV/0!</v>
      </c>
      <c r="F845" s="165"/>
      <c r="I845" s="138"/>
      <c r="J845" s="138"/>
      <c r="K845" s="445"/>
      <c r="L845" s="445"/>
      <c r="M845" s="445"/>
      <c r="N845" s="445"/>
      <c r="T845" s="106"/>
    </row>
    <row r="846" spans="1:21" s="78" customFormat="1" hidden="1" x14ac:dyDescent="0.25">
      <c r="A846" s="167">
        <v>2</v>
      </c>
      <c r="B846" s="10"/>
      <c r="C846" s="14"/>
      <c r="D846" s="14"/>
      <c r="E846" s="165" t="e">
        <f t="shared" ref="E846:E848" si="39">F846/D846</f>
        <v>#DIV/0!</v>
      </c>
      <c r="F846" s="165"/>
      <c r="G846" s="67"/>
      <c r="H846" s="67"/>
      <c r="I846" s="138"/>
      <c r="J846" s="138"/>
      <c r="K846" s="445"/>
      <c r="L846" s="445"/>
      <c r="M846" s="445"/>
      <c r="N846" s="445"/>
      <c r="O846" s="79"/>
      <c r="S846" s="188"/>
      <c r="T846" s="186"/>
      <c r="U846" s="188"/>
    </row>
    <row r="847" spans="1:21" hidden="1" x14ac:dyDescent="0.25">
      <c r="A847" s="167"/>
      <c r="B847" s="10"/>
      <c r="C847" s="14"/>
      <c r="D847" s="14"/>
      <c r="E847" s="165" t="e">
        <f t="shared" si="39"/>
        <v>#DIV/0!</v>
      </c>
      <c r="F847" s="165"/>
      <c r="I847" s="138"/>
      <c r="J847" s="138"/>
      <c r="K847" s="445"/>
      <c r="L847" s="445"/>
      <c r="M847" s="445"/>
      <c r="N847" s="445"/>
      <c r="T847" s="106"/>
    </row>
    <row r="848" spans="1:21" hidden="1" x14ac:dyDescent="0.25">
      <c r="A848" s="167">
        <v>3</v>
      </c>
      <c r="B848" s="10"/>
      <c r="C848" s="167"/>
      <c r="D848" s="167"/>
      <c r="E848" s="165" t="e">
        <f t="shared" si="39"/>
        <v>#DIV/0!</v>
      </c>
      <c r="F848" s="165"/>
      <c r="I848" s="138"/>
      <c r="J848" s="138"/>
      <c r="K848" s="445"/>
      <c r="L848" s="445"/>
      <c r="M848" s="445"/>
      <c r="N848" s="445"/>
      <c r="T848" s="106"/>
    </row>
    <row r="849" spans="1:21" hidden="1" x14ac:dyDescent="0.25">
      <c r="A849" s="144"/>
      <c r="B849" s="145" t="s">
        <v>20</v>
      </c>
      <c r="C849" s="144" t="s">
        <v>21</v>
      </c>
      <c r="D849" s="144" t="s">
        <v>21</v>
      </c>
      <c r="E849" s="144" t="s">
        <v>21</v>
      </c>
      <c r="F849" s="146">
        <f>F848+F846+F845+F847</f>
        <v>0</v>
      </c>
      <c r="I849" s="135">
        <f>SUM(I845:I848)</f>
        <v>0</v>
      </c>
      <c r="J849" s="135">
        <f>SUM(J845:J848)</f>
        <v>0</v>
      </c>
      <c r="K849" s="388"/>
      <c r="L849" s="388"/>
      <c r="M849" s="388"/>
      <c r="N849" s="388"/>
      <c r="T849" s="106"/>
    </row>
    <row r="850" spans="1:21" hidden="1" x14ac:dyDescent="0.25">
      <c r="A850" s="17"/>
      <c r="B850" s="11"/>
      <c r="C850" s="17"/>
      <c r="D850" s="17"/>
      <c r="E850" s="17"/>
      <c r="F850" s="36"/>
      <c r="T850" s="106"/>
    </row>
    <row r="851" spans="1:21" hidden="1" x14ac:dyDescent="0.25">
      <c r="A851" s="861" t="s">
        <v>153</v>
      </c>
      <c r="B851" s="861"/>
      <c r="C851" s="861"/>
      <c r="D851" s="861"/>
      <c r="E851" s="861"/>
      <c r="F851" s="861"/>
      <c r="G851" s="861"/>
      <c r="H851" s="861"/>
      <c r="I851" s="861"/>
      <c r="J851" s="861"/>
      <c r="K851" s="432"/>
      <c r="L851" s="432"/>
      <c r="M851" s="432"/>
      <c r="N851" s="432"/>
      <c r="T851" s="106"/>
    </row>
    <row r="852" spans="1:21" hidden="1" x14ac:dyDescent="0.25">
      <c r="A852" s="862"/>
      <c r="B852" s="862"/>
      <c r="C852" s="862"/>
      <c r="D852" s="862"/>
      <c r="E852" s="862"/>
      <c r="F852" s="862"/>
      <c r="I852" s="850" t="s">
        <v>172</v>
      </c>
      <c r="J852" s="850"/>
      <c r="K852" s="443"/>
      <c r="L852" s="443"/>
      <c r="M852" s="443"/>
      <c r="N852" s="443"/>
      <c r="T852" s="106"/>
    </row>
    <row r="853" spans="1:21" ht="56.25" hidden="1" x14ac:dyDescent="0.25">
      <c r="A853" s="167" t="s">
        <v>24</v>
      </c>
      <c r="B853" s="167" t="s">
        <v>14</v>
      </c>
      <c r="C853" s="167" t="s">
        <v>78</v>
      </c>
      <c r="D853" s="167" t="s">
        <v>27</v>
      </c>
      <c r="E853" s="167" t="s">
        <v>79</v>
      </c>
      <c r="F853" s="167" t="s">
        <v>7</v>
      </c>
      <c r="I853" s="133" t="s">
        <v>115</v>
      </c>
      <c r="J853" s="133" t="s">
        <v>173</v>
      </c>
      <c r="K853" s="444"/>
      <c r="L853" s="444"/>
      <c r="M853" s="444"/>
      <c r="N853" s="444"/>
      <c r="O853" s="81"/>
      <c r="P853" s="81"/>
      <c r="T853" s="106"/>
    </row>
    <row r="854" spans="1:21" hidden="1" x14ac:dyDescent="0.25">
      <c r="A854" s="113">
        <v>1</v>
      </c>
      <c r="B854" s="113">
        <v>2</v>
      </c>
      <c r="C854" s="113">
        <v>3</v>
      </c>
      <c r="D854" s="113">
        <v>4</v>
      </c>
      <c r="E854" s="113">
        <v>5</v>
      </c>
      <c r="F854" s="113">
        <v>6</v>
      </c>
      <c r="G854" s="78"/>
      <c r="H854" s="78"/>
      <c r="I854" s="135"/>
      <c r="J854" s="135"/>
      <c r="K854" s="388"/>
      <c r="L854" s="388"/>
      <c r="M854" s="388"/>
      <c r="N854" s="388"/>
      <c r="T854" s="106"/>
    </row>
    <row r="855" spans="1:21" hidden="1" x14ac:dyDescent="0.25">
      <c r="A855" s="167">
        <v>1</v>
      </c>
      <c r="B855" s="10"/>
      <c r="C855" s="256"/>
      <c r="D855" s="255"/>
      <c r="E855" s="255" t="e">
        <f>F855/D855</f>
        <v>#DIV/0!</v>
      </c>
      <c r="F855" s="255"/>
      <c r="I855" s="138"/>
      <c r="J855" s="138"/>
      <c r="K855" s="445"/>
      <c r="L855" s="445"/>
      <c r="M855" s="445"/>
      <c r="N855" s="445"/>
      <c r="T855" s="106"/>
    </row>
    <row r="856" spans="1:21" s="78" customFormat="1" hidden="1" x14ac:dyDescent="0.25">
      <c r="A856" s="167">
        <v>2</v>
      </c>
      <c r="B856" s="10"/>
      <c r="C856" s="14"/>
      <c r="D856" s="255"/>
      <c r="E856" s="255" t="e">
        <f t="shared" ref="E856" si="40">F856/D856</f>
        <v>#DIV/0!</v>
      </c>
      <c r="F856" s="255"/>
      <c r="G856" s="67"/>
      <c r="H856" s="67"/>
      <c r="I856" s="138"/>
      <c r="J856" s="138"/>
      <c r="K856" s="445"/>
      <c r="L856" s="445"/>
      <c r="M856" s="445"/>
      <c r="N856" s="445"/>
      <c r="O856" s="79"/>
      <c r="S856" s="188"/>
      <c r="T856" s="186"/>
      <c r="U856" s="188"/>
    </row>
    <row r="857" spans="1:21" hidden="1" x14ac:dyDescent="0.25">
      <c r="A857" s="167"/>
      <c r="B857" s="10"/>
      <c r="C857" s="14"/>
      <c r="D857" s="14"/>
      <c r="E857" s="165" t="e">
        <f t="shared" ref="E857:E858" si="41">F857/D857</f>
        <v>#DIV/0!</v>
      </c>
      <c r="F857" s="165"/>
      <c r="I857" s="138"/>
      <c r="J857" s="138"/>
      <c r="K857" s="445"/>
      <c r="L857" s="445"/>
      <c r="M857" s="445"/>
      <c r="N857" s="445"/>
      <c r="T857" s="106"/>
    </row>
    <row r="858" spans="1:21" hidden="1" x14ac:dyDescent="0.25">
      <c r="A858" s="167">
        <v>3</v>
      </c>
      <c r="B858" s="10"/>
      <c r="C858" s="167"/>
      <c r="D858" s="167"/>
      <c r="E858" s="165" t="e">
        <f t="shared" si="41"/>
        <v>#DIV/0!</v>
      </c>
      <c r="F858" s="165"/>
      <c r="I858" s="138"/>
      <c r="J858" s="138"/>
      <c r="K858" s="445"/>
      <c r="L858" s="445"/>
      <c r="M858" s="445"/>
      <c r="N858" s="445"/>
      <c r="T858" s="106"/>
    </row>
    <row r="859" spans="1:21" hidden="1" x14ac:dyDescent="0.25">
      <c r="A859" s="144"/>
      <c r="B859" s="145" t="s">
        <v>20</v>
      </c>
      <c r="C859" s="144" t="s">
        <v>21</v>
      </c>
      <c r="D859" s="144" t="s">
        <v>21</v>
      </c>
      <c r="E859" s="144" t="s">
        <v>21</v>
      </c>
      <c r="F859" s="146">
        <f>F858+F856+F855+F857</f>
        <v>0</v>
      </c>
      <c r="I859" s="135">
        <f>SUM(I855:I858)</f>
        <v>0</v>
      </c>
      <c r="J859" s="135">
        <f>SUM(J855:J858)</f>
        <v>0</v>
      </c>
      <c r="K859" s="388"/>
      <c r="L859" s="388"/>
      <c r="M859" s="388"/>
      <c r="N859" s="388"/>
      <c r="T859" s="106"/>
    </row>
    <row r="860" spans="1:21" hidden="1" x14ac:dyDescent="0.25">
      <c r="A860" s="17"/>
      <c r="B860" s="11"/>
      <c r="C860" s="17"/>
      <c r="D860" s="17"/>
      <c r="E860" s="17"/>
      <c r="F860" s="36"/>
      <c r="T860" s="106"/>
    </row>
    <row r="861" spans="1:21" hidden="1" x14ac:dyDescent="0.25">
      <c r="A861" s="861" t="s">
        <v>154</v>
      </c>
      <c r="B861" s="861"/>
      <c r="C861" s="861"/>
      <c r="D861" s="861"/>
      <c r="E861" s="861"/>
      <c r="F861" s="861"/>
      <c r="G861" s="861"/>
      <c r="H861" s="861"/>
      <c r="I861" s="861"/>
      <c r="J861" s="861"/>
      <c r="K861" s="432"/>
      <c r="L861" s="432"/>
      <c r="M861" s="432"/>
      <c r="N861" s="432"/>
      <c r="T861" s="106"/>
    </row>
    <row r="862" spans="1:21" hidden="1" x14ac:dyDescent="0.25">
      <c r="A862" s="862"/>
      <c r="B862" s="862"/>
      <c r="C862" s="862"/>
      <c r="D862" s="862"/>
      <c r="E862" s="862"/>
      <c r="F862" s="862"/>
      <c r="I862" s="850" t="s">
        <v>172</v>
      </c>
      <c r="J862" s="850"/>
      <c r="K862" s="443"/>
      <c r="L862" s="443"/>
      <c r="M862" s="443"/>
      <c r="N862" s="443"/>
      <c r="T862" s="106"/>
    </row>
    <row r="863" spans="1:21" ht="56.25" hidden="1" x14ac:dyDescent="0.25">
      <c r="A863" s="167" t="s">
        <v>24</v>
      </c>
      <c r="B863" s="167" t="s">
        <v>14</v>
      </c>
      <c r="C863" s="167" t="s">
        <v>78</v>
      </c>
      <c r="D863" s="167" t="s">
        <v>27</v>
      </c>
      <c r="E863" s="167" t="s">
        <v>79</v>
      </c>
      <c r="F863" s="167" t="s">
        <v>7</v>
      </c>
      <c r="I863" s="133" t="s">
        <v>115</v>
      </c>
      <c r="J863" s="133" t="s">
        <v>173</v>
      </c>
      <c r="K863" s="444"/>
      <c r="L863" s="444"/>
      <c r="M863" s="444"/>
      <c r="N863" s="444"/>
      <c r="O863" s="81"/>
      <c r="P863" s="81"/>
      <c r="T863" s="106"/>
    </row>
    <row r="864" spans="1:21" hidden="1" x14ac:dyDescent="0.25">
      <c r="A864" s="112">
        <v>1</v>
      </c>
      <c r="B864" s="112">
        <v>2</v>
      </c>
      <c r="C864" s="112">
        <v>3</v>
      </c>
      <c r="D864" s="112">
        <v>4</v>
      </c>
      <c r="E864" s="113">
        <v>5</v>
      </c>
      <c r="F864" s="113">
        <v>6</v>
      </c>
      <c r="G864" s="8"/>
      <c r="H864" s="8"/>
      <c r="I864" s="135"/>
      <c r="J864" s="135"/>
      <c r="K864" s="388"/>
      <c r="L864" s="388"/>
      <c r="M864" s="388"/>
      <c r="N864" s="388"/>
      <c r="T864" s="106"/>
    </row>
    <row r="865" spans="1:21" hidden="1" x14ac:dyDescent="0.25">
      <c r="A865" s="167">
        <v>1</v>
      </c>
      <c r="B865" s="10"/>
      <c r="C865" s="167"/>
      <c r="D865" s="167"/>
      <c r="E865" s="165" t="e">
        <f>F865/D865</f>
        <v>#DIV/0!</v>
      </c>
      <c r="F865" s="165"/>
      <c r="I865" s="138"/>
      <c r="J865" s="138"/>
      <c r="K865" s="445"/>
      <c r="L865" s="445"/>
      <c r="M865" s="445"/>
      <c r="N865" s="445"/>
      <c r="T865" s="106"/>
    </row>
    <row r="866" spans="1:21" s="8" customFormat="1" hidden="1" x14ac:dyDescent="0.25">
      <c r="A866" s="167">
        <v>2</v>
      </c>
      <c r="B866" s="10"/>
      <c r="C866" s="14"/>
      <c r="D866" s="14"/>
      <c r="E866" s="165" t="e">
        <f t="shared" ref="E866:E868" si="42">F866/D866</f>
        <v>#DIV/0!</v>
      </c>
      <c r="F866" s="165"/>
      <c r="G866" s="67"/>
      <c r="H866" s="67"/>
      <c r="I866" s="138"/>
      <c r="J866" s="138"/>
      <c r="K866" s="445"/>
      <c r="L866" s="445"/>
      <c r="M866" s="445"/>
      <c r="N866" s="445"/>
      <c r="O866" s="80"/>
      <c r="S866" s="192"/>
      <c r="T866" s="187"/>
      <c r="U866" s="192"/>
    </row>
    <row r="867" spans="1:21" hidden="1" x14ac:dyDescent="0.25">
      <c r="A867" s="167"/>
      <c r="B867" s="10"/>
      <c r="C867" s="14"/>
      <c r="D867" s="14"/>
      <c r="E867" s="165" t="e">
        <f t="shared" si="42"/>
        <v>#DIV/0!</v>
      </c>
      <c r="F867" s="165"/>
      <c r="I867" s="138"/>
      <c r="J867" s="138"/>
      <c r="K867" s="445"/>
      <c r="L867" s="445"/>
      <c r="M867" s="445"/>
      <c r="N867" s="445"/>
      <c r="T867" s="106"/>
    </row>
    <row r="868" spans="1:21" hidden="1" x14ac:dyDescent="0.25">
      <c r="A868" s="167">
        <v>3</v>
      </c>
      <c r="B868" s="10"/>
      <c r="C868" s="167"/>
      <c r="D868" s="167"/>
      <c r="E868" s="165" t="e">
        <f t="shared" si="42"/>
        <v>#DIV/0!</v>
      </c>
      <c r="F868" s="165"/>
      <c r="I868" s="138"/>
      <c r="J868" s="138"/>
      <c r="K868" s="445"/>
      <c r="L868" s="445"/>
      <c r="M868" s="445"/>
      <c r="N868" s="445"/>
      <c r="T868" s="106"/>
    </row>
    <row r="869" spans="1:21" hidden="1" x14ac:dyDescent="0.25">
      <c r="A869" s="144"/>
      <c r="B869" s="145" t="s">
        <v>20</v>
      </c>
      <c r="C869" s="144" t="s">
        <v>21</v>
      </c>
      <c r="D869" s="144" t="s">
        <v>21</v>
      </c>
      <c r="E869" s="144" t="s">
        <v>21</v>
      </c>
      <c r="F869" s="146">
        <f>F868+F866+F865+F867</f>
        <v>0</v>
      </c>
      <c r="I869" s="135">
        <f>SUM(I865:I868)</f>
        <v>0</v>
      </c>
      <c r="J869" s="135">
        <f>SUM(J865:J868)</f>
        <v>0</v>
      </c>
      <c r="K869" s="388"/>
      <c r="L869" s="388"/>
      <c r="M869" s="388"/>
      <c r="N869" s="388"/>
      <c r="T869" s="106"/>
    </row>
    <row r="870" spans="1:21" hidden="1" x14ac:dyDescent="0.25">
      <c r="A870" s="17"/>
      <c r="B870" s="11"/>
      <c r="C870" s="17"/>
      <c r="D870" s="17"/>
      <c r="E870" s="17"/>
      <c r="F870" s="36"/>
      <c r="T870" s="106"/>
    </row>
    <row r="871" spans="1:21" hidden="1" x14ac:dyDescent="0.25">
      <c r="A871" s="861" t="s">
        <v>155</v>
      </c>
      <c r="B871" s="861"/>
      <c r="C871" s="861"/>
      <c r="D871" s="861"/>
      <c r="E871" s="861"/>
      <c r="F871" s="861"/>
      <c r="G871" s="861"/>
      <c r="H871" s="861"/>
      <c r="I871" s="861"/>
      <c r="J871" s="861"/>
      <c r="K871" s="432"/>
      <c r="L871" s="432"/>
      <c r="M871" s="432"/>
      <c r="N871" s="432"/>
      <c r="T871" s="106"/>
    </row>
    <row r="872" spans="1:21" hidden="1" x14ac:dyDescent="0.25">
      <c r="A872" s="862"/>
      <c r="B872" s="862"/>
      <c r="C872" s="862"/>
      <c r="D872" s="862"/>
      <c r="E872" s="862"/>
      <c r="F872" s="862"/>
      <c r="I872" s="850" t="s">
        <v>172</v>
      </c>
      <c r="J872" s="850"/>
      <c r="K872" s="443"/>
      <c r="L872" s="443"/>
      <c r="M872" s="443"/>
      <c r="N872" s="443"/>
      <c r="T872" s="106"/>
    </row>
    <row r="873" spans="1:21" ht="56.25" hidden="1" x14ac:dyDescent="0.25">
      <c r="A873" s="167" t="s">
        <v>24</v>
      </c>
      <c r="B873" s="167" t="s">
        <v>14</v>
      </c>
      <c r="C873" s="167" t="s">
        <v>78</v>
      </c>
      <c r="D873" s="167" t="s">
        <v>27</v>
      </c>
      <c r="E873" s="167" t="s">
        <v>79</v>
      </c>
      <c r="F873" s="167" t="s">
        <v>7</v>
      </c>
      <c r="I873" s="133" t="s">
        <v>115</v>
      </c>
      <c r="J873" s="133" t="s">
        <v>173</v>
      </c>
      <c r="K873" s="444"/>
      <c r="L873" s="444"/>
      <c r="M873" s="444"/>
      <c r="N873" s="444"/>
      <c r="O873" s="81"/>
      <c r="P873" s="105"/>
      <c r="T873" s="106"/>
    </row>
    <row r="874" spans="1:21" hidden="1" x14ac:dyDescent="0.25">
      <c r="A874" s="113">
        <v>1</v>
      </c>
      <c r="B874" s="113">
        <v>2</v>
      </c>
      <c r="C874" s="113">
        <v>3</v>
      </c>
      <c r="D874" s="113">
        <v>4</v>
      </c>
      <c r="E874" s="113">
        <v>5</v>
      </c>
      <c r="F874" s="113">
        <v>6</v>
      </c>
      <c r="G874" s="78"/>
      <c r="H874" s="78"/>
      <c r="I874" s="135"/>
      <c r="J874" s="135"/>
      <c r="K874" s="388"/>
      <c r="L874" s="388"/>
      <c r="M874" s="388"/>
      <c r="N874" s="388"/>
      <c r="T874" s="106"/>
    </row>
    <row r="875" spans="1:21" hidden="1" x14ac:dyDescent="0.25">
      <c r="A875" s="167">
        <v>1</v>
      </c>
      <c r="B875" s="10"/>
      <c r="C875" s="167"/>
      <c r="D875" s="167"/>
      <c r="E875" s="165" t="e">
        <f>F875/D875</f>
        <v>#DIV/0!</v>
      </c>
      <c r="F875" s="165"/>
      <c r="I875" s="138"/>
      <c r="J875" s="138"/>
      <c r="K875" s="445"/>
      <c r="L875" s="445"/>
      <c r="M875" s="445"/>
      <c r="N875" s="445"/>
      <c r="T875" s="106"/>
    </row>
    <row r="876" spans="1:21" s="78" customFormat="1" hidden="1" x14ac:dyDescent="0.25">
      <c r="A876" s="167">
        <v>2</v>
      </c>
      <c r="B876" s="10"/>
      <c r="C876" s="14"/>
      <c r="D876" s="14"/>
      <c r="E876" s="165" t="e">
        <f t="shared" ref="E876:E878" si="43">F876/D876</f>
        <v>#DIV/0!</v>
      </c>
      <c r="F876" s="165"/>
      <c r="G876" s="67"/>
      <c r="H876" s="67"/>
      <c r="I876" s="138"/>
      <c r="J876" s="138"/>
      <c r="K876" s="445"/>
      <c r="L876" s="445"/>
      <c r="M876" s="445"/>
      <c r="N876" s="445"/>
      <c r="O876" s="79"/>
      <c r="S876" s="188"/>
      <c r="T876" s="186"/>
      <c r="U876" s="188"/>
    </row>
    <row r="877" spans="1:21" hidden="1" x14ac:dyDescent="0.25">
      <c r="A877" s="167"/>
      <c r="B877" s="10"/>
      <c r="C877" s="14"/>
      <c r="D877" s="14"/>
      <c r="E877" s="165" t="e">
        <f t="shared" si="43"/>
        <v>#DIV/0!</v>
      </c>
      <c r="F877" s="165"/>
      <c r="I877" s="138"/>
      <c r="J877" s="138"/>
      <c r="K877" s="445"/>
      <c r="L877" s="445"/>
      <c r="M877" s="445"/>
      <c r="N877" s="445"/>
      <c r="T877" s="106"/>
    </row>
    <row r="878" spans="1:21" hidden="1" x14ac:dyDescent="0.25">
      <c r="A878" s="167">
        <v>3</v>
      </c>
      <c r="B878" s="10"/>
      <c r="C878" s="167"/>
      <c r="D878" s="167"/>
      <c r="E878" s="165" t="e">
        <f t="shared" si="43"/>
        <v>#DIV/0!</v>
      </c>
      <c r="F878" s="165"/>
      <c r="I878" s="138"/>
      <c r="J878" s="138"/>
      <c r="K878" s="445"/>
      <c r="L878" s="445"/>
      <c r="M878" s="445"/>
      <c r="N878" s="445"/>
      <c r="T878" s="106"/>
    </row>
    <row r="879" spans="1:21" hidden="1" x14ac:dyDescent="0.25">
      <c r="A879" s="144"/>
      <c r="B879" s="145" t="s">
        <v>20</v>
      </c>
      <c r="C879" s="144" t="s">
        <v>21</v>
      </c>
      <c r="D879" s="144" t="s">
        <v>21</v>
      </c>
      <c r="E879" s="144" t="s">
        <v>21</v>
      </c>
      <c r="F879" s="146">
        <f>F878+F876+F875+F877</f>
        <v>0</v>
      </c>
      <c r="I879" s="135">
        <f>SUM(I875:I878)</f>
        <v>0</v>
      </c>
      <c r="J879" s="135">
        <f>SUM(J875:J878)</f>
        <v>0</v>
      </c>
      <c r="K879" s="388"/>
      <c r="L879" s="388"/>
      <c r="M879" s="388"/>
      <c r="N879" s="388"/>
      <c r="T879" s="106"/>
    </row>
    <row r="880" spans="1:21" hidden="1" x14ac:dyDescent="0.25">
      <c r="A880" s="17"/>
      <c r="B880" s="11"/>
      <c r="C880" s="17"/>
      <c r="D880" s="17"/>
      <c r="E880" s="17"/>
      <c r="F880" s="36"/>
      <c r="T880" s="106"/>
    </row>
    <row r="881" spans="1:21" hidden="1" x14ac:dyDescent="0.25">
      <c r="A881" s="861" t="s">
        <v>156</v>
      </c>
      <c r="B881" s="861"/>
      <c r="C881" s="861"/>
      <c r="D881" s="861"/>
      <c r="E881" s="861"/>
      <c r="F881" s="861"/>
      <c r="G881" s="861"/>
      <c r="H881" s="861"/>
      <c r="I881" s="861"/>
      <c r="J881" s="861"/>
      <c r="K881" s="432"/>
      <c r="L881" s="432"/>
      <c r="M881" s="432"/>
      <c r="N881" s="432"/>
      <c r="T881" s="106"/>
    </row>
    <row r="882" spans="1:21" hidden="1" x14ac:dyDescent="0.25">
      <c r="A882" s="862"/>
      <c r="B882" s="862"/>
      <c r="C882" s="862"/>
      <c r="D882" s="862"/>
      <c r="E882" s="862"/>
      <c r="F882" s="862"/>
      <c r="I882" s="850" t="s">
        <v>172</v>
      </c>
      <c r="J882" s="850"/>
      <c r="K882" s="443"/>
      <c r="L882" s="443"/>
      <c r="M882" s="443"/>
      <c r="N882" s="443"/>
      <c r="T882" s="106"/>
    </row>
    <row r="883" spans="1:21" ht="56.25" hidden="1" x14ac:dyDescent="0.25">
      <c r="A883" s="167" t="s">
        <v>24</v>
      </c>
      <c r="B883" s="167" t="s">
        <v>14</v>
      </c>
      <c r="C883" s="167" t="s">
        <v>78</v>
      </c>
      <c r="D883" s="167" t="s">
        <v>27</v>
      </c>
      <c r="E883" s="167" t="s">
        <v>79</v>
      </c>
      <c r="F883" s="167" t="s">
        <v>7</v>
      </c>
      <c r="I883" s="133" t="s">
        <v>115</v>
      </c>
      <c r="J883" s="133" t="s">
        <v>173</v>
      </c>
      <c r="K883" s="444"/>
      <c r="L883" s="444"/>
      <c r="M883" s="444"/>
      <c r="N883" s="444"/>
      <c r="O883" s="81"/>
      <c r="P883" s="105"/>
      <c r="T883" s="106"/>
    </row>
    <row r="884" spans="1:21" hidden="1" x14ac:dyDescent="0.25">
      <c r="A884" s="113">
        <v>1</v>
      </c>
      <c r="B884" s="113">
        <v>2</v>
      </c>
      <c r="C884" s="113">
        <v>3</v>
      </c>
      <c r="D884" s="113">
        <v>4</v>
      </c>
      <c r="E884" s="113">
        <v>5</v>
      </c>
      <c r="F884" s="113">
        <v>6</v>
      </c>
      <c r="G884" s="78"/>
      <c r="H884" s="78"/>
      <c r="I884" s="135"/>
      <c r="J884" s="135"/>
      <c r="K884" s="388"/>
      <c r="L884" s="388"/>
      <c r="M884" s="388"/>
      <c r="N884" s="388"/>
      <c r="T884" s="106"/>
    </row>
    <row r="885" spans="1:21" hidden="1" x14ac:dyDescent="0.35">
      <c r="A885" s="167">
        <v>1</v>
      </c>
      <c r="B885" s="542"/>
      <c r="C885" s="269" t="s">
        <v>229</v>
      </c>
      <c r="D885" s="270"/>
      <c r="E885" s="270" t="e">
        <f>F885/D885</f>
        <v>#DIV/0!</v>
      </c>
      <c r="F885" s="270"/>
      <c r="I885" s="138"/>
      <c r="J885" s="138"/>
      <c r="K885" s="445"/>
      <c r="L885" s="445"/>
      <c r="M885" s="445"/>
      <c r="N885" s="445"/>
      <c r="T885" s="106"/>
    </row>
    <row r="886" spans="1:21" s="78" customFormat="1" hidden="1" x14ac:dyDescent="0.25">
      <c r="A886" s="167">
        <v>2</v>
      </c>
      <c r="B886" s="541"/>
      <c r="C886" s="269" t="s">
        <v>229</v>
      </c>
      <c r="D886" s="270"/>
      <c r="E886" s="270" t="e">
        <f t="shared" ref="E886:E890" si="44">F886/D886</f>
        <v>#DIV/0!</v>
      </c>
      <c r="F886" s="270"/>
      <c r="G886" s="67"/>
      <c r="H886" s="67"/>
      <c r="I886" s="138"/>
      <c r="J886" s="138"/>
      <c r="K886" s="445"/>
      <c r="L886" s="445"/>
      <c r="M886" s="445"/>
      <c r="N886" s="445"/>
      <c r="O886" s="79"/>
      <c r="S886" s="188"/>
      <c r="T886" s="186"/>
      <c r="U886" s="188"/>
    </row>
    <row r="887" spans="1:21" s="78" customFormat="1" hidden="1" x14ac:dyDescent="0.25">
      <c r="A887" s="269">
        <v>3</v>
      </c>
      <c r="B887" s="10"/>
      <c r="C887" s="269" t="s">
        <v>229</v>
      </c>
      <c r="D887" s="270"/>
      <c r="E887" s="270" t="e">
        <f t="shared" si="44"/>
        <v>#DIV/0!</v>
      </c>
      <c r="F887" s="270"/>
      <c r="G887" s="253"/>
      <c r="H887" s="253"/>
      <c r="I887" s="138"/>
      <c r="J887" s="138"/>
      <c r="K887" s="445"/>
      <c r="L887" s="445"/>
      <c r="M887" s="445"/>
      <c r="N887" s="445"/>
      <c r="O887" s="79"/>
      <c r="S887" s="188"/>
      <c r="T887" s="186"/>
      <c r="U887" s="188"/>
    </row>
    <row r="888" spans="1:21" s="78" customFormat="1" hidden="1" x14ac:dyDescent="0.25">
      <c r="A888" s="269">
        <v>4</v>
      </c>
      <c r="B888" s="10"/>
      <c r="C888" s="269" t="s">
        <v>229</v>
      </c>
      <c r="D888" s="270"/>
      <c r="E888" s="270" t="e">
        <f t="shared" si="44"/>
        <v>#DIV/0!</v>
      </c>
      <c r="F888" s="270"/>
      <c r="G888" s="267"/>
      <c r="H888" s="267"/>
      <c r="I888" s="138"/>
      <c r="J888" s="138"/>
      <c r="K888" s="445"/>
      <c r="L888" s="445"/>
      <c r="M888" s="445"/>
      <c r="N888" s="445"/>
      <c r="O888" s="79"/>
      <c r="S888" s="188"/>
      <c r="T888" s="186"/>
      <c r="U888" s="188"/>
    </row>
    <row r="889" spans="1:21" s="78" customFormat="1" ht="27" hidden="1" customHeight="1" x14ac:dyDescent="0.25">
      <c r="A889" s="269">
        <v>5</v>
      </c>
      <c r="B889" s="10" t="s">
        <v>249</v>
      </c>
      <c r="C889" s="269" t="s">
        <v>229</v>
      </c>
      <c r="D889" s="270">
        <v>35</v>
      </c>
      <c r="E889" s="270">
        <f t="shared" ref="E889" si="45">F889/D889</f>
        <v>0</v>
      </c>
      <c r="F889" s="270"/>
      <c r="G889" s="267"/>
      <c r="H889" s="267"/>
      <c r="I889" s="138"/>
      <c r="J889" s="138"/>
      <c r="K889" s="445"/>
      <c r="L889" s="445"/>
      <c r="M889" s="445"/>
      <c r="N889" s="445"/>
      <c r="O889" s="79"/>
      <c r="S889" s="188"/>
      <c r="T889" s="186"/>
      <c r="U889" s="188"/>
    </row>
    <row r="890" spans="1:21" s="78" customFormat="1" hidden="1" x14ac:dyDescent="0.25">
      <c r="A890" s="269">
        <v>6</v>
      </c>
      <c r="B890" s="10"/>
      <c r="C890" s="269" t="s">
        <v>229</v>
      </c>
      <c r="D890" s="270"/>
      <c r="E890" s="270" t="e">
        <f t="shared" si="44"/>
        <v>#DIV/0!</v>
      </c>
      <c r="F890" s="270"/>
      <c r="G890" s="253"/>
      <c r="H890" s="253"/>
      <c r="I890" s="138"/>
      <c r="J890" s="138"/>
      <c r="K890" s="445"/>
      <c r="L890" s="445"/>
      <c r="M890" s="445"/>
      <c r="N890" s="445"/>
      <c r="O890" s="79"/>
      <c r="S890" s="188"/>
      <c r="T890" s="186"/>
      <c r="U890" s="188"/>
    </row>
    <row r="891" spans="1:21" hidden="1" x14ac:dyDescent="0.25">
      <c r="A891" s="144"/>
      <c r="B891" s="145" t="s">
        <v>20</v>
      </c>
      <c r="C891" s="144" t="s">
        <v>21</v>
      </c>
      <c r="D891" s="144" t="s">
        <v>21</v>
      </c>
      <c r="E891" s="144" t="s">
        <v>21</v>
      </c>
      <c r="F891" s="146">
        <f>SUM(F885:F890)</f>
        <v>0</v>
      </c>
      <c r="I891" s="135">
        <f>SUM(I885:I890)</f>
        <v>0</v>
      </c>
      <c r="J891" s="135">
        <f>SUM(J885:J890)</f>
        <v>0</v>
      </c>
      <c r="K891" s="388"/>
      <c r="L891" s="388"/>
      <c r="M891" s="388"/>
      <c r="N891" s="388"/>
      <c r="O891" s="76"/>
      <c r="T891" s="106"/>
      <c r="U891" s="195"/>
    </row>
    <row r="892" spans="1:21" hidden="1" x14ac:dyDescent="0.25">
      <c r="A892" s="17"/>
      <c r="B892" s="11"/>
      <c r="C892" s="17"/>
      <c r="D892" s="17"/>
      <c r="E892" s="17"/>
      <c r="F892" s="36" t="s">
        <v>250</v>
      </c>
      <c r="T892" s="106"/>
      <c r="U892" s="195"/>
    </row>
    <row r="893" spans="1:21" hidden="1" x14ac:dyDescent="0.25">
      <c r="A893" s="861" t="s">
        <v>149</v>
      </c>
      <c r="B893" s="861"/>
      <c r="C893" s="861"/>
      <c r="D893" s="861"/>
      <c r="E893" s="861"/>
      <c r="F893" s="861"/>
      <c r="G893" s="861"/>
      <c r="H893" s="861"/>
      <c r="I893" s="861"/>
      <c r="J893" s="861"/>
      <c r="K893" s="432"/>
      <c r="L893" s="432"/>
      <c r="M893" s="432"/>
      <c r="N893" s="432"/>
      <c r="T893" s="106"/>
      <c r="U893" s="195"/>
    </row>
    <row r="894" spans="1:21" hidden="1" x14ac:dyDescent="0.25">
      <c r="A894" s="862"/>
      <c r="B894" s="862"/>
      <c r="C894" s="862"/>
      <c r="D894" s="862"/>
      <c r="E894" s="862"/>
      <c r="F894" s="17"/>
      <c r="I894" s="850" t="s">
        <v>172</v>
      </c>
      <c r="J894" s="850"/>
      <c r="K894" s="443"/>
      <c r="L894" s="443"/>
      <c r="M894" s="443"/>
      <c r="N894" s="443"/>
      <c r="S894" s="106"/>
    </row>
    <row r="895" spans="1:21" ht="56.25" hidden="1" x14ac:dyDescent="0.25">
      <c r="A895" s="167" t="s">
        <v>15</v>
      </c>
      <c r="B895" s="167" t="s">
        <v>14</v>
      </c>
      <c r="C895" s="167" t="s">
        <v>27</v>
      </c>
      <c r="D895" s="167" t="s">
        <v>75</v>
      </c>
      <c r="E895" s="167" t="s">
        <v>7</v>
      </c>
      <c r="I895" s="133" t="s">
        <v>115</v>
      </c>
      <c r="J895" s="133" t="s">
        <v>173</v>
      </c>
      <c r="K895" s="444"/>
      <c r="L895" s="444"/>
      <c r="M895" s="444"/>
      <c r="N895" s="444"/>
      <c r="O895" s="81"/>
      <c r="S895" s="106"/>
    </row>
    <row r="896" spans="1:21" hidden="1" x14ac:dyDescent="0.25">
      <c r="A896" s="113">
        <v>1</v>
      </c>
      <c r="B896" s="113">
        <v>2</v>
      </c>
      <c r="C896" s="113">
        <v>3</v>
      </c>
      <c r="D896" s="113">
        <v>4</v>
      </c>
      <c r="E896" s="113">
        <v>5</v>
      </c>
      <c r="F896" s="78"/>
      <c r="G896" s="78"/>
      <c r="H896" s="78"/>
      <c r="I896" s="135"/>
      <c r="J896" s="135"/>
      <c r="K896" s="388"/>
      <c r="L896" s="388"/>
      <c r="M896" s="388"/>
      <c r="N896" s="388"/>
      <c r="S896" s="106"/>
    </row>
    <row r="897" spans="1:21" hidden="1" x14ac:dyDescent="0.25">
      <c r="A897" s="167">
        <v>1</v>
      </c>
      <c r="B897" s="10"/>
      <c r="C897" s="256"/>
      <c r="D897" s="255" t="e">
        <f>E897/C897</f>
        <v>#DIV/0!</v>
      </c>
      <c r="E897" s="255"/>
      <c r="I897" s="138"/>
      <c r="J897" s="138"/>
      <c r="K897" s="445"/>
      <c r="L897" s="445"/>
      <c r="M897" s="445"/>
      <c r="N897" s="445"/>
      <c r="S897" s="106"/>
    </row>
    <row r="898" spans="1:21" s="78" customFormat="1" hidden="1" x14ac:dyDescent="0.25">
      <c r="A898" s="167">
        <v>2</v>
      </c>
      <c r="B898" s="10"/>
      <c r="C898" s="167"/>
      <c r="D898" s="165" t="e">
        <f>E898/C898</f>
        <v>#DIV/0!</v>
      </c>
      <c r="E898" s="165"/>
      <c r="F898" s="67"/>
      <c r="G898" s="67"/>
      <c r="H898" s="67"/>
      <c r="I898" s="138"/>
      <c r="J898" s="138"/>
      <c r="K898" s="445"/>
      <c r="L898" s="445"/>
      <c r="M898" s="445"/>
      <c r="N898" s="445"/>
      <c r="O898" s="79"/>
      <c r="S898" s="186"/>
      <c r="T898" s="188"/>
      <c r="U898" s="188"/>
    </row>
    <row r="899" spans="1:21" hidden="1" x14ac:dyDescent="0.25">
      <c r="A899" s="167">
        <v>3</v>
      </c>
      <c r="B899" s="10"/>
      <c r="C899" s="167"/>
      <c r="D899" s="165" t="e">
        <f>E899/C899</f>
        <v>#DIV/0!</v>
      </c>
      <c r="E899" s="165"/>
      <c r="I899" s="138"/>
      <c r="J899" s="138"/>
      <c r="K899" s="445"/>
      <c r="L899" s="445"/>
      <c r="M899" s="445"/>
      <c r="N899" s="445"/>
      <c r="S899" s="106"/>
    </row>
    <row r="900" spans="1:21" hidden="1" x14ac:dyDescent="0.25">
      <c r="A900" s="167">
        <v>3</v>
      </c>
      <c r="B900" s="10"/>
      <c r="C900" s="167"/>
      <c r="D900" s="165" t="e">
        <f>E900/C900</f>
        <v>#DIV/0!</v>
      </c>
      <c r="E900" s="165"/>
      <c r="I900" s="138"/>
      <c r="J900" s="138"/>
      <c r="K900" s="445"/>
      <c r="L900" s="445"/>
      <c r="M900" s="445"/>
      <c r="N900" s="445"/>
      <c r="S900" s="106"/>
    </row>
    <row r="901" spans="1:21" hidden="1" x14ac:dyDescent="0.25">
      <c r="A901" s="144"/>
      <c r="B901" s="145" t="s">
        <v>20</v>
      </c>
      <c r="C901" s="144"/>
      <c r="D901" s="144" t="s">
        <v>21</v>
      </c>
      <c r="E901" s="146">
        <f>E900+E899+E898+E897</f>
        <v>0</v>
      </c>
      <c r="I901" s="135">
        <f>SUM(I897:I900)</f>
        <v>0</v>
      </c>
      <c r="J901" s="135">
        <f>SUM(J897:J900)</f>
        <v>0</v>
      </c>
      <c r="K901" s="388"/>
      <c r="L901" s="388"/>
      <c r="M901" s="388"/>
      <c r="N901" s="388"/>
      <c r="S901" s="106"/>
    </row>
    <row r="902" spans="1:21" hidden="1" x14ac:dyDescent="0.25">
      <c r="A902" s="35"/>
      <c r="B902" s="11"/>
      <c r="C902" s="17"/>
      <c r="D902" s="17"/>
      <c r="E902" s="17"/>
      <c r="F902" s="36"/>
      <c r="S902" s="106"/>
    </row>
    <row r="903" spans="1:21" ht="23.25" hidden="1" customHeight="1" x14ac:dyDescent="0.25">
      <c r="A903" s="861" t="s">
        <v>294</v>
      </c>
      <c r="B903" s="861"/>
      <c r="C903" s="861"/>
      <c r="D903" s="861"/>
      <c r="E903" s="861"/>
      <c r="F903" s="861"/>
      <c r="G903" s="861"/>
      <c r="H903" s="861"/>
      <c r="I903" s="861"/>
      <c r="J903" s="861"/>
      <c r="K903" s="432"/>
      <c r="L903" s="432"/>
      <c r="M903" s="432"/>
      <c r="N903" s="432"/>
      <c r="S903" s="106"/>
    </row>
    <row r="904" spans="1:21" hidden="1" x14ac:dyDescent="0.25">
      <c r="A904" s="30"/>
      <c r="B904" s="11"/>
      <c r="C904" s="17"/>
      <c r="D904" s="17"/>
      <c r="E904" s="17"/>
      <c r="F904" s="17"/>
      <c r="G904" s="366"/>
      <c r="H904" s="366"/>
      <c r="I904" s="366"/>
      <c r="J904" s="366"/>
      <c r="T904" s="106"/>
    </row>
    <row r="905" spans="1:21" ht="23.25" hidden="1" customHeight="1" x14ac:dyDescent="0.25">
      <c r="A905" s="30"/>
      <c r="B905" s="11"/>
      <c r="C905" s="17"/>
      <c r="D905" s="17"/>
      <c r="E905" s="17"/>
      <c r="F905" s="17"/>
      <c r="G905" s="366"/>
      <c r="H905" s="366"/>
      <c r="I905" s="850" t="s">
        <v>172</v>
      </c>
      <c r="J905" s="850"/>
      <c r="K905" s="443"/>
      <c r="L905" s="443"/>
      <c r="M905" s="443"/>
      <c r="N905" s="443"/>
      <c r="O905" s="128"/>
    </row>
    <row r="906" spans="1:21" ht="56.25" hidden="1" x14ac:dyDescent="0.25">
      <c r="A906" s="368" t="s">
        <v>24</v>
      </c>
      <c r="B906" s="368" t="s">
        <v>14</v>
      </c>
      <c r="C906" s="368" t="s">
        <v>74</v>
      </c>
      <c r="D906" s="368" t="s">
        <v>117</v>
      </c>
      <c r="E906" s="366"/>
      <c r="F906" s="17"/>
      <c r="G906" s="366"/>
      <c r="H906" s="366"/>
      <c r="I906" s="133" t="s">
        <v>115</v>
      </c>
      <c r="J906" s="133" t="s">
        <v>173</v>
      </c>
      <c r="K906" s="444"/>
      <c r="L906" s="444"/>
      <c r="M906" s="444"/>
      <c r="N906" s="444"/>
      <c r="T906" s="106"/>
    </row>
    <row r="907" spans="1:21" hidden="1" x14ac:dyDescent="0.25">
      <c r="A907" s="113">
        <v>1</v>
      </c>
      <c r="B907" s="113">
        <v>2</v>
      </c>
      <c r="C907" s="113">
        <v>3</v>
      </c>
      <c r="D907" s="113">
        <v>4</v>
      </c>
      <c r="E907" s="78"/>
      <c r="F907" s="1"/>
      <c r="G907" s="78"/>
      <c r="H907" s="78"/>
      <c r="I907" s="135"/>
      <c r="J907" s="135"/>
      <c r="K907" s="388"/>
      <c r="L907" s="388"/>
      <c r="M907" s="388"/>
      <c r="N907" s="388"/>
      <c r="T907" s="106"/>
    </row>
    <row r="908" spans="1:21" hidden="1" x14ac:dyDescent="0.25">
      <c r="A908" s="368"/>
      <c r="B908" s="15"/>
      <c r="C908" s="13"/>
      <c r="D908" s="367"/>
      <c r="E908" s="366"/>
      <c r="F908" s="17"/>
      <c r="G908" s="366"/>
      <c r="H908" s="366"/>
      <c r="I908" s="138"/>
      <c r="J908" s="138"/>
      <c r="K908" s="445"/>
      <c r="L908" s="445"/>
      <c r="M908" s="445"/>
      <c r="N908" s="445"/>
      <c r="T908" s="106"/>
    </row>
    <row r="909" spans="1:21" s="78" customFormat="1" hidden="1" x14ac:dyDescent="0.25">
      <c r="A909" s="368"/>
      <c r="B909" s="15"/>
      <c r="C909" s="13"/>
      <c r="D909" s="367"/>
      <c r="E909" s="366"/>
      <c r="F909" s="36"/>
      <c r="G909" s="366"/>
      <c r="H909" s="366"/>
      <c r="I909" s="138"/>
      <c r="J909" s="138"/>
      <c r="K909" s="445"/>
      <c r="L909" s="445"/>
      <c r="M909" s="445"/>
      <c r="N909" s="445"/>
      <c r="O909" s="79"/>
      <c r="S909" s="188"/>
      <c r="T909" s="186"/>
      <c r="U909" s="188"/>
    </row>
    <row r="910" spans="1:21" hidden="1" x14ac:dyDescent="0.25">
      <c r="A910" s="368"/>
      <c r="B910" s="15"/>
      <c r="C910" s="13"/>
      <c r="D910" s="367"/>
      <c r="E910" s="366"/>
      <c r="F910" s="17"/>
      <c r="G910" s="366"/>
      <c r="H910" s="366"/>
      <c r="I910" s="138"/>
      <c r="J910" s="138"/>
      <c r="K910" s="445"/>
      <c r="L910" s="445"/>
      <c r="M910" s="445"/>
      <c r="N910" s="445"/>
      <c r="T910" s="106"/>
      <c r="U910" s="195"/>
    </row>
    <row r="911" spans="1:21" hidden="1" x14ac:dyDescent="0.25">
      <c r="A911" s="368"/>
      <c r="B911" s="15"/>
      <c r="C911" s="13"/>
      <c r="D911" s="367"/>
      <c r="E911" s="366"/>
      <c r="F911" s="17"/>
      <c r="G911" s="366"/>
      <c r="H911" s="366"/>
      <c r="I911" s="138"/>
      <c r="J911" s="138"/>
      <c r="K911" s="445"/>
      <c r="L911" s="445"/>
      <c r="M911" s="445"/>
      <c r="N911" s="445"/>
      <c r="T911" s="106"/>
      <c r="U911" s="195"/>
    </row>
    <row r="912" spans="1:21" hidden="1" x14ac:dyDescent="0.25">
      <c r="A912" s="144"/>
      <c r="B912" s="145" t="s">
        <v>20</v>
      </c>
      <c r="C912" s="144" t="s">
        <v>21</v>
      </c>
      <c r="D912" s="146">
        <f>SUM(D908:D911)</f>
        <v>0</v>
      </c>
      <c r="E912" s="366"/>
      <c r="F912" s="17"/>
      <c r="G912" s="366"/>
      <c r="H912" s="366"/>
      <c r="I912" s="135">
        <f>SUM(I908:I911)</f>
        <v>0</v>
      </c>
      <c r="J912" s="135">
        <f>SUM(J908:J911)</f>
        <v>0</v>
      </c>
      <c r="K912" s="388"/>
      <c r="L912" s="388"/>
      <c r="M912" s="388"/>
      <c r="N912" s="388"/>
      <c r="T912" s="106"/>
      <c r="U912" s="195"/>
    </row>
    <row r="913" spans="1:21" hidden="1" x14ac:dyDescent="0.25">
      <c r="A913" s="35"/>
      <c r="B913" s="11"/>
      <c r="C913" s="17"/>
      <c r="D913" s="17"/>
      <c r="E913" s="17"/>
      <c r="F913" s="36"/>
      <c r="G913" s="366"/>
      <c r="H913" s="366"/>
      <c r="I913" s="366"/>
      <c r="J913" s="366"/>
      <c r="T913" s="106"/>
      <c r="U913" s="195"/>
    </row>
    <row r="914" spans="1:21" s="366" customFormat="1" ht="23.25" hidden="1" customHeight="1" x14ac:dyDescent="0.25">
      <c r="A914" s="849" t="s">
        <v>284</v>
      </c>
      <c r="B914" s="849"/>
      <c r="C914" s="849"/>
      <c r="D914" s="849"/>
      <c r="E914" s="849"/>
      <c r="F914" s="849"/>
      <c r="G914" s="849"/>
      <c r="H914" s="849"/>
      <c r="I914" s="849"/>
      <c r="J914" s="849"/>
      <c r="K914" s="437"/>
      <c r="L914" s="437"/>
      <c r="M914" s="437"/>
      <c r="N914" s="437"/>
      <c r="O914" s="68"/>
      <c r="P914" s="184"/>
      <c r="Q914" s="106"/>
      <c r="R914" s="184"/>
      <c r="S914" s="106"/>
      <c r="T914" s="184"/>
      <c r="U914" s="184"/>
    </row>
    <row r="915" spans="1:21" s="366" customFormat="1" hidden="1" x14ac:dyDescent="0.25">
      <c r="A915" s="30"/>
      <c r="B915" s="11"/>
      <c r="C915" s="17"/>
      <c r="D915" s="17"/>
      <c r="E915" s="17"/>
      <c r="F915" s="17"/>
      <c r="K915" s="423"/>
      <c r="L915" s="423"/>
      <c r="M915" s="423"/>
      <c r="N915" s="423"/>
      <c r="O915" s="68"/>
      <c r="P915" s="184"/>
      <c r="Q915" s="106"/>
      <c r="R915" s="184"/>
      <c r="S915" s="184"/>
      <c r="T915" s="106"/>
      <c r="U915" s="184"/>
    </row>
    <row r="916" spans="1:21" s="366" customFormat="1" hidden="1" x14ac:dyDescent="0.25">
      <c r="A916" s="30"/>
      <c r="B916" s="11"/>
      <c r="C916" s="17"/>
      <c r="D916" s="17"/>
      <c r="E916" s="17"/>
      <c r="F916" s="17"/>
      <c r="I916" s="850" t="s">
        <v>172</v>
      </c>
      <c r="J916" s="850"/>
      <c r="K916" s="443"/>
      <c r="L916" s="443"/>
      <c r="M916" s="443"/>
      <c r="N916" s="443"/>
      <c r="O916" s="128"/>
      <c r="P916" s="184"/>
      <c r="Q916" s="106"/>
      <c r="R916" s="184"/>
      <c r="S916" s="184"/>
      <c r="T916" s="184"/>
      <c r="U916" s="184"/>
    </row>
    <row r="917" spans="1:21" s="366" customFormat="1" ht="56.25" hidden="1" x14ac:dyDescent="0.25">
      <c r="A917" s="368" t="s">
        <v>24</v>
      </c>
      <c r="B917" s="368" t="s">
        <v>14</v>
      </c>
      <c r="C917" s="368" t="s">
        <v>74</v>
      </c>
      <c r="D917" s="368" t="s">
        <v>117</v>
      </c>
      <c r="F917" s="17"/>
      <c r="I917" s="133" t="s">
        <v>115</v>
      </c>
      <c r="J917" s="133" t="s">
        <v>173</v>
      </c>
      <c r="K917" s="444"/>
      <c r="L917" s="444"/>
      <c r="M917" s="444"/>
      <c r="N917" s="444"/>
      <c r="O917" s="68"/>
      <c r="P917" s="184"/>
      <c r="Q917" s="106"/>
      <c r="R917" s="184"/>
      <c r="S917" s="184"/>
      <c r="T917" s="106"/>
      <c r="U917" s="184"/>
    </row>
    <row r="918" spans="1:21" s="366" customFormat="1" hidden="1" x14ac:dyDescent="0.25">
      <c r="A918" s="113">
        <v>1</v>
      </c>
      <c r="B918" s="113">
        <v>2</v>
      </c>
      <c r="C918" s="113">
        <v>3</v>
      </c>
      <c r="D918" s="113">
        <v>4</v>
      </c>
      <c r="E918" s="78"/>
      <c r="F918" s="1"/>
      <c r="G918" s="78"/>
      <c r="H918" s="78"/>
      <c r="I918" s="135"/>
      <c r="J918" s="135"/>
      <c r="K918" s="388"/>
      <c r="L918" s="388"/>
      <c r="M918" s="388"/>
      <c r="N918" s="388"/>
      <c r="O918" s="68"/>
      <c r="P918" s="184"/>
      <c r="Q918" s="106"/>
      <c r="R918" s="184"/>
      <c r="S918" s="184"/>
      <c r="T918" s="106"/>
      <c r="U918" s="184"/>
    </row>
    <row r="919" spans="1:21" s="366" customFormat="1" hidden="1" x14ac:dyDescent="0.25">
      <c r="A919" s="368">
        <v>1</v>
      </c>
      <c r="B919" s="15" t="s">
        <v>245</v>
      </c>
      <c r="C919" s="13">
        <v>1</v>
      </c>
      <c r="D919" s="367"/>
      <c r="F919" s="17"/>
      <c r="I919" s="138"/>
      <c r="J919" s="138"/>
      <c r="K919" s="445"/>
      <c r="L919" s="445"/>
      <c r="M919" s="445"/>
      <c r="N919" s="445"/>
      <c r="O919" s="68"/>
      <c r="P919" s="184"/>
      <c r="Q919" s="106"/>
      <c r="R919" s="195"/>
      <c r="S919" s="184"/>
      <c r="T919" s="106"/>
      <c r="U919" s="184"/>
    </row>
    <row r="920" spans="1:21" s="78" customFormat="1" hidden="1" x14ac:dyDescent="0.25">
      <c r="A920" s="368"/>
      <c r="B920" s="15"/>
      <c r="C920" s="13"/>
      <c r="D920" s="367"/>
      <c r="E920" s="366"/>
      <c r="F920" s="36"/>
      <c r="G920" s="366"/>
      <c r="H920" s="366"/>
      <c r="I920" s="138"/>
      <c r="J920" s="138"/>
      <c r="K920" s="445"/>
      <c r="L920" s="445"/>
      <c r="M920" s="445"/>
      <c r="N920" s="445"/>
      <c r="O920" s="79"/>
      <c r="P920" s="188"/>
      <c r="Q920" s="106"/>
      <c r="R920" s="195"/>
      <c r="S920" s="188"/>
      <c r="T920" s="186"/>
      <c r="U920" s="188"/>
    </row>
    <row r="921" spans="1:21" s="366" customFormat="1" hidden="1" x14ac:dyDescent="0.25">
      <c r="A921" s="368"/>
      <c r="B921" s="15"/>
      <c r="C921" s="13"/>
      <c r="D921" s="367"/>
      <c r="F921" s="17"/>
      <c r="I921" s="138"/>
      <c r="J921" s="138"/>
      <c r="K921" s="445"/>
      <c r="L921" s="445"/>
      <c r="M921" s="445"/>
      <c r="N921" s="445"/>
      <c r="O921" s="68"/>
      <c r="P921" s="184"/>
      <c r="Q921" s="106"/>
      <c r="R921" s="195"/>
      <c r="S921" s="184"/>
      <c r="T921" s="106"/>
      <c r="U921" s="195"/>
    </row>
    <row r="922" spans="1:21" s="366" customFormat="1" hidden="1" x14ac:dyDescent="0.25">
      <c r="A922" s="368"/>
      <c r="B922" s="15"/>
      <c r="C922" s="13"/>
      <c r="D922" s="367"/>
      <c r="F922" s="17"/>
      <c r="I922" s="138"/>
      <c r="J922" s="138"/>
      <c r="K922" s="445"/>
      <c r="L922" s="445"/>
      <c r="M922" s="445"/>
      <c r="N922" s="445"/>
      <c r="O922" s="68"/>
      <c r="P922" s="184"/>
      <c r="Q922" s="106"/>
      <c r="R922" s="195"/>
      <c r="S922" s="184"/>
      <c r="T922" s="106"/>
      <c r="U922" s="195"/>
    </row>
    <row r="923" spans="1:21" s="366" customFormat="1" hidden="1" x14ac:dyDescent="0.25">
      <c r="A923" s="144"/>
      <c r="B923" s="145" t="s">
        <v>20</v>
      </c>
      <c r="C923" s="144" t="s">
        <v>21</v>
      </c>
      <c r="D923" s="146">
        <f>SUM(D919:D922)</f>
        <v>0</v>
      </c>
      <c r="F923" s="17"/>
      <c r="I923" s="135">
        <f>SUM(I919:I922)</f>
        <v>0</v>
      </c>
      <c r="J923" s="135">
        <f>SUM(J919:J922)</f>
        <v>0</v>
      </c>
      <c r="K923" s="388"/>
      <c r="L923" s="388"/>
      <c r="M923" s="388"/>
      <c r="N923" s="388"/>
      <c r="O923" s="68"/>
      <c r="P923" s="389"/>
      <c r="Q923" s="284"/>
      <c r="R923" s="284"/>
      <c r="S923" s="184"/>
      <c r="T923" s="106"/>
      <c r="U923" s="195"/>
    </row>
    <row r="924" spans="1:21" s="366" customFormat="1" x14ac:dyDescent="0.25">
      <c r="A924" s="385"/>
      <c r="B924" s="386"/>
      <c r="C924" s="385"/>
      <c r="D924" s="387"/>
      <c r="F924" s="17"/>
      <c r="I924" s="388"/>
      <c r="J924" s="388"/>
      <c r="K924" s="388"/>
      <c r="L924" s="388"/>
      <c r="M924" s="388"/>
      <c r="N924" s="388"/>
      <c r="O924" s="68"/>
      <c r="P924" s="389"/>
      <c r="Q924" s="284"/>
      <c r="R924" s="284"/>
      <c r="S924" s="184"/>
      <c r="T924" s="106"/>
      <c r="U924" s="195"/>
    </row>
    <row r="925" spans="1:21" ht="23.25" hidden="1" customHeight="1" x14ac:dyDescent="0.25">
      <c r="A925" s="863" t="s">
        <v>180</v>
      </c>
      <c r="B925" s="863"/>
      <c r="C925" s="863"/>
      <c r="D925" s="863"/>
      <c r="E925" s="863"/>
      <c r="F925" s="863"/>
      <c r="G925" s="863"/>
      <c r="H925" s="863"/>
      <c r="I925" s="863"/>
      <c r="J925" s="863"/>
      <c r="K925" s="433"/>
      <c r="L925" s="433"/>
      <c r="M925" s="433"/>
      <c r="N925" s="433"/>
      <c r="T925" s="106"/>
    </row>
    <row r="926" spans="1:21" hidden="1" x14ac:dyDescent="0.25">
      <c r="A926" s="35"/>
      <c r="B926" s="11"/>
      <c r="C926" s="17"/>
      <c r="D926" s="17"/>
      <c r="E926" s="17"/>
      <c r="F926" s="36"/>
      <c r="G926" s="366"/>
      <c r="H926" s="366"/>
      <c r="I926" s="366"/>
      <c r="J926" s="366"/>
      <c r="T926" s="106"/>
    </row>
    <row r="927" spans="1:21" ht="23.25" hidden="1" customHeight="1" x14ac:dyDescent="0.25">
      <c r="A927" s="860" t="s">
        <v>118</v>
      </c>
      <c r="B927" s="860"/>
      <c r="C927" s="860"/>
      <c r="D927" s="860"/>
      <c r="E927" s="860"/>
      <c r="F927" s="860"/>
      <c r="G927" s="860"/>
      <c r="H927" s="860"/>
      <c r="I927" s="860"/>
      <c r="J927" s="860"/>
      <c r="K927" s="434"/>
      <c r="L927" s="434"/>
      <c r="M927" s="434"/>
      <c r="N927" s="434"/>
      <c r="O927" s="123"/>
    </row>
    <row r="928" spans="1:21" ht="23.25" hidden="1" customHeight="1" x14ac:dyDescent="0.25">
      <c r="A928" s="55"/>
      <c r="B928" s="55"/>
      <c r="C928" s="55"/>
      <c r="D928" s="55"/>
      <c r="E928" s="55"/>
      <c r="F928" s="17"/>
      <c r="G928" s="366"/>
      <c r="H928" s="366"/>
      <c r="I928" s="850" t="s">
        <v>172</v>
      </c>
      <c r="J928" s="850"/>
      <c r="K928" s="443"/>
      <c r="L928" s="443"/>
      <c r="M928" s="443"/>
      <c r="N928" s="443"/>
      <c r="T928" s="106"/>
    </row>
    <row r="929" spans="1:21" ht="56.25" hidden="1" x14ac:dyDescent="0.25">
      <c r="A929" s="368" t="s">
        <v>24</v>
      </c>
      <c r="B929" s="368" t="s">
        <v>14</v>
      </c>
      <c r="C929" s="368" t="s">
        <v>74</v>
      </c>
      <c r="D929" s="368" t="s">
        <v>117</v>
      </c>
      <c r="E929" s="68"/>
      <c r="F929" s="37"/>
      <c r="G929" s="4"/>
      <c r="H929" s="37"/>
      <c r="I929" s="133" t="s">
        <v>115</v>
      </c>
      <c r="J929" s="133" t="s">
        <v>173</v>
      </c>
      <c r="K929" s="444"/>
      <c r="L929" s="444"/>
      <c r="M929" s="444"/>
      <c r="N929" s="444"/>
      <c r="O929" s="128"/>
      <c r="T929" s="106"/>
    </row>
    <row r="930" spans="1:21" hidden="1" x14ac:dyDescent="0.25">
      <c r="A930" s="113">
        <v>1</v>
      </c>
      <c r="B930" s="113">
        <v>2</v>
      </c>
      <c r="C930" s="113">
        <v>3</v>
      </c>
      <c r="D930" s="113">
        <v>4</v>
      </c>
      <c r="E930" s="79"/>
      <c r="F930" s="107"/>
      <c r="G930" s="108"/>
      <c r="H930" s="109"/>
      <c r="I930" s="141"/>
      <c r="J930" s="141"/>
      <c r="K930" s="454"/>
      <c r="L930" s="454"/>
      <c r="M930" s="454"/>
      <c r="N930" s="454"/>
      <c r="T930" s="106"/>
    </row>
    <row r="931" spans="1:21" s="68" customFormat="1" hidden="1" x14ac:dyDescent="0.25">
      <c r="A931" s="368">
        <v>1</v>
      </c>
      <c r="B931" s="10"/>
      <c r="C931" s="13"/>
      <c r="D931" s="367"/>
      <c r="F931" s="37"/>
      <c r="G931" s="4"/>
      <c r="H931" s="21"/>
      <c r="I931" s="142"/>
      <c r="J931" s="142"/>
      <c r="K931" s="455"/>
      <c r="L931" s="455"/>
      <c r="M931" s="455"/>
      <c r="N931" s="455"/>
      <c r="S931" s="121"/>
      <c r="T931" s="88"/>
      <c r="U931" s="121"/>
    </row>
    <row r="932" spans="1:21" s="79" customFormat="1" hidden="1" x14ac:dyDescent="0.25">
      <c r="A932" s="144"/>
      <c r="B932" s="145" t="s">
        <v>20</v>
      </c>
      <c r="C932" s="144" t="s">
        <v>21</v>
      </c>
      <c r="D932" s="146">
        <f>SUM(D931:D931)</f>
        <v>0</v>
      </c>
      <c r="E932" s="68"/>
      <c r="F932" s="37"/>
      <c r="G932" s="4"/>
      <c r="H932" s="21"/>
      <c r="I932" s="135">
        <f>SUM(I931)</f>
        <v>0</v>
      </c>
      <c r="J932" s="135">
        <f>SUM(J931)</f>
        <v>0</v>
      </c>
      <c r="K932" s="388"/>
      <c r="L932" s="388"/>
      <c r="M932" s="388"/>
      <c r="N932" s="388"/>
      <c r="S932" s="193"/>
      <c r="T932" s="198"/>
      <c r="U932" s="193"/>
    </row>
    <row r="933" spans="1:21" s="68" customFormat="1" hidden="1" x14ac:dyDescent="0.25">
      <c r="A933" s="37"/>
      <c r="B933" s="37"/>
      <c r="C933" s="37"/>
      <c r="D933" s="37"/>
      <c r="E933" s="37"/>
      <c r="F933" s="37"/>
      <c r="G933" s="4"/>
      <c r="H933" s="21"/>
      <c r="I933" s="4"/>
      <c r="J933" s="4"/>
      <c r="K933" s="4"/>
      <c r="L933" s="4"/>
      <c r="M933" s="4"/>
      <c r="N933" s="4"/>
      <c r="S933" s="121"/>
      <c r="T933" s="88"/>
      <c r="U933" s="199"/>
    </row>
    <row r="934" spans="1:21" s="68" customFormat="1" ht="23.25" hidden="1" customHeight="1" x14ac:dyDescent="0.25">
      <c r="A934" s="861" t="s">
        <v>152</v>
      </c>
      <c r="B934" s="861"/>
      <c r="C934" s="861"/>
      <c r="D934" s="861"/>
      <c r="E934" s="861"/>
      <c r="F934" s="861"/>
      <c r="G934" s="861"/>
      <c r="H934" s="861"/>
      <c r="I934" s="861"/>
      <c r="J934" s="861"/>
      <c r="K934" s="432"/>
      <c r="L934" s="432"/>
      <c r="M934" s="432"/>
      <c r="N934" s="432"/>
      <c r="S934" s="121"/>
      <c r="T934" s="88"/>
      <c r="U934" s="121"/>
    </row>
    <row r="935" spans="1:21" s="68" customFormat="1" hidden="1" x14ac:dyDescent="0.25">
      <c r="A935" s="862"/>
      <c r="B935" s="862"/>
      <c r="C935" s="862"/>
      <c r="D935" s="862"/>
      <c r="E935" s="862"/>
      <c r="F935" s="862"/>
      <c r="G935" s="67"/>
      <c r="H935" s="67"/>
      <c r="I935" s="850" t="s">
        <v>172</v>
      </c>
      <c r="J935" s="850"/>
      <c r="K935" s="443"/>
      <c r="L935" s="443"/>
      <c r="M935" s="443"/>
      <c r="N935" s="443"/>
      <c r="S935" s="121"/>
      <c r="T935" s="88"/>
      <c r="U935" s="121"/>
    </row>
    <row r="936" spans="1:21" s="68" customFormat="1" ht="56.25" hidden="1" x14ac:dyDescent="0.25">
      <c r="A936" s="167" t="s">
        <v>24</v>
      </c>
      <c r="B936" s="167" t="s">
        <v>14</v>
      </c>
      <c r="C936" s="167" t="s">
        <v>78</v>
      </c>
      <c r="D936" s="167" t="s">
        <v>27</v>
      </c>
      <c r="E936" s="167" t="s">
        <v>79</v>
      </c>
      <c r="F936" s="167" t="s">
        <v>7</v>
      </c>
      <c r="H936" s="67"/>
      <c r="I936" s="133" t="s">
        <v>115</v>
      </c>
      <c r="J936" s="133" t="s">
        <v>173</v>
      </c>
      <c r="K936" s="444"/>
      <c r="L936" s="444"/>
      <c r="M936" s="444"/>
      <c r="N936" s="444"/>
      <c r="Q936" s="76"/>
      <c r="S936" s="121"/>
      <c r="T936" s="88"/>
      <c r="U936" s="121"/>
    </row>
    <row r="937" spans="1:21" s="68" customFormat="1" hidden="1" x14ac:dyDescent="0.25">
      <c r="A937" s="113">
        <v>1</v>
      </c>
      <c r="B937" s="113">
        <v>2</v>
      </c>
      <c r="C937" s="113">
        <v>3</v>
      </c>
      <c r="D937" s="113">
        <v>4</v>
      </c>
      <c r="E937" s="113">
        <v>5</v>
      </c>
      <c r="F937" s="113">
        <v>6</v>
      </c>
      <c r="G937" s="79"/>
      <c r="H937" s="78"/>
      <c r="I937" s="130"/>
      <c r="J937" s="130"/>
      <c r="K937" s="456"/>
      <c r="L937" s="456"/>
      <c r="M937" s="456"/>
      <c r="N937" s="456"/>
      <c r="S937" s="121"/>
      <c r="T937" s="88"/>
      <c r="U937" s="121"/>
    </row>
    <row r="938" spans="1:21" s="68" customFormat="1" hidden="1" x14ac:dyDescent="0.25">
      <c r="A938" s="167">
        <v>1</v>
      </c>
      <c r="B938" s="10" t="s">
        <v>175</v>
      </c>
      <c r="C938" s="167"/>
      <c r="D938" s="167"/>
      <c r="E938" s="165" t="e">
        <f>F938/D938</f>
        <v>#DIV/0!</v>
      </c>
      <c r="F938" s="165"/>
      <c r="H938" s="67"/>
      <c r="I938" s="142"/>
      <c r="J938" s="142"/>
      <c r="K938" s="455"/>
      <c r="L938" s="455"/>
      <c r="M938" s="455"/>
      <c r="N938" s="455"/>
      <c r="S938" s="121"/>
      <c r="T938" s="88"/>
      <c r="U938" s="121"/>
    </row>
    <row r="939" spans="1:21" s="79" customFormat="1" hidden="1" x14ac:dyDescent="0.25">
      <c r="A939" s="144"/>
      <c r="B939" s="145" t="s">
        <v>20</v>
      </c>
      <c r="C939" s="144" t="s">
        <v>21</v>
      </c>
      <c r="D939" s="144" t="s">
        <v>21</v>
      </c>
      <c r="E939" s="144" t="s">
        <v>21</v>
      </c>
      <c r="F939" s="146">
        <f>F938</f>
        <v>0</v>
      </c>
      <c r="G939" s="67"/>
      <c r="H939" s="67"/>
      <c r="I939" s="135">
        <f>SUM(I938)</f>
        <v>0</v>
      </c>
      <c r="J939" s="135">
        <f>SUM(J938)</f>
        <v>0</v>
      </c>
      <c r="K939" s="388"/>
      <c r="L939" s="388"/>
      <c r="M939" s="388"/>
      <c r="N939" s="388"/>
      <c r="S939" s="193"/>
      <c r="T939" s="198"/>
      <c r="U939" s="193"/>
    </row>
    <row r="940" spans="1:21" s="68" customFormat="1" x14ac:dyDescent="0.25">
      <c r="A940" s="35"/>
      <c r="B940" s="11"/>
      <c r="C940" s="17"/>
      <c r="D940" s="17"/>
      <c r="E940" s="17"/>
      <c r="F940" s="36"/>
      <c r="G940" s="67"/>
      <c r="H940" s="67"/>
      <c r="I940" s="67"/>
      <c r="J940" s="67"/>
      <c r="K940" s="423"/>
      <c r="L940" s="423"/>
      <c r="M940" s="423"/>
      <c r="N940" s="423"/>
      <c r="S940" s="121"/>
      <c r="T940" s="88"/>
      <c r="U940" s="121"/>
    </row>
    <row r="941" spans="1:21" x14ac:dyDescent="0.25">
      <c r="A941" s="35"/>
      <c r="B941" s="177" t="s">
        <v>194</v>
      </c>
      <c r="C941" s="164">
        <f>C942+C943+C944</f>
        <v>54879400</v>
      </c>
      <c r="D941" s="194"/>
      <c r="O941" s="667" t="e">
        <f>#REF!-'МЗ ОБ+ФБ'!C941</f>
        <v>#REF!</v>
      </c>
      <c r="P941" s="829"/>
      <c r="T941" s="106"/>
    </row>
    <row r="942" spans="1:21" x14ac:dyDescent="0.25">
      <c r="A942" s="35"/>
      <c r="B942" s="11" t="s">
        <v>108</v>
      </c>
      <c r="C942" s="164">
        <f>F939+D932+D912+E901+F891+F879+F869+F859+F849+F839+E829+D817+D806+E791+F781+F770+F762+F747+D738+D729+E720+E708+E699+C687+C676+C665+C654+C641+E628+E613+E602+D591+E575+F566+F559+F541+E527+J519+D923-C943-C944</f>
        <v>54879400</v>
      </c>
      <c r="D942" s="195"/>
      <c r="E942" s="75"/>
      <c r="K942" s="327"/>
      <c r="L942" s="327"/>
      <c r="M942" s="327"/>
      <c r="N942" s="327"/>
      <c r="O942" s="667" t="e">
        <f>C941-#REF!</f>
        <v>#REF!</v>
      </c>
      <c r="P942" s="829"/>
      <c r="T942" s="106"/>
    </row>
    <row r="943" spans="1:21" x14ac:dyDescent="0.25">
      <c r="A943" s="17"/>
      <c r="B943" s="11" t="s">
        <v>13</v>
      </c>
      <c r="C943" s="164">
        <f>I939+I932+I912+I901+I891+I879+I869+I849+I859+I839+I829+I817+I806+I791+I781+I770+I762+I747+I738+I729+I720+I708+I699+I687+I676+I665+I654+I641+I628+I613+I602+I591+I575+I566+I559+I541+I527</f>
        <v>0</v>
      </c>
      <c r="D943" s="195"/>
      <c r="K943" s="327"/>
      <c r="L943" s="327"/>
      <c r="M943" s="327"/>
      <c r="N943" s="327"/>
      <c r="P943" s="38"/>
      <c r="Q943" s="11"/>
      <c r="R943" s="75"/>
      <c r="T943" s="106"/>
    </row>
    <row r="944" spans="1:21" x14ac:dyDescent="0.25">
      <c r="A944" s="17"/>
      <c r="B944" s="11" t="s">
        <v>106</v>
      </c>
      <c r="C944" s="164">
        <f>J939+J932+J912+J901+J891+J879+J869+J859+J849+J839+J829+J817+J806+J791+J781+J770+J762+J747+J738+J729+J720+J708+J699+J687+J676+J665+J654+J641+J628+J613+J602+J591+J575+J566+J559+J541+J527</f>
        <v>0</v>
      </c>
      <c r="D944" s="195"/>
      <c r="E944" s="75"/>
      <c r="K944" s="327"/>
      <c r="L944" s="327"/>
      <c r="M944" s="327"/>
      <c r="N944" s="327"/>
      <c r="O944" s="630" t="e">
        <f>#REF!-#REF!</f>
        <v>#REF!</v>
      </c>
      <c r="P944" s="67" t="s">
        <v>319</v>
      </c>
    </row>
    <row r="945" spans="1:21" x14ac:dyDescent="0.25">
      <c r="A945" s="17"/>
      <c r="B945" s="11"/>
      <c r="C945" s="17"/>
      <c r="D945" s="17"/>
      <c r="E945" s="17"/>
      <c r="F945" s="17"/>
      <c r="K945" s="327"/>
      <c r="L945" s="327"/>
      <c r="M945" s="327"/>
      <c r="N945" s="327"/>
      <c r="O945" s="630" t="e">
        <f>#REF!</f>
        <v>#REF!</v>
      </c>
      <c r="P945" s="67" t="s">
        <v>320</v>
      </c>
    </row>
    <row r="946" spans="1:21" x14ac:dyDescent="0.25">
      <c r="A946" s="17"/>
      <c r="B946" s="175" t="s">
        <v>195</v>
      </c>
      <c r="C946" s="201">
        <f>F939+D932+D912+E901+F891+F879+F869+F859+F849+F839+E829+D817+D806+E791+F781+F770+F762+F747+D738+D729+E720+D923</f>
        <v>2933200</v>
      </c>
      <c r="D946" s="17"/>
      <c r="E946" s="17"/>
      <c r="F946" s="17"/>
      <c r="K946" s="327"/>
      <c r="L946" s="327"/>
      <c r="M946" s="327"/>
      <c r="N946" s="327"/>
    </row>
    <row r="947" spans="1:21" ht="69.75" x14ac:dyDescent="0.25">
      <c r="A947" s="17"/>
      <c r="B947" s="200" t="s">
        <v>196</v>
      </c>
      <c r="C947" s="202"/>
      <c r="D947" s="17"/>
      <c r="E947" s="17"/>
      <c r="F947" s="17"/>
      <c r="K947" s="327"/>
      <c r="L947" s="327"/>
      <c r="M947" s="327"/>
      <c r="N947" s="327"/>
      <c r="O947" s="555"/>
    </row>
    <row r="948" spans="1:21" ht="45" x14ac:dyDescent="0.25">
      <c r="A948" s="17"/>
      <c r="B948" s="175" t="s">
        <v>197</v>
      </c>
      <c r="C948" s="201">
        <f>C946-C947</f>
        <v>2933200</v>
      </c>
      <c r="D948" s="17"/>
      <c r="E948" s="17"/>
      <c r="F948" s="17"/>
      <c r="K948" s="327"/>
      <c r="L948" s="327"/>
      <c r="M948" s="327"/>
      <c r="N948" s="327"/>
    </row>
    <row r="949" spans="1:21" x14ac:dyDescent="0.25">
      <c r="A949" s="17"/>
      <c r="B949" s="11"/>
      <c r="C949" s="17"/>
      <c r="D949" s="17"/>
      <c r="E949" s="17"/>
      <c r="F949" s="17"/>
      <c r="K949" s="327"/>
      <c r="L949" s="327"/>
      <c r="M949" s="327"/>
      <c r="N949" s="327"/>
    </row>
    <row r="950" spans="1:21" s="253" customFormat="1" x14ac:dyDescent="0.25">
      <c r="A950" s="17"/>
      <c r="B950" s="11"/>
      <c r="C950" s="17"/>
      <c r="D950" s="17"/>
      <c r="E950" s="17"/>
      <c r="F950" s="17"/>
      <c r="K950" s="327"/>
      <c r="L950" s="327"/>
      <c r="M950" s="327"/>
      <c r="N950" s="327"/>
      <c r="O950" s="68"/>
      <c r="S950" s="184"/>
      <c r="T950" s="184"/>
      <c r="U950" s="184"/>
    </row>
    <row r="951" spans="1:21" s="253" customFormat="1" x14ac:dyDescent="0.25">
      <c r="A951" s="17"/>
      <c r="B951" s="11"/>
      <c r="C951" s="17"/>
      <c r="D951" s="17"/>
      <c r="E951" s="17"/>
      <c r="F951" s="17"/>
      <c r="K951" s="423"/>
      <c r="L951" s="423"/>
      <c r="M951" s="423"/>
      <c r="N951" s="423"/>
      <c r="O951" s="68"/>
      <c r="S951" s="184"/>
      <c r="T951" s="184"/>
      <c r="U951" s="184"/>
    </row>
    <row r="952" spans="1:21" s="17" customFormat="1" x14ac:dyDescent="0.25">
      <c r="B952" s="40"/>
      <c r="C952" s="44"/>
      <c r="D952" s="45"/>
      <c r="E952" s="46"/>
      <c r="P952" s="111"/>
      <c r="S952" s="20"/>
      <c r="T952" s="20"/>
      <c r="U952" s="20"/>
    </row>
    <row r="953" spans="1:21" s="17" customFormat="1" x14ac:dyDescent="0.25">
      <c r="A953" s="858" t="s">
        <v>11</v>
      </c>
      <c r="B953" s="858"/>
      <c r="C953" s="47"/>
      <c r="D953" s="859" t="e">
        <f>#REF!</f>
        <v>#REF!</v>
      </c>
      <c r="E953" s="859"/>
      <c r="P953" s="111"/>
      <c r="S953" s="20"/>
      <c r="T953" s="20"/>
      <c r="U953" s="20"/>
    </row>
    <row r="954" spans="1:21" s="17" customFormat="1" x14ac:dyDescent="0.25">
      <c r="B954" s="40"/>
      <c r="C954" s="161" t="s">
        <v>10</v>
      </c>
      <c r="D954" s="857" t="s">
        <v>3</v>
      </c>
      <c r="E954" s="857"/>
      <c r="P954" s="111"/>
      <c r="S954" s="20"/>
      <c r="T954" s="20"/>
      <c r="U954" s="20"/>
    </row>
    <row r="955" spans="1:21" x14ac:dyDescent="0.25">
      <c r="A955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955" s="851"/>
      <c r="C955" s="851"/>
      <c r="D955" s="851"/>
      <c r="E955" s="851"/>
      <c r="F955" s="851"/>
      <c r="G955" s="851"/>
      <c r="H955" s="851"/>
      <c r="I955" s="851"/>
      <c r="J955" s="851"/>
      <c r="K955" s="422"/>
      <c r="L955" s="422"/>
      <c r="M955" s="422"/>
      <c r="N955" s="422"/>
      <c r="O955" s="116"/>
    </row>
    <row r="957" spans="1:21" x14ac:dyDescent="0.25">
      <c r="A957" s="852" t="s">
        <v>77</v>
      </c>
      <c r="B957" s="852"/>
      <c r="C957" s="852"/>
      <c r="D957" s="852"/>
      <c r="E957" s="852"/>
      <c r="F957" s="852"/>
      <c r="G957" s="852"/>
      <c r="H957" s="852"/>
      <c r="I957" s="852"/>
      <c r="J957" s="852"/>
      <c r="K957" s="424"/>
      <c r="L957" s="424"/>
      <c r="M957" s="424"/>
      <c r="N957" s="424"/>
      <c r="O957" s="117"/>
    </row>
    <row r="959" spans="1:21" x14ac:dyDescent="0.25">
      <c r="A959" s="111"/>
      <c r="B959" s="111"/>
      <c r="C959" s="111"/>
      <c r="D959" s="111"/>
      <c r="E959" s="111"/>
      <c r="F959" s="111"/>
      <c r="G959" s="69" t="s">
        <v>104</v>
      </c>
      <c r="H959" s="2"/>
      <c r="I959" s="70"/>
      <c r="J959" s="2" t="s">
        <v>433</v>
      </c>
      <c r="K959" s="438"/>
      <c r="L959" s="438"/>
      <c r="M959" s="438"/>
      <c r="N959" s="438"/>
      <c r="O959" s="118"/>
    </row>
    <row r="960" spans="1:21" x14ac:dyDescent="0.25">
      <c r="B960" s="17"/>
    </row>
    <row r="961" spans="1:21" ht="83.25" customHeight="1" x14ac:dyDescent="0.25">
      <c r="A961" s="853" t="s">
        <v>95</v>
      </c>
      <c r="B961" s="853"/>
      <c r="C961" s="854" t="s">
        <v>167</v>
      </c>
      <c r="D961" s="855"/>
      <c r="E961" s="855"/>
      <c r="F961" s="855"/>
      <c r="G961" s="855"/>
      <c r="H961" s="855"/>
      <c r="I961" s="855"/>
      <c r="J961" s="856"/>
      <c r="K961" s="66"/>
      <c r="L961" s="66"/>
      <c r="M961" s="66"/>
      <c r="N961" s="66"/>
      <c r="O961" s="72"/>
    </row>
    <row r="962" spans="1:21" x14ac:dyDescent="0.25">
      <c r="A962" s="20"/>
      <c r="B962" s="20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72"/>
    </row>
    <row r="964" spans="1:21" ht="60.75" customHeight="1" x14ac:dyDescent="0.25">
      <c r="A964" s="881" t="s">
        <v>418</v>
      </c>
      <c r="B964" s="881"/>
      <c r="C964" s="881"/>
      <c r="D964" s="881"/>
      <c r="E964" s="881"/>
      <c r="F964" s="881"/>
      <c r="G964" s="881"/>
      <c r="H964" s="881"/>
      <c r="I964" s="881"/>
      <c r="J964" s="881"/>
      <c r="K964" s="425"/>
      <c r="L964" s="425"/>
      <c r="M964" s="425"/>
      <c r="N964" s="425"/>
    </row>
    <row r="965" spans="1:21" x14ac:dyDescent="0.25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</row>
    <row r="966" spans="1:21" x14ac:dyDescent="0.25">
      <c r="A966" s="880" t="s">
        <v>191</v>
      </c>
      <c r="B966" s="880"/>
      <c r="C966" s="880"/>
      <c r="D966" s="880"/>
      <c r="E966" s="880"/>
      <c r="F966" s="880"/>
      <c r="G966" s="880"/>
      <c r="H966" s="880"/>
      <c r="I966" s="880"/>
      <c r="J966" s="880"/>
      <c r="K966" s="426"/>
      <c r="L966" s="426"/>
      <c r="M966" s="426"/>
      <c r="N966" s="426"/>
      <c r="O966" s="123"/>
    </row>
    <row r="967" spans="1:21" x14ac:dyDescent="0.25">
      <c r="A967" s="176"/>
      <c r="B967" s="176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176"/>
      <c r="O967" s="170"/>
    </row>
    <row r="968" spans="1:21" x14ac:dyDescent="0.25">
      <c r="A968" s="882" t="s">
        <v>120</v>
      </c>
      <c r="B968" s="882"/>
      <c r="C968" s="882"/>
      <c r="D968" s="882"/>
      <c r="E968" s="882"/>
      <c r="F968" s="882"/>
      <c r="G968" s="882"/>
      <c r="H968" s="882"/>
      <c r="I968" s="882"/>
      <c r="J968" s="882"/>
      <c r="K968" s="428"/>
      <c r="L968" s="428"/>
      <c r="M968" s="428"/>
      <c r="N968" s="428"/>
      <c r="O968" s="125"/>
    </row>
    <row r="969" spans="1:21" x14ac:dyDescent="0.25"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76"/>
    </row>
    <row r="970" spans="1:21" x14ac:dyDescent="0.25">
      <c r="B970" s="11"/>
      <c r="C970" s="11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119"/>
    </row>
    <row r="971" spans="1:21" x14ac:dyDescent="0.25">
      <c r="A971" s="875" t="s">
        <v>24</v>
      </c>
      <c r="B971" s="875" t="s">
        <v>22</v>
      </c>
      <c r="C971" s="875" t="s">
        <v>23</v>
      </c>
      <c r="D971" s="877" t="s">
        <v>16</v>
      </c>
      <c r="E971" s="878"/>
      <c r="F971" s="878"/>
      <c r="G971" s="879"/>
      <c r="H971" s="884" t="s">
        <v>17</v>
      </c>
      <c r="I971" s="884" t="s">
        <v>25</v>
      </c>
      <c r="J971" s="874" t="s">
        <v>168</v>
      </c>
      <c r="K971" s="439"/>
      <c r="L971" s="439"/>
      <c r="M971" s="439"/>
      <c r="N971" s="439"/>
      <c r="O971" s="18"/>
    </row>
    <row r="972" spans="1:21" x14ac:dyDescent="0.25">
      <c r="A972" s="883"/>
      <c r="B972" s="883"/>
      <c r="C972" s="883"/>
      <c r="D972" s="875" t="s">
        <v>6</v>
      </c>
      <c r="E972" s="877" t="s">
        <v>1</v>
      </c>
      <c r="F972" s="878"/>
      <c r="G972" s="879"/>
      <c r="H972" s="885"/>
      <c r="I972" s="885"/>
      <c r="J972" s="874"/>
      <c r="K972" s="439"/>
      <c r="L972" s="439"/>
      <c r="M972" s="439"/>
      <c r="N972" s="439"/>
      <c r="O972" s="21"/>
    </row>
    <row r="973" spans="1:21" ht="97.5" customHeight="1" x14ac:dyDescent="0.25">
      <c r="A973" s="876"/>
      <c r="B973" s="876"/>
      <c r="C973" s="876"/>
      <c r="D973" s="876"/>
      <c r="E973" s="167" t="s">
        <v>18</v>
      </c>
      <c r="F973" s="167" t="s">
        <v>26</v>
      </c>
      <c r="G973" s="167" t="s">
        <v>19</v>
      </c>
      <c r="H973" s="886"/>
      <c r="I973" s="886"/>
      <c r="J973" s="874"/>
      <c r="K973" s="440"/>
      <c r="L973" s="440"/>
      <c r="M973" s="440"/>
      <c r="N973" s="440"/>
      <c r="O973" s="180"/>
    </row>
    <row r="974" spans="1:21" x14ac:dyDescent="0.25">
      <c r="A974" s="113">
        <v>1</v>
      </c>
      <c r="B974" s="113">
        <v>2</v>
      </c>
      <c r="C974" s="113">
        <v>3</v>
      </c>
      <c r="D974" s="113">
        <v>4</v>
      </c>
      <c r="E974" s="113">
        <v>5</v>
      </c>
      <c r="F974" s="113">
        <v>6</v>
      </c>
      <c r="G974" s="113">
        <v>7</v>
      </c>
      <c r="H974" s="113">
        <v>8</v>
      </c>
      <c r="I974" s="113">
        <v>9</v>
      </c>
      <c r="J974" s="113">
        <v>10</v>
      </c>
      <c r="K974" s="441"/>
      <c r="L974" s="441"/>
      <c r="M974" s="441"/>
      <c r="N974" s="441"/>
      <c r="O974" s="180"/>
    </row>
    <row r="975" spans="1:21" ht="55.5" customHeight="1" x14ac:dyDescent="0.25">
      <c r="A975" s="167" t="s">
        <v>89</v>
      </c>
      <c r="B975" s="10" t="s">
        <v>230</v>
      </c>
      <c r="C975" s="245">
        <f>C517</f>
        <v>107.11</v>
      </c>
      <c r="D975" s="245">
        <f>F975+G975+E975</f>
        <v>3191666.6648000004</v>
      </c>
      <c r="E975" s="94">
        <f>E517*1.04</f>
        <v>2882188.1920000003</v>
      </c>
      <c r="F975" s="94">
        <f>F517*1.04</f>
        <v>258538.09280000001</v>
      </c>
      <c r="G975" s="245">
        <f>ROUND((J975-O975)/12,2)</f>
        <v>50940.38</v>
      </c>
      <c r="H975" s="245">
        <v>0</v>
      </c>
      <c r="I975" s="245">
        <v>1</v>
      </c>
      <c r="J975" s="5">
        <v>38300000</v>
      </c>
      <c r="K975" s="442"/>
      <c r="L975" s="442"/>
      <c r="M975" s="442"/>
      <c r="N975" s="442"/>
      <c r="O975" s="183">
        <f>ROUND((E975+F975)*12,2)</f>
        <v>37688715.420000002</v>
      </c>
      <c r="Q975" s="75"/>
      <c r="R975" s="181"/>
      <c r="S975" s="185"/>
    </row>
    <row r="976" spans="1:21" s="483" customFormat="1" ht="53.25" customHeight="1" x14ac:dyDescent="0.25">
      <c r="A976" s="820" t="s">
        <v>301</v>
      </c>
      <c r="B976" s="10" t="s">
        <v>421</v>
      </c>
      <c r="C976" s="13">
        <f>1797235.02/D976/12</f>
        <v>29.953917000000001</v>
      </c>
      <c r="D976" s="821">
        <f>F976+G976+E976</f>
        <v>5000</v>
      </c>
      <c r="E976" s="94">
        <v>0</v>
      </c>
      <c r="F976" s="94">
        <v>5000</v>
      </c>
      <c r="G976" s="821">
        <v>0</v>
      </c>
      <c r="H976" s="821">
        <v>0</v>
      </c>
      <c r="I976" s="821">
        <v>1</v>
      </c>
      <c r="J976" s="5">
        <f>ROUND(C976*F976*(1+H976/100)*I976*12,2)</f>
        <v>1797235.02</v>
      </c>
      <c r="K976" s="115"/>
      <c r="L976" s="138"/>
      <c r="M976" s="138"/>
      <c r="N976" s="445"/>
      <c r="O976" s="217"/>
      <c r="Q976" s="278"/>
      <c r="R976" s="181"/>
      <c r="S976" s="185"/>
      <c r="T976" s="184"/>
      <c r="U976" s="184"/>
    </row>
    <row r="977" spans="1:21" s="78" customFormat="1" ht="42" customHeight="1" x14ac:dyDescent="0.25">
      <c r="A977" s="144"/>
      <c r="B977" s="145" t="s">
        <v>20</v>
      </c>
      <c r="C977" s="146">
        <f>SUM(C975:C975)</f>
        <v>107.11</v>
      </c>
      <c r="D977" s="146">
        <f>SUM(D975:D975)</f>
        <v>3191666.6648000004</v>
      </c>
      <c r="E977" s="144" t="s">
        <v>21</v>
      </c>
      <c r="F977" s="144" t="s">
        <v>21</v>
      </c>
      <c r="G977" s="144" t="s">
        <v>21</v>
      </c>
      <c r="H977" s="144" t="s">
        <v>21</v>
      </c>
      <c r="I977" s="144" t="s">
        <v>21</v>
      </c>
      <c r="J977" s="146">
        <f>SUM(J975:J976)</f>
        <v>40097235.020000003</v>
      </c>
      <c r="K977" s="387"/>
      <c r="L977" s="387"/>
      <c r="M977" s="387"/>
      <c r="N977" s="387"/>
      <c r="O977" s="182"/>
      <c r="Q977" s="75"/>
      <c r="R977" s="181"/>
      <c r="S977" s="185"/>
      <c r="T977" s="184"/>
      <c r="U977" s="188"/>
    </row>
    <row r="978" spans="1:21" x14ac:dyDescent="0.25">
      <c r="O978" s="114"/>
    </row>
    <row r="979" spans="1:21" hidden="1" x14ac:dyDescent="0.25">
      <c r="A979" s="868" t="s">
        <v>124</v>
      </c>
      <c r="B979" s="868"/>
      <c r="C979" s="868"/>
      <c r="D979" s="868"/>
      <c r="E979" s="868"/>
      <c r="F979" s="868"/>
      <c r="G979" s="868"/>
      <c r="H979" s="868"/>
      <c r="I979" s="868"/>
      <c r="J979" s="868"/>
      <c r="K979" s="427"/>
      <c r="L979" s="427"/>
      <c r="M979" s="427"/>
      <c r="N979" s="427"/>
      <c r="O979" s="115"/>
    </row>
    <row r="980" spans="1:21" hidden="1" x14ac:dyDescent="0.25">
      <c r="A980" s="174"/>
      <c r="B980" s="174"/>
      <c r="C980" s="174"/>
      <c r="D980" s="174"/>
      <c r="E980" s="174"/>
      <c r="F980" s="174"/>
      <c r="G980" s="174"/>
      <c r="H980" s="174"/>
      <c r="I980" s="850" t="s">
        <v>172</v>
      </c>
      <c r="J980" s="850"/>
      <c r="K980" s="443"/>
      <c r="L980" s="443"/>
      <c r="M980" s="443"/>
      <c r="N980" s="443"/>
    </row>
    <row r="981" spans="1:21" ht="56.25" hidden="1" x14ac:dyDescent="0.25">
      <c r="A981" s="14" t="s">
        <v>24</v>
      </c>
      <c r="B981" s="14" t="s">
        <v>14</v>
      </c>
      <c r="C981" s="167" t="s">
        <v>132</v>
      </c>
      <c r="D981" s="167" t="s">
        <v>133</v>
      </c>
      <c r="E981" s="167" t="s">
        <v>134</v>
      </c>
      <c r="G981" s="174"/>
      <c r="H981" s="174"/>
      <c r="I981" s="133" t="s">
        <v>115</v>
      </c>
      <c r="J981" s="133" t="s">
        <v>173</v>
      </c>
      <c r="K981" s="444"/>
      <c r="L981" s="444"/>
      <c r="M981" s="444"/>
      <c r="N981" s="444"/>
      <c r="O981" s="120"/>
    </row>
    <row r="982" spans="1:21" hidden="1" x14ac:dyDescent="0.25">
      <c r="A982" s="91">
        <v>1</v>
      </c>
      <c r="B982" s="91">
        <v>2</v>
      </c>
      <c r="C982" s="113">
        <v>3</v>
      </c>
      <c r="D982" s="113">
        <v>4</v>
      </c>
      <c r="E982" s="113">
        <v>5</v>
      </c>
      <c r="G982" s="174"/>
      <c r="H982" s="174"/>
      <c r="I982" s="134"/>
      <c r="J982" s="133"/>
      <c r="K982" s="444"/>
      <c r="L982" s="444"/>
      <c r="M982" s="444"/>
      <c r="N982" s="444"/>
    </row>
    <row r="983" spans="1:21" ht="141.75" hidden="1" customHeight="1" x14ac:dyDescent="0.25">
      <c r="A983" s="84">
        <v>1</v>
      </c>
      <c r="B983" s="90" t="s">
        <v>123</v>
      </c>
      <c r="C983" s="255">
        <f>E983/D983</f>
        <v>0</v>
      </c>
      <c r="D983" s="77">
        <v>12</v>
      </c>
      <c r="E983" s="85"/>
      <c r="G983" s="86"/>
      <c r="H983" s="87"/>
      <c r="I983" s="138"/>
      <c r="J983" s="138"/>
      <c r="K983" s="445"/>
      <c r="L983" s="445"/>
      <c r="M983" s="445"/>
      <c r="N983" s="445"/>
    </row>
    <row r="984" spans="1:21" ht="36.75" hidden="1" customHeight="1" x14ac:dyDescent="0.25">
      <c r="A984" s="84">
        <v>2</v>
      </c>
      <c r="B984" s="90" t="s">
        <v>160</v>
      </c>
      <c r="C984" s="165"/>
      <c r="D984" s="77"/>
      <c r="E984" s="85"/>
      <c r="G984" s="86"/>
      <c r="H984" s="87"/>
      <c r="I984" s="138"/>
      <c r="J984" s="138"/>
      <c r="K984" s="445"/>
      <c r="L984" s="445"/>
      <c r="M984" s="445"/>
      <c r="N984" s="445"/>
    </row>
    <row r="985" spans="1:21" ht="33" hidden="1" customHeight="1" x14ac:dyDescent="0.25">
      <c r="A985" s="147"/>
      <c r="B985" s="145" t="s">
        <v>20</v>
      </c>
      <c r="C985" s="148"/>
      <c r="D985" s="149"/>
      <c r="E985" s="146">
        <f>E984+E983</f>
        <v>0</v>
      </c>
      <c r="G985" s="174"/>
      <c r="H985" s="174"/>
      <c r="I985" s="135">
        <f>SUM(I983:I984)</f>
        <v>0</v>
      </c>
      <c r="J985" s="135">
        <f>SUM(J983:J984)</f>
        <v>0</v>
      </c>
      <c r="K985" s="388"/>
      <c r="L985" s="388"/>
      <c r="M985" s="388"/>
      <c r="N985" s="388"/>
    </row>
    <row r="986" spans="1:21" hidden="1" x14ac:dyDescent="0.25"/>
    <row r="987" spans="1:21" hidden="1" x14ac:dyDescent="0.25">
      <c r="A987" s="880" t="s">
        <v>190</v>
      </c>
      <c r="B987" s="880"/>
      <c r="C987" s="880"/>
      <c r="D987" s="880"/>
      <c r="E987" s="880"/>
      <c r="F987" s="880"/>
      <c r="G987" s="880"/>
      <c r="H987" s="880"/>
      <c r="I987" s="880"/>
      <c r="J987" s="880"/>
      <c r="K987" s="426"/>
      <c r="L987" s="426"/>
      <c r="M987" s="426"/>
      <c r="N987" s="426"/>
    </row>
    <row r="988" spans="1:21" hidden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</row>
    <row r="989" spans="1:21" hidden="1" x14ac:dyDescent="0.25">
      <c r="A989" s="865" t="s">
        <v>121</v>
      </c>
      <c r="B989" s="865"/>
      <c r="C989" s="865"/>
      <c r="D989" s="865"/>
      <c r="E989" s="865"/>
      <c r="F989" s="865"/>
      <c r="G989" s="865"/>
      <c r="H989" s="865"/>
      <c r="I989" s="865"/>
      <c r="J989" s="865"/>
      <c r="K989" s="429"/>
      <c r="L989" s="429"/>
      <c r="M989" s="429"/>
      <c r="N989" s="429"/>
      <c r="O989" s="125"/>
    </row>
    <row r="990" spans="1:21" hidden="1" x14ac:dyDescent="0.25">
      <c r="A990" s="163"/>
      <c r="B990" s="24"/>
      <c r="C990" s="163"/>
      <c r="D990" s="163"/>
      <c r="E990" s="163"/>
      <c r="F990" s="163"/>
      <c r="I990" s="850" t="s">
        <v>172</v>
      </c>
      <c r="J990" s="850"/>
      <c r="K990" s="443"/>
      <c r="L990" s="443"/>
      <c r="M990" s="443"/>
      <c r="N990" s="443"/>
      <c r="O990" s="111"/>
    </row>
    <row r="991" spans="1:21" ht="81" hidden="1" customHeight="1" x14ac:dyDescent="0.25">
      <c r="A991" s="167" t="s">
        <v>24</v>
      </c>
      <c r="B991" s="167" t="s">
        <v>14</v>
      </c>
      <c r="C991" s="167" t="s">
        <v>40</v>
      </c>
      <c r="D991" s="167" t="s">
        <v>38</v>
      </c>
      <c r="E991" s="167" t="s">
        <v>39</v>
      </c>
      <c r="F991" s="167" t="s">
        <v>80</v>
      </c>
      <c r="I991" s="133" t="s">
        <v>115</v>
      </c>
      <c r="J991" s="133" t="s">
        <v>173</v>
      </c>
      <c r="K991" s="444"/>
      <c r="L991" s="444"/>
      <c r="M991" s="444"/>
      <c r="N991" s="444"/>
      <c r="O991" s="122"/>
      <c r="S991" s="106"/>
    </row>
    <row r="992" spans="1:21" hidden="1" x14ac:dyDescent="0.25">
      <c r="A992" s="113">
        <v>1</v>
      </c>
      <c r="B992" s="113">
        <v>2</v>
      </c>
      <c r="C992" s="113">
        <v>3</v>
      </c>
      <c r="D992" s="113">
        <v>4</v>
      </c>
      <c r="E992" s="113">
        <v>5</v>
      </c>
      <c r="F992" s="113">
        <v>6</v>
      </c>
      <c r="G992" s="78"/>
      <c r="H992" s="78"/>
      <c r="I992" s="136"/>
      <c r="J992" s="136"/>
      <c r="K992" s="446"/>
      <c r="L992" s="446"/>
      <c r="M992" s="446"/>
      <c r="N992" s="446"/>
      <c r="S992" s="106"/>
    </row>
    <row r="993" spans="1:21" ht="69.75" hidden="1" x14ac:dyDescent="0.25">
      <c r="A993" s="167">
        <v>1</v>
      </c>
      <c r="B993" s="10" t="s">
        <v>28</v>
      </c>
      <c r="C993" s="167" t="s">
        <v>21</v>
      </c>
      <c r="D993" s="167" t="s">
        <v>21</v>
      </c>
      <c r="E993" s="167" t="s">
        <v>21</v>
      </c>
      <c r="F993" s="5">
        <f>F995</f>
        <v>0</v>
      </c>
      <c r="I993" s="137">
        <f>I995</f>
        <v>0</v>
      </c>
      <c r="J993" s="137">
        <f>J995</f>
        <v>0</v>
      </c>
      <c r="K993" s="447"/>
      <c r="L993" s="447"/>
      <c r="M993" s="447"/>
      <c r="N993" s="447"/>
      <c r="S993" s="106"/>
    </row>
    <row r="994" spans="1:21" s="78" customFormat="1" hidden="1" x14ac:dyDescent="0.25">
      <c r="A994" s="873" t="s">
        <v>29</v>
      </c>
      <c r="B994" s="10" t="s">
        <v>1</v>
      </c>
      <c r="C994" s="167"/>
      <c r="D994" s="167"/>
      <c r="E994" s="167"/>
      <c r="F994" s="5"/>
      <c r="G994" s="67"/>
      <c r="H994" s="67"/>
      <c r="I994" s="137"/>
      <c r="J994" s="137"/>
      <c r="K994" s="447"/>
      <c r="L994" s="447"/>
      <c r="M994" s="447"/>
      <c r="N994" s="447"/>
      <c r="O994" s="79"/>
      <c r="S994" s="186"/>
      <c r="T994" s="188"/>
      <c r="U994" s="188"/>
    </row>
    <row r="995" spans="1:21" ht="69.75" hidden="1" x14ac:dyDescent="0.25">
      <c r="A995" s="873"/>
      <c r="B995" s="10" t="s">
        <v>30</v>
      </c>
      <c r="C995" s="167">
        <f>F995/E995/D995</f>
        <v>0</v>
      </c>
      <c r="D995" s="167">
        <v>45</v>
      </c>
      <c r="E995" s="167">
        <v>2</v>
      </c>
      <c r="F995" s="5"/>
      <c r="I995" s="143"/>
      <c r="J995" s="143"/>
      <c r="K995" s="448"/>
      <c r="L995" s="448"/>
      <c r="M995" s="448"/>
      <c r="N995" s="448"/>
      <c r="S995" s="106"/>
    </row>
    <row r="996" spans="1:21" ht="69.75" hidden="1" x14ac:dyDescent="0.25">
      <c r="A996" s="167">
        <v>2</v>
      </c>
      <c r="B996" s="10" t="s">
        <v>34</v>
      </c>
      <c r="C996" s="167" t="s">
        <v>21</v>
      </c>
      <c r="D996" s="167" t="s">
        <v>21</v>
      </c>
      <c r="E996" s="167" t="s">
        <v>21</v>
      </c>
      <c r="F996" s="5">
        <f>F998</f>
        <v>0</v>
      </c>
      <c r="I996" s="137">
        <f>I998</f>
        <v>0</v>
      </c>
      <c r="J996" s="137">
        <f>J998</f>
        <v>0</v>
      </c>
      <c r="K996" s="447"/>
      <c r="L996" s="447"/>
      <c r="M996" s="447"/>
      <c r="N996" s="447"/>
      <c r="S996" s="106"/>
    </row>
    <row r="997" spans="1:21" hidden="1" x14ac:dyDescent="0.25">
      <c r="A997" s="873" t="s">
        <v>35</v>
      </c>
      <c r="B997" s="10" t="s">
        <v>1</v>
      </c>
      <c r="C997" s="167"/>
      <c r="D997" s="167"/>
      <c r="E997" s="167"/>
      <c r="F997" s="5"/>
      <c r="I997" s="137"/>
      <c r="J997" s="137"/>
      <c r="K997" s="447"/>
      <c r="L997" s="447"/>
      <c r="M997" s="447"/>
      <c r="N997" s="447"/>
      <c r="S997" s="106"/>
    </row>
    <row r="998" spans="1:21" ht="69.75" hidden="1" x14ac:dyDescent="0.25">
      <c r="A998" s="873"/>
      <c r="B998" s="10" t="s">
        <v>30</v>
      </c>
      <c r="C998" s="167" t="e">
        <f t="shared" ref="C998" si="46">F998/E998/D998</f>
        <v>#DIV/0!</v>
      </c>
      <c r="D998" s="167"/>
      <c r="E998" s="167"/>
      <c r="F998" s="5"/>
      <c r="I998" s="143"/>
      <c r="J998" s="143"/>
      <c r="K998" s="448"/>
      <c r="L998" s="448"/>
      <c r="M998" s="448"/>
      <c r="N998" s="448"/>
      <c r="S998" s="106"/>
    </row>
    <row r="999" spans="1:21" ht="33" hidden="1" customHeight="1" x14ac:dyDescent="0.25">
      <c r="A999" s="147"/>
      <c r="B999" s="145" t="s">
        <v>20</v>
      </c>
      <c r="C999" s="144" t="s">
        <v>21</v>
      </c>
      <c r="D999" s="144" t="s">
        <v>21</v>
      </c>
      <c r="E999" s="144" t="s">
        <v>21</v>
      </c>
      <c r="F999" s="146">
        <f>F996+F993</f>
        <v>0</v>
      </c>
      <c r="I999" s="137">
        <f>I993+I996</f>
        <v>0</v>
      </c>
      <c r="J999" s="137">
        <f>J993+J996</f>
        <v>0</v>
      </c>
      <c r="K999" s="447"/>
      <c r="L999" s="447"/>
      <c r="M999" s="447"/>
      <c r="N999" s="447"/>
      <c r="S999" s="106"/>
    </row>
    <row r="1000" spans="1:21" hidden="1" x14ac:dyDescent="0.25">
      <c r="A1000" s="17"/>
      <c r="B1000" s="11"/>
      <c r="C1000" s="17"/>
      <c r="D1000" s="17"/>
      <c r="E1000" s="17"/>
      <c r="F1000" s="17"/>
      <c r="G1000" s="121"/>
      <c r="S1000" s="106"/>
    </row>
    <row r="1001" spans="1:21" hidden="1" x14ac:dyDescent="0.25">
      <c r="A1001" s="865" t="s">
        <v>118</v>
      </c>
      <c r="B1001" s="865"/>
      <c r="C1001" s="865"/>
      <c r="D1001" s="865"/>
      <c r="E1001" s="865"/>
      <c r="F1001" s="865"/>
      <c r="G1001" s="865"/>
      <c r="H1001" s="865"/>
      <c r="I1001" s="865"/>
      <c r="J1001" s="865"/>
      <c r="K1001" s="429"/>
      <c r="L1001" s="429"/>
      <c r="M1001" s="429"/>
      <c r="N1001" s="429"/>
      <c r="S1001" s="106"/>
    </row>
    <row r="1002" spans="1:21" hidden="1" x14ac:dyDescent="0.25">
      <c r="A1002" s="163"/>
      <c r="B1002" s="24"/>
      <c r="C1002" s="163"/>
      <c r="D1002" s="163"/>
      <c r="E1002" s="163"/>
      <c r="F1002" s="163"/>
      <c r="I1002" s="850" t="s">
        <v>172</v>
      </c>
      <c r="J1002" s="850"/>
      <c r="K1002" s="443"/>
      <c r="L1002" s="443"/>
      <c r="M1002" s="443"/>
      <c r="N1002" s="443"/>
      <c r="S1002" s="106"/>
    </row>
    <row r="1003" spans="1:21" ht="116.25" hidden="1" x14ac:dyDescent="0.25">
      <c r="A1003" s="167" t="s">
        <v>24</v>
      </c>
      <c r="B1003" s="167" t="s">
        <v>14</v>
      </c>
      <c r="C1003" s="167" t="s">
        <v>163</v>
      </c>
      <c r="D1003" s="167" t="s">
        <v>38</v>
      </c>
      <c r="E1003" s="167" t="s">
        <v>39</v>
      </c>
      <c r="F1003" s="167" t="s">
        <v>80</v>
      </c>
      <c r="I1003" s="133" t="s">
        <v>115</v>
      </c>
      <c r="J1003" s="133" t="s">
        <v>173</v>
      </c>
      <c r="K1003" s="444"/>
      <c r="L1003" s="444"/>
      <c r="M1003" s="444"/>
      <c r="N1003" s="444"/>
      <c r="O1003" s="122"/>
      <c r="S1003" s="106"/>
    </row>
    <row r="1004" spans="1:21" hidden="1" x14ac:dyDescent="0.25">
      <c r="A1004" s="112">
        <v>1</v>
      </c>
      <c r="B1004" s="112">
        <v>2</v>
      </c>
      <c r="C1004" s="112">
        <v>3</v>
      </c>
      <c r="D1004" s="112">
        <v>4</v>
      </c>
      <c r="E1004" s="112">
        <v>5</v>
      </c>
      <c r="F1004" s="112">
        <v>6</v>
      </c>
      <c r="G1004" s="8"/>
      <c r="H1004" s="8"/>
      <c r="I1004" s="136"/>
      <c r="J1004" s="136"/>
      <c r="K1004" s="446"/>
      <c r="L1004" s="446"/>
      <c r="M1004" s="446"/>
      <c r="N1004" s="446"/>
      <c r="S1004" s="106"/>
    </row>
    <row r="1005" spans="1:21" ht="69.75" hidden="1" x14ac:dyDescent="0.25">
      <c r="A1005" s="167">
        <v>1</v>
      </c>
      <c r="B1005" s="10" t="s">
        <v>28</v>
      </c>
      <c r="C1005" s="167" t="s">
        <v>21</v>
      </c>
      <c r="D1005" s="167" t="s">
        <v>21</v>
      </c>
      <c r="E1005" s="167" t="s">
        <v>21</v>
      </c>
      <c r="F1005" s="5">
        <f>F1007+F1009+F1008+F1010</f>
        <v>0</v>
      </c>
      <c r="I1005" s="137">
        <f>I1007+I1008+I1009+I1010</f>
        <v>0</v>
      </c>
      <c r="J1005" s="137">
        <f>J1007+J1008+J1009+J1010</f>
        <v>0</v>
      </c>
      <c r="K1005" s="447"/>
      <c r="L1005" s="447"/>
      <c r="M1005" s="447"/>
      <c r="N1005" s="447"/>
      <c r="S1005" s="106"/>
    </row>
    <row r="1006" spans="1:21" s="8" customFormat="1" hidden="1" x14ac:dyDescent="0.25">
      <c r="A1006" s="167"/>
      <c r="B1006" s="10" t="s">
        <v>1</v>
      </c>
      <c r="C1006" s="167"/>
      <c r="D1006" s="167"/>
      <c r="E1006" s="167"/>
      <c r="F1006" s="5"/>
      <c r="G1006" s="67"/>
      <c r="H1006" s="67"/>
      <c r="I1006" s="137"/>
      <c r="J1006" s="137"/>
      <c r="K1006" s="447"/>
      <c r="L1006" s="447"/>
      <c r="M1006" s="447"/>
      <c r="N1006" s="447"/>
      <c r="O1006" s="80"/>
      <c r="S1006" s="187"/>
      <c r="T1006" s="192"/>
      <c r="U1006" s="192"/>
    </row>
    <row r="1007" spans="1:21" ht="46.5" hidden="1" x14ac:dyDescent="0.25">
      <c r="A1007" s="167" t="s">
        <v>29</v>
      </c>
      <c r="B1007" s="10" t="s">
        <v>32</v>
      </c>
      <c r="C1007" s="264">
        <f t="shared" ref="C1007" si="47">F1007/E1007/D1007</f>
        <v>0</v>
      </c>
      <c r="D1007" s="264">
        <v>50</v>
      </c>
      <c r="E1007" s="264">
        <v>3</v>
      </c>
      <c r="F1007" s="5"/>
      <c r="I1007" s="143"/>
      <c r="J1007" s="143"/>
      <c r="K1007" s="448"/>
      <c r="L1007" s="448"/>
      <c r="M1007" s="448"/>
      <c r="N1007" s="448"/>
      <c r="S1007" s="106"/>
    </row>
    <row r="1008" spans="1:21" ht="46.5" hidden="1" x14ac:dyDescent="0.25">
      <c r="A1008" s="167" t="s">
        <v>31</v>
      </c>
      <c r="B1008" s="10" t="s">
        <v>33</v>
      </c>
      <c r="C1008" s="167" t="e">
        <f t="shared" ref="C1008" si="48">F1008/E1008/D1008</f>
        <v>#DIV/0!</v>
      </c>
      <c r="D1008" s="167"/>
      <c r="E1008" s="167"/>
      <c r="F1008" s="5"/>
      <c r="I1008" s="143"/>
      <c r="J1008" s="143"/>
      <c r="K1008" s="448"/>
      <c r="L1008" s="448"/>
      <c r="M1008" s="448"/>
      <c r="N1008" s="448"/>
      <c r="S1008" s="106"/>
    </row>
    <row r="1009" spans="1:21" hidden="1" x14ac:dyDescent="0.25">
      <c r="A1009" s="167"/>
      <c r="B1009" s="10"/>
      <c r="C1009" s="167"/>
      <c r="D1009" s="167"/>
      <c r="E1009" s="167"/>
      <c r="F1009" s="5"/>
      <c r="I1009" s="143"/>
      <c r="J1009" s="143"/>
      <c r="K1009" s="448"/>
      <c r="L1009" s="448"/>
      <c r="M1009" s="448"/>
      <c r="N1009" s="448"/>
      <c r="S1009" s="106"/>
    </row>
    <row r="1010" spans="1:21" hidden="1" x14ac:dyDescent="0.25">
      <c r="A1010" s="167"/>
      <c r="B1010" s="10"/>
      <c r="C1010" s="167"/>
      <c r="D1010" s="167"/>
      <c r="E1010" s="167"/>
      <c r="F1010" s="5"/>
      <c r="I1010" s="143"/>
      <c r="J1010" s="143"/>
      <c r="K1010" s="448"/>
      <c r="L1010" s="448"/>
      <c r="M1010" s="448"/>
      <c r="N1010" s="448"/>
      <c r="S1010" s="106"/>
    </row>
    <row r="1011" spans="1:21" ht="69.75" hidden="1" x14ac:dyDescent="0.25">
      <c r="A1011" s="167">
        <v>2</v>
      </c>
      <c r="B1011" s="10" t="s">
        <v>34</v>
      </c>
      <c r="C1011" s="167" t="s">
        <v>21</v>
      </c>
      <c r="D1011" s="167" t="s">
        <v>21</v>
      </c>
      <c r="E1011" s="167" t="s">
        <v>21</v>
      </c>
      <c r="F1011" s="5">
        <f>F1013+F1015+F1014+F1016</f>
        <v>0</v>
      </c>
      <c r="I1011" s="137">
        <f>I1013+I1014+I1015+I1016</f>
        <v>0</v>
      </c>
      <c r="J1011" s="137">
        <f>J1013+J1014+J1015+J1016</f>
        <v>0</v>
      </c>
      <c r="K1011" s="447"/>
      <c r="L1011" s="447"/>
      <c r="M1011" s="447"/>
      <c r="N1011" s="447"/>
      <c r="S1011" s="106"/>
    </row>
    <row r="1012" spans="1:21" hidden="1" x14ac:dyDescent="0.25">
      <c r="A1012" s="167"/>
      <c r="B1012" s="10" t="s">
        <v>1</v>
      </c>
      <c r="C1012" s="167"/>
      <c r="D1012" s="167"/>
      <c r="E1012" s="167"/>
      <c r="F1012" s="5"/>
      <c r="I1012" s="137"/>
      <c r="J1012" s="137"/>
      <c r="K1012" s="447"/>
      <c r="L1012" s="447"/>
      <c r="M1012" s="447"/>
      <c r="N1012" s="447"/>
      <c r="S1012" s="106"/>
    </row>
    <row r="1013" spans="1:21" ht="46.5" hidden="1" x14ac:dyDescent="0.25">
      <c r="A1013" s="167" t="s">
        <v>35</v>
      </c>
      <c r="B1013" s="10" t="s">
        <v>32</v>
      </c>
      <c r="C1013" s="167" t="e">
        <f t="shared" ref="C1013:C1014" si="49">F1013/E1013/D1013</f>
        <v>#DIV/0!</v>
      </c>
      <c r="D1013" s="167"/>
      <c r="E1013" s="167"/>
      <c r="F1013" s="5"/>
      <c r="I1013" s="143"/>
      <c r="J1013" s="143"/>
      <c r="K1013" s="448"/>
      <c r="L1013" s="448"/>
      <c r="M1013" s="448"/>
      <c r="N1013" s="448"/>
      <c r="S1013" s="106"/>
    </row>
    <row r="1014" spans="1:21" ht="46.5" hidden="1" x14ac:dyDescent="0.25">
      <c r="A1014" s="167" t="s">
        <v>36</v>
      </c>
      <c r="B1014" s="10" t="s">
        <v>33</v>
      </c>
      <c r="C1014" s="167" t="e">
        <f t="shared" si="49"/>
        <v>#DIV/0!</v>
      </c>
      <c r="D1014" s="167"/>
      <c r="E1014" s="167"/>
      <c r="F1014" s="5"/>
      <c r="I1014" s="143"/>
      <c r="J1014" s="143"/>
      <c r="K1014" s="448"/>
      <c r="L1014" s="448"/>
      <c r="M1014" s="448"/>
      <c r="N1014" s="448"/>
      <c r="S1014" s="106"/>
    </row>
    <row r="1015" spans="1:21" hidden="1" x14ac:dyDescent="0.25">
      <c r="A1015" s="167"/>
      <c r="B1015" s="10"/>
      <c r="C1015" s="167"/>
      <c r="D1015" s="167"/>
      <c r="E1015" s="167"/>
      <c r="F1015" s="5"/>
      <c r="I1015" s="143"/>
      <c r="J1015" s="143"/>
      <c r="K1015" s="448"/>
      <c r="L1015" s="448"/>
      <c r="M1015" s="448"/>
      <c r="N1015" s="448"/>
      <c r="S1015" s="106"/>
    </row>
    <row r="1016" spans="1:21" hidden="1" x14ac:dyDescent="0.25">
      <c r="A1016" s="167"/>
      <c r="B1016" s="10"/>
      <c r="C1016" s="167"/>
      <c r="D1016" s="167"/>
      <c r="E1016" s="167"/>
      <c r="F1016" s="5"/>
      <c r="I1016" s="143"/>
      <c r="J1016" s="143"/>
      <c r="K1016" s="448"/>
      <c r="L1016" s="448"/>
      <c r="M1016" s="448"/>
      <c r="N1016" s="448"/>
      <c r="S1016" s="106"/>
    </row>
    <row r="1017" spans="1:21" hidden="1" x14ac:dyDescent="0.25">
      <c r="A1017" s="147"/>
      <c r="B1017" s="145" t="s">
        <v>20</v>
      </c>
      <c r="C1017" s="144" t="s">
        <v>21</v>
      </c>
      <c r="D1017" s="144" t="s">
        <v>21</v>
      </c>
      <c r="E1017" s="144" t="s">
        <v>21</v>
      </c>
      <c r="F1017" s="146">
        <f>F1011+F1005</f>
        <v>0</v>
      </c>
      <c r="I1017" s="137">
        <f>I1005+I1011</f>
        <v>0</v>
      </c>
      <c r="J1017" s="137">
        <f>J1005+J1011</f>
        <v>0</v>
      </c>
      <c r="K1017" s="447"/>
      <c r="L1017" s="447"/>
      <c r="M1017" s="447"/>
      <c r="N1017" s="447"/>
      <c r="S1017" s="106"/>
    </row>
    <row r="1018" spans="1:21" hidden="1" x14ac:dyDescent="0.25">
      <c r="A1018" s="17"/>
      <c r="B1018" s="11"/>
      <c r="C1018" s="17"/>
      <c r="D1018" s="17"/>
      <c r="E1018" s="17"/>
      <c r="F1018" s="17"/>
      <c r="S1018" s="106"/>
    </row>
    <row r="1019" spans="1:21" hidden="1" x14ac:dyDescent="0.25">
      <c r="A1019" s="865" t="s">
        <v>119</v>
      </c>
      <c r="B1019" s="865"/>
      <c r="C1019" s="865"/>
      <c r="D1019" s="865"/>
      <c r="E1019" s="865"/>
      <c r="F1019" s="865"/>
      <c r="G1019" s="865"/>
      <c r="H1019" s="865"/>
      <c r="I1019" s="865"/>
      <c r="J1019" s="865"/>
      <c r="K1019" s="429"/>
      <c r="L1019" s="429"/>
      <c r="M1019" s="429"/>
      <c r="N1019" s="429"/>
      <c r="S1019" s="106"/>
    </row>
    <row r="1020" spans="1:21" hidden="1" x14ac:dyDescent="0.25">
      <c r="A1020" s="163"/>
      <c r="B1020" s="24"/>
      <c r="C1020" s="163"/>
      <c r="D1020" s="163"/>
      <c r="E1020" s="163"/>
      <c r="F1020" s="163"/>
      <c r="I1020" s="850" t="s">
        <v>172</v>
      </c>
      <c r="J1020" s="850"/>
      <c r="K1020" s="443"/>
      <c r="L1020" s="443"/>
      <c r="M1020" s="443"/>
      <c r="N1020" s="443"/>
      <c r="S1020" s="106"/>
    </row>
    <row r="1021" spans="1:21" ht="93" hidden="1" x14ac:dyDescent="0.25">
      <c r="A1021" s="167" t="s">
        <v>24</v>
      </c>
      <c r="B1021" s="167" t="s">
        <v>14</v>
      </c>
      <c r="C1021" s="167" t="s">
        <v>43</v>
      </c>
      <c r="D1021" s="167" t="s">
        <v>41</v>
      </c>
      <c r="E1021" s="167" t="s">
        <v>44</v>
      </c>
      <c r="F1021" s="167" t="s">
        <v>42</v>
      </c>
      <c r="I1021" s="133" t="s">
        <v>115</v>
      </c>
      <c r="J1021" s="133" t="s">
        <v>173</v>
      </c>
      <c r="K1021" s="444"/>
      <c r="L1021" s="444"/>
      <c r="M1021" s="444"/>
      <c r="N1021" s="444"/>
      <c r="O1021" s="122"/>
      <c r="S1021" s="106"/>
    </row>
    <row r="1022" spans="1:21" hidden="1" x14ac:dyDescent="0.25">
      <c r="A1022" s="113">
        <v>1</v>
      </c>
      <c r="B1022" s="113">
        <v>2</v>
      </c>
      <c r="C1022" s="113">
        <v>3</v>
      </c>
      <c r="D1022" s="113">
        <v>4</v>
      </c>
      <c r="E1022" s="113">
        <v>5</v>
      </c>
      <c r="F1022" s="113">
        <v>6</v>
      </c>
      <c r="G1022" s="78"/>
      <c r="H1022" s="78"/>
      <c r="I1022" s="136"/>
      <c r="J1022" s="136"/>
      <c r="K1022" s="446"/>
      <c r="L1022" s="446"/>
      <c r="M1022" s="446"/>
      <c r="N1022" s="446"/>
      <c r="S1022" s="106"/>
    </row>
    <row r="1023" spans="1:21" ht="33" hidden="1" customHeight="1" x14ac:dyDescent="0.25">
      <c r="A1023" s="167">
        <v>1</v>
      </c>
      <c r="B1023" s="10" t="s">
        <v>45</v>
      </c>
      <c r="C1023" s="167">
        <v>4</v>
      </c>
      <c r="D1023" s="167">
        <v>12</v>
      </c>
      <c r="E1023" s="167">
        <v>50</v>
      </c>
      <c r="F1023" s="5"/>
      <c r="I1023" s="138"/>
      <c r="J1023" s="138"/>
      <c r="K1023" s="445"/>
      <c r="L1023" s="445"/>
      <c r="M1023" s="445"/>
      <c r="N1023" s="445"/>
      <c r="S1023" s="106"/>
    </row>
    <row r="1024" spans="1:21" s="78" customFormat="1" ht="33" hidden="1" customHeight="1" x14ac:dyDescent="0.25">
      <c r="A1024" s="147"/>
      <c r="B1024" s="145" t="s">
        <v>20</v>
      </c>
      <c r="C1024" s="144" t="s">
        <v>21</v>
      </c>
      <c r="D1024" s="144" t="s">
        <v>21</v>
      </c>
      <c r="E1024" s="144" t="s">
        <v>21</v>
      </c>
      <c r="F1024" s="146">
        <f>F1023</f>
        <v>0</v>
      </c>
      <c r="G1024" s="67"/>
      <c r="H1024" s="67"/>
      <c r="I1024" s="135">
        <f>I1023</f>
        <v>0</v>
      </c>
      <c r="J1024" s="135">
        <f>J1023</f>
        <v>0</v>
      </c>
      <c r="K1024" s="388"/>
      <c r="L1024" s="388"/>
      <c r="M1024" s="388"/>
      <c r="N1024" s="388"/>
      <c r="O1024" s="79"/>
      <c r="S1024" s="186"/>
      <c r="T1024" s="188"/>
      <c r="U1024" s="188"/>
    </row>
    <row r="1025" spans="1:21" x14ac:dyDescent="0.25">
      <c r="S1025" s="106"/>
    </row>
    <row r="1026" spans="1:21" hidden="1" x14ac:dyDescent="0.25">
      <c r="A1026" s="871" t="s">
        <v>189</v>
      </c>
      <c r="B1026" s="871"/>
      <c r="C1026" s="871"/>
      <c r="D1026" s="871"/>
      <c r="E1026" s="871"/>
      <c r="F1026" s="871"/>
      <c r="G1026" s="871"/>
      <c r="H1026" s="871"/>
      <c r="I1026" s="871"/>
      <c r="J1026" s="871"/>
      <c r="K1026" s="430"/>
      <c r="L1026" s="430"/>
      <c r="M1026" s="430"/>
      <c r="N1026" s="430"/>
      <c r="S1026" s="106"/>
    </row>
    <row r="1027" spans="1:21" hidden="1" x14ac:dyDescent="0.25">
      <c r="A1027" s="170"/>
      <c r="B1027" s="170"/>
      <c r="C1027" s="170"/>
      <c r="D1027" s="170"/>
      <c r="E1027" s="170"/>
      <c r="F1027" s="170"/>
      <c r="G1027" s="170"/>
      <c r="H1027" s="170"/>
      <c r="I1027" s="170"/>
      <c r="J1027" s="170"/>
      <c r="K1027" s="170"/>
      <c r="L1027" s="170"/>
      <c r="M1027" s="170"/>
      <c r="N1027" s="170"/>
    </row>
    <row r="1028" spans="1:21" hidden="1" x14ac:dyDescent="0.25">
      <c r="A1028" s="861" t="s">
        <v>118</v>
      </c>
      <c r="B1028" s="861"/>
      <c r="C1028" s="861"/>
      <c r="D1028" s="861"/>
      <c r="E1028" s="861"/>
      <c r="F1028" s="861"/>
      <c r="G1028" s="861"/>
      <c r="H1028" s="861"/>
      <c r="I1028" s="861"/>
      <c r="J1028" s="861"/>
      <c r="K1028" s="432"/>
      <c r="L1028" s="432"/>
      <c r="M1028" s="432"/>
      <c r="N1028" s="432"/>
      <c r="O1028" s="124"/>
    </row>
    <row r="1029" spans="1:21" hidden="1" x14ac:dyDescent="0.25">
      <c r="A1029" s="862"/>
      <c r="B1029" s="862"/>
      <c r="C1029" s="862"/>
      <c r="D1029" s="862"/>
      <c r="E1029" s="862"/>
      <c r="F1029" s="17"/>
      <c r="I1029" s="850" t="s">
        <v>172</v>
      </c>
      <c r="J1029" s="850"/>
      <c r="K1029" s="443"/>
      <c r="L1029" s="443"/>
      <c r="M1029" s="443"/>
      <c r="N1029" s="443"/>
      <c r="O1029" s="170"/>
    </row>
    <row r="1030" spans="1:21" ht="56.25" hidden="1" x14ac:dyDescent="0.25">
      <c r="A1030" s="167" t="s">
        <v>15</v>
      </c>
      <c r="B1030" s="167" t="s">
        <v>14</v>
      </c>
      <c r="C1030" s="167" t="s">
        <v>27</v>
      </c>
      <c r="D1030" s="167" t="s">
        <v>75</v>
      </c>
      <c r="E1030" s="167" t="s">
        <v>76</v>
      </c>
      <c r="I1030" s="133" t="s">
        <v>115</v>
      </c>
      <c r="J1030" s="133" t="s">
        <v>173</v>
      </c>
      <c r="K1030" s="444"/>
      <c r="L1030" s="444"/>
      <c r="M1030" s="444"/>
      <c r="N1030" s="444"/>
      <c r="O1030" s="81"/>
    </row>
    <row r="1031" spans="1:21" hidden="1" x14ac:dyDescent="0.25">
      <c r="A1031" s="113">
        <v>1</v>
      </c>
      <c r="B1031" s="113">
        <v>2</v>
      </c>
      <c r="C1031" s="113">
        <v>3</v>
      </c>
      <c r="D1031" s="113">
        <v>4</v>
      </c>
      <c r="E1031" s="113">
        <v>5</v>
      </c>
      <c r="F1031" s="78"/>
      <c r="G1031" s="78"/>
      <c r="H1031" s="78"/>
      <c r="I1031" s="136"/>
      <c r="J1031" s="136"/>
      <c r="K1031" s="446"/>
      <c r="L1031" s="446"/>
      <c r="M1031" s="446"/>
      <c r="N1031" s="446"/>
    </row>
    <row r="1032" spans="1:21" ht="120.75" hidden="1" customHeight="1" x14ac:dyDescent="0.25">
      <c r="A1032" s="167">
        <v>1</v>
      </c>
      <c r="B1032" s="10" t="s">
        <v>105</v>
      </c>
      <c r="C1032" s="167"/>
      <c r="D1032" s="165" t="e">
        <f>E1032/C1032</f>
        <v>#DIV/0!</v>
      </c>
      <c r="E1032" s="165"/>
      <c r="I1032" s="138"/>
      <c r="J1032" s="138"/>
      <c r="K1032" s="445"/>
      <c r="L1032" s="445"/>
      <c r="M1032" s="445"/>
      <c r="N1032" s="445"/>
    </row>
    <row r="1033" spans="1:21" s="78" customFormat="1" ht="38.25" hidden="1" customHeight="1" x14ac:dyDescent="0.25">
      <c r="A1033" s="144"/>
      <c r="B1033" s="145" t="s">
        <v>20</v>
      </c>
      <c r="C1033" s="144"/>
      <c r="D1033" s="144" t="s">
        <v>21</v>
      </c>
      <c r="E1033" s="146">
        <f>E1032</f>
        <v>0</v>
      </c>
      <c r="F1033" s="67"/>
      <c r="G1033" s="67"/>
      <c r="H1033" s="67"/>
      <c r="I1033" s="135">
        <f>I1032</f>
        <v>0</v>
      </c>
      <c r="J1033" s="135">
        <f>J1032</f>
        <v>0</v>
      </c>
      <c r="K1033" s="388"/>
      <c r="L1033" s="388"/>
      <c r="M1033" s="388"/>
      <c r="N1033" s="388"/>
      <c r="O1033" s="79"/>
      <c r="S1033" s="188"/>
      <c r="T1033" s="188"/>
      <c r="U1033" s="188"/>
    </row>
    <row r="1034" spans="1:21" hidden="1" x14ac:dyDescent="0.25"/>
    <row r="1035" spans="1:21" x14ac:dyDescent="0.25">
      <c r="A1035" s="871" t="s">
        <v>188</v>
      </c>
      <c r="B1035" s="871"/>
      <c r="C1035" s="871"/>
      <c r="D1035" s="871"/>
      <c r="E1035" s="871"/>
      <c r="F1035" s="871"/>
      <c r="G1035" s="871"/>
      <c r="H1035" s="871"/>
      <c r="I1035" s="871"/>
      <c r="J1035" s="871"/>
      <c r="K1035" s="430"/>
      <c r="L1035" s="430"/>
      <c r="M1035" s="430"/>
      <c r="N1035" s="430"/>
    </row>
    <row r="1036" spans="1:21" x14ac:dyDescent="0.25">
      <c r="A1036" s="17"/>
      <c r="B1036" s="11"/>
      <c r="C1036" s="17"/>
      <c r="D1036" s="17"/>
      <c r="E1036" s="17"/>
      <c r="F1036" s="17"/>
    </row>
    <row r="1037" spans="1:21" x14ac:dyDescent="0.25">
      <c r="A1037" s="861" t="s">
        <v>122</v>
      </c>
      <c r="B1037" s="861"/>
      <c r="C1037" s="861"/>
      <c r="D1037" s="861"/>
      <c r="E1037" s="861"/>
      <c r="F1037" s="861"/>
      <c r="G1037" s="861"/>
      <c r="H1037" s="861"/>
      <c r="I1037" s="861"/>
      <c r="J1037" s="861"/>
      <c r="K1037" s="432"/>
      <c r="L1037" s="432"/>
      <c r="M1037" s="432"/>
      <c r="N1037" s="432"/>
      <c r="O1037" s="124"/>
    </row>
    <row r="1038" spans="1:21" x14ac:dyDescent="0.25">
      <c r="A1038" s="23"/>
      <c r="B1038" s="11"/>
      <c r="C1038" s="17"/>
      <c r="D1038" s="17"/>
      <c r="E1038" s="17"/>
      <c r="F1038" s="17"/>
      <c r="I1038" s="850" t="s">
        <v>172</v>
      </c>
      <c r="J1038" s="850"/>
      <c r="K1038" s="443"/>
      <c r="L1038" s="443"/>
      <c r="M1038" s="443"/>
      <c r="N1038" s="443"/>
    </row>
    <row r="1039" spans="1:21" ht="93" x14ac:dyDescent="0.25">
      <c r="A1039" s="167" t="s">
        <v>24</v>
      </c>
      <c r="B1039" s="167" t="s">
        <v>46</v>
      </c>
      <c r="C1039" s="167" t="s">
        <v>53</v>
      </c>
      <c r="D1039" s="167" t="s">
        <v>54</v>
      </c>
      <c r="F1039" s="17"/>
      <c r="I1039" s="133" t="s">
        <v>115</v>
      </c>
      <c r="J1039" s="133" t="s">
        <v>173</v>
      </c>
      <c r="K1039" s="444"/>
      <c r="L1039" s="444"/>
      <c r="M1039" s="444"/>
      <c r="N1039" s="444"/>
    </row>
    <row r="1040" spans="1:21" x14ac:dyDescent="0.25">
      <c r="A1040" s="113">
        <v>1</v>
      </c>
      <c r="B1040" s="113">
        <v>2</v>
      </c>
      <c r="C1040" s="113">
        <v>3</v>
      </c>
      <c r="D1040" s="113">
        <v>4</v>
      </c>
      <c r="E1040" s="78"/>
      <c r="F1040" s="1"/>
      <c r="G1040" s="78"/>
      <c r="H1040" s="78"/>
      <c r="I1040" s="133"/>
      <c r="J1040" s="133"/>
      <c r="K1040" s="444"/>
      <c r="L1040" s="444"/>
      <c r="M1040" s="444"/>
      <c r="N1040" s="444"/>
    </row>
    <row r="1041" spans="1:21" ht="45" x14ac:dyDescent="0.25">
      <c r="A1041" s="171">
        <v>1</v>
      </c>
      <c r="B1041" s="26" t="s">
        <v>47</v>
      </c>
      <c r="C1041" s="171" t="s">
        <v>21</v>
      </c>
      <c r="D1041" s="5">
        <f>D1042</f>
        <v>8821391.6999999993</v>
      </c>
      <c r="F1041" s="17"/>
      <c r="I1041" s="138">
        <f>I1042</f>
        <v>0</v>
      </c>
      <c r="J1041" s="138">
        <f>J1042</f>
        <v>0</v>
      </c>
      <c r="K1041" s="445"/>
      <c r="L1041" s="445"/>
      <c r="M1041" s="445"/>
      <c r="N1041" s="445"/>
    </row>
    <row r="1042" spans="1:21" s="78" customFormat="1" ht="36" customHeight="1" x14ac:dyDescent="0.25">
      <c r="A1042" s="167" t="s">
        <v>29</v>
      </c>
      <c r="B1042" s="10" t="s">
        <v>48</v>
      </c>
      <c r="C1042" s="165">
        <f>J977+E983</f>
        <v>40097235.020000003</v>
      </c>
      <c r="D1042" s="165">
        <f>ROUND(O1042,2)</f>
        <v>8821391.6999999993</v>
      </c>
      <c r="E1042" s="67"/>
      <c r="F1042" s="17"/>
      <c r="G1042" s="67"/>
      <c r="H1042" s="67"/>
      <c r="I1042" s="138"/>
      <c r="J1042" s="138"/>
      <c r="K1042" s="138"/>
      <c r="L1042" s="138"/>
      <c r="M1042" s="138"/>
      <c r="N1042" s="138"/>
      <c r="O1042" s="74">
        <f>C1042*0.22</f>
        <v>8821391.7044000011</v>
      </c>
      <c r="P1042" s="872" t="s">
        <v>114</v>
      </c>
      <c r="S1042" s="188"/>
      <c r="T1042" s="188"/>
      <c r="U1042" s="188"/>
    </row>
    <row r="1043" spans="1:21" ht="45" x14ac:dyDescent="0.25">
      <c r="A1043" s="171">
        <v>2</v>
      </c>
      <c r="B1043" s="26" t="s">
        <v>49</v>
      </c>
      <c r="C1043" s="171" t="s">
        <v>21</v>
      </c>
      <c r="D1043" s="5">
        <f>D1045+D1046</f>
        <v>1243014.29</v>
      </c>
      <c r="F1043" s="17"/>
      <c r="I1043" s="138">
        <f>I1045+I1046+I1047</f>
        <v>0</v>
      </c>
      <c r="J1043" s="138">
        <f>J1045+J1046+J1047</f>
        <v>0</v>
      </c>
      <c r="K1043" s="138"/>
      <c r="L1043" s="138"/>
      <c r="M1043" s="138"/>
      <c r="N1043" s="138"/>
      <c r="O1043" s="74"/>
      <c r="P1043" s="872"/>
    </row>
    <row r="1044" spans="1:21" x14ac:dyDescent="0.25">
      <c r="A1044" s="873" t="s">
        <v>35</v>
      </c>
      <c r="B1044" s="10" t="s">
        <v>1</v>
      </c>
      <c r="C1044" s="167"/>
      <c r="D1044" s="165"/>
      <c r="F1044" s="17"/>
      <c r="I1044" s="138"/>
      <c r="J1044" s="138"/>
      <c r="K1044" s="138"/>
      <c r="L1044" s="138"/>
      <c r="M1044" s="138"/>
      <c r="N1044" s="138"/>
      <c r="O1044" s="74"/>
      <c r="P1044" s="872"/>
      <c r="R1044" s="27"/>
      <c r="S1044" s="27"/>
      <c r="T1044" s="27"/>
      <c r="U1044" s="27"/>
    </row>
    <row r="1045" spans="1:21" ht="77.25" customHeight="1" x14ac:dyDescent="0.25">
      <c r="A1045" s="873"/>
      <c r="B1045" s="10" t="s">
        <v>50</v>
      </c>
      <c r="C1045" s="7">
        <f>C1042</f>
        <v>40097235.020000003</v>
      </c>
      <c r="D1045" s="549">
        <f t="shared" ref="D1045:D1047" si="50">ROUND(O1045,2)</f>
        <v>1162819.82</v>
      </c>
      <c r="F1045" s="17"/>
      <c r="I1045" s="138"/>
      <c r="J1045" s="138"/>
      <c r="K1045" s="138"/>
      <c r="L1045" s="138"/>
      <c r="M1045" s="138"/>
      <c r="N1045" s="138"/>
      <c r="O1045" s="74">
        <f>C1045*0.029</f>
        <v>1162819.8155800002</v>
      </c>
      <c r="P1045" s="872"/>
      <c r="R1045" s="27"/>
      <c r="S1045" s="27"/>
      <c r="T1045" s="27"/>
      <c r="U1045" s="27"/>
    </row>
    <row r="1046" spans="1:21" ht="81" customHeight="1" x14ac:dyDescent="0.25">
      <c r="A1046" s="167" t="s">
        <v>37</v>
      </c>
      <c r="B1046" s="10" t="s">
        <v>51</v>
      </c>
      <c r="C1046" s="165">
        <f>C1042</f>
        <v>40097235.020000003</v>
      </c>
      <c r="D1046" s="549">
        <f t="shared" si="50"/>
        <v>80194.47</v>
      </c>
      <c r="F1046" s="17"/>
      <c r="I1046" s="138"/>
      <c r="J1046" s="138"/>
      <c r="K1046" s="138"/>
      <c r="L1046" s="138"/>
      <c r="M1046" s="138"/>
      <c r="N1046" s="138"/>
      <c r="O1046" s="74">
        <f>C1046*0.002</f>
        <v>80194.470040000015</v>
      </c>
      <c r="P1046" s="872"/>
      <c r="R1046" s="27"/>
      <c r="S1046" s="27"/>
      <c r="T1046" s="27"/>
      <c r="U1046" s="27"/>
    </row>
    <row r="1047" spans="1:21" ht="67.5" x14ac:dyDescent="0.25">
      <c r="A1047" s="171">
        <v>3</v>
      </c>
      <c r="B1047" s="26" t="s">
        <v>52</v>
      </c>
      <c r="C1047" s="165">
        <f>C1042</f>
        <v>40097235.020000003</v>
      </c>
      <c r="D1047" s="549">
        <f t="shared" si="50"/>
        <v>2044958.99</v>
      </c>
      <c r="F1047" s="17"/>
      <c r="I1047" s="138"/>
      <c r="J1047" s="138"/>
      <c r="K1047" s="138"/>
      <c r="L1047" s="138"/>
      <c r="M1047" s="138"/>
      <c r="N1047" s="138"/>
      <c r="O1047" s="74">
        <f>C1047*0.051</f>
        <v>2044958.98602</v>
      </c>
      <c r="P1047" s="872"/>
      <c r="R1047" s="27"/>
      <c r="S1047" s="27"/>
      <c r="T1047" s="27"/>
      <c r="U1047" s="27"/>
    </row>
    <row r="1048" spans="1:21" ht="34.5" hidden="1" customHeight="1" x14ac:dyDescent="0.25">
      <c r="A1048" s="171">
        <v>4</v>
      </c>
      <c r="B1048" s="26" t="s">
        <v>106</v>
      </c>
      <c r="C1048" s="165"/>
      <c r="D1048" s="165"/>
      <c r="F1048" s="17"/>
      <c r="I1048" s="138"/>
      <c r="J1048" s="138"/>
      <c r="K1048" s="445"/>
      <c r="L1048" s="445"/>
      <c r="M1048" s="445"/>
      <c r="N1048" s="445"/>
      <c r="R1048" s="27"/>
      <c r="S1048" s="27"/>
      <c r="T1048" s="27"/>
      <c r="U1048" s="27"/>
    </row>
    <row r="1049" spans="1:21" ht="29.25" customHeight="1" x14ac:dyDescent="0.25">
      <c r="A1049" s="144"/>
      <c r="B1049" s="145" t="s">
        <v>20</v>
      </c>
      <c r="C1049" s="144" t="s">
        <v>21</v>
      </c>
      <c r="D1049" s="146">
        <f>D1047+D1043+D1041+D1048</f>
        <v>12109364.98</v>
      </c>
      <c r="E1049" s="75"/>
      <c r="F1049" s="17"/>
      <c r="I1049" s="135">
        <f>I1048+I1047+I1043+I1041</f>
        <v>0</v>
      </c>
      <c r="J1049" s="135">
        <f>J1048+J1047+J1043+J1041</f>
        <v>0</v>
      </c>
      <c r="K1049" s="388"/>
      <c r="L1049" s="388"/>
      <c r="M1049" s="388"/>
      <c r="N1049" s="388"/>
      <c r="R1049" s="27"/>
      <c r="S1049" s="27"/>
      <c r="T1049" s="27"/>
      <c r="U1049" s="27"/>
    </row>
    <row r="1051" spans="1:21" hidden="1" x14ac:dyDescent="0.25">
      <c r="A1051" s="869" t="s">
        <v>187</v>
      </c>
      <c r="B1051" s="869"/>
      <c r="C1051" s="869"/>
      <c r="D1051" s="869"/>
      <c r="E1051" s="869"/>
      <c r="F1051" s="869"/>
      <c r="G1051" s="869"/>
      <c r="H1051" s="869"/>
      <c r="I1051" s="869"/>
      <c r="J1051" s="869"/>
      <c r="K1051" s="431"/>
      <c r="L1051" s="431"/>
      <c r="M1051" s="431"/>
      <c r="N1051" s="431"/>
    </row>
    <row r="1052" spans="1:21" hidden="1" x14ac:dyDescent="0.25"/>
    <row r="1053" spans="1:21" hidden="1" x14ac:dyDescent="0.25">
      <c r="A1053" s="868" t="s">
        <v>162</v>
      </c>
      <c r="B1053" s="868"/>
      <c r="C1053" s="868"/>
      <c r="D1053" s="868"/>
      <c r="E1053" s="868"/>
      <c r="F1053" s="868"/>
      <c r="G1053" s="868"/>
      <c r="H1053" s="868"/>
      <c r="I1053" s="868"/>
      <c r="J1053" s="868"/>
      <c r="K1053" s="427"/>
      <c r="L1053" s="427"/>
      <c r="M1053" s="427"/>
      <c r="N1053" s="427"/>
      <c r="O1053" s="126"/>
    </row>
    <row r="1054" spans="1:21" hidden="1" x14ac:dyDescent="0.25">
      <c r="A1054" s="174"/>
      <c r="B1054" s="174"/>
      <c r="C1054" s="174"/>
      <c r="D1054" s="174"/>
      <c r="E1054" s="174"/>
      <c r="F1054" s="174"/>
      <c r="G1054" s="174"/>
      <c r="H1054" s="174"/>
      <c r="I1054" s="850" t="s">
        <v>172</v>
      </c>
      <c r="J1054" s="850"/>
      <c r="K1054" s="443"/>
      <c r="L1054" s="443"/>
      <c r="M1054" s="443"/>
      <c r="N1054" s="443"/>
    </row>
    <row r="1055" spans="1:21" ht="56.25" hidden="1" x14ac:dyDescent="0.25">
      <c r="A1055" s="14" t="s">
        <v>24</v>
      </c>
      <c r="B1055" s="14" t="s">
        <v>14</v>
      </c>
      <c r="C1055" s="167" t="s">
        <v>132</v>
      </c>
      <c r="D1055" s="167" t="s">
        <v>133</v>
      </c>
      <c r="E1055" s="167" t="s">
        <v>109</v>
      </c>
      <c r="G1055" s="174"/>
      <c r="H1055" s="174"/>
      <c r="I1055" s="133" t="s">
        <v>115</v>
      </c>
      <c r="J1055" s="133" t="s">
        <v>173</v>
      </c>
      <c r="K1055" s="444"/>
      <c r="L1055" s="444"/>
      <c r="M1055" s="444"/>
      <c r="N1055" s="444"/>
      <c r="O1055" s="120"/>
    </row>
    <row r="1056" spans="1:21" hidden="1" x14ac:dyDescent="0.25">
      <c r="A1056" s="91">
        <v>1</v>
      </c>
      <c r="B1056" s="91">
        <v>2</v>
      </c>
      <c r="C1056" s="113">
        <v>3</v>
      </c>
      <c r="D1056" s="113">
        <v>4</v>
      </c>
      <c r="E1056" s="113">
        <v>5</v>
      </c>
      <c r="G1056" s="174"/>
      <c r="H1056" s="174"/>
      <c r="I1056" s="138"/>
      <c r="J1056" s="138"/>
      <c r="K1056" s="445"/>
      <c r="L1056" s="445"/>
      <c r="M1056" s="445"/>
      <c r="N1056" s="445"/>
    </row>
    <row r="1057" spans="1:24" ht="79.5" hidden="1" customHeight="1" x14ac:dyDescent="0.25">
      <c r="A1057" s="84">
        <v>1</v>
      </c>
      <c r="B1057" s="101" t="s">
        <v>166</v>
      </c>
      <c r="C1057" s="165"/>
      <c r="D1057" s="77" t="e">
        <f>E1057/C1057*100</f>
        <v>#DIV/0!</v>
      </c>
      <c r="E1057" s="85"/>
      <c r="G1057" s="86"/>
      <c r="H1057" s="87"/>
      <c r="I1057" s="138"/>
      <c r="J1057" s="138"/>
      <c r="K1057" s="445"/>
      <c r="L1057" s="445"/>
      <c r="M1057" s="445"/>
      <c r="N1057" s="445"/>
    </row>
    <row r="1058" spans="1:24" ht="110.25" hidden="1" customHeight="1" x14ac:dyDescent="0.25">
      <c r="A1058" s="84">
        <v>2</v>
      </c>
      <c r="B1058" s="101" t="s">
        <v>164</v>
      </c>
      <c r="C1058" s="165"/>
      <c r="D1058" s="77" t="e">
        <f>E1058/C1058*100</f>
        <v>#DIV/0!</v>
      </c>
      <c r="E1058" s="85"/>
      <c r="G1058" s="86"/>
      <c r="H1058" s="87"/>
      <c r="I1058" s="138"/>
      <c r="J1058" s="138"/>
      <c r="K1058" s="445"/>
      <c r="L1058" s="445"/>
      <c r="M1058" s="445"/>
      <c r="N1058" s="445"/>
    </row>
    <row r="1059" spans="1:24" ht="81.75" hidden="1" customHeight="1" x14ac:dyDescent="0.25">
      <c r="A1059" s="84">
        <v>3</v>
      </c>
      <c r="B1059" s="101" t="s">
        <v>165</v>
      </c>
      <c r="C1059" s="165"/>
      <c r="D1059" s="77" t="e">
        <f>E1059/C1059*100</f>
        <v>#DIV/0!</v>
      </c>
      <c r="E1059" s="85"/>
      <c r="G1059" s="86"/>
      <c r="H1059" s="87"/>
      <c r="I1059" s="138"/>
      <c r="J1059" s="138"/>
      <c r="K1059" s="445"/>
      <c r="L1059" s="445"/>
      <c r="M1059" s="445"/>
      <c r="N1059" s="445"/>
    </row>
    <row r="1060" spans="1:24" ht="36" hidden="1" customHeight="1" x14ac:dyDescent="0.25">
      <c r="A1060" s="147"/>
      <c r="B1060" s="145" t="s">
        <v>20</v>
      </c>
      <c r="C1060" s="148"/>
      <c r="D1060" s="149"/>
      <c r="E1060" s="146">
        <f>E1057</f>
        <v>0</v>
      </c>
      <c r="G1060" s="174"/>
      <c r="H1060" s="174"/>
      <c r="I1060" s="135">
        <f>I1057</f>
        <v>0</v>
      </c>
      <c r="J1060" s="135">
        <f>J1057</f>
        <v>0</v>
      </c>
      <c r="K1060" s="388"/>
      <c r="L1060" s="388"/>
      <c r="M1060" s="388"/>
      <c r="N1060" s="388"/>
    </row>
    <row r="1061" spans="1:24" hidden="1" x14ac:dyDescent="0.25"/>
    <row r="1062" spans="1:24" hidden="1" x14ac:dyDescent="0.25">
      <c r="A1062" s="869" t="s">
        <v>186</v>
      </c>
      <c r="B1062" s="869"/>
      <c r="C1062" s="869"/>
      <c r="D1062" s="869"/>
      <c r="E1062" s="869"/>
      <c r="F1062" s="869"/>
      <c r="G1062" s="869"/>
      <c r="H1062" s="869"/>
      <c r="I1062" s="869"/>
      <c r="J1062" s="869"/>
      <c r="K1062" s="431"/>
      <c r="L1062" s="431"/>
      <c r="M1062" s="431"/>
      <c r="N1062" s="431"/>
    </row>
    <row r="1063" spans="1:24" hidden="1" x14ac:dyDescent="0.25"/>
    <row r="1064" spans="1:24" hidden="1" x14ac:dyDescent="0.25">
      <c r="A1064" s="861" t="s">
        <v>131</v>
      </c>
      <c r="B1064" s="861"/>
      <c r="C1064" s="861"/>
      <c r="D1064" s="861"/>
      <c r="E1064" s="861"/>
      <c r="F1064" s="861"/>
      <c r="G1064" s="861"/>
      <c r="H1064" s="861"/>
      <c r="I1064" s="861"/>
      <c r="J1064" s="861"/>
      <c r="K1064" s="432"/>
      <c r="L1064" s="432"/>
      <c r="M1064" s="432"/>
      <c r="N1064" s="432"/>
      <c r="O1064" s="126"/>
    </row>
    <row r="1065" spans="1:24" hidden="1" x14ac:dyDescent="0.35">
      <c r="A1065" s="870"/>
      <c r="B1065" s="870"/>
      <c r="C1065" s="870"/>
      <c r="D1065" s="870"/>
      <c r="E1065" s="870"/>
      <c r="F1065" s="17"/>
      <c r="G1065" s="12"/>
      <c r="H1065" s="12"/>
      <c r="I1065" s="850" t="s">
        <v>172</v>
      </c>
      <c r="J1065" s="850"/>
      <c r="K1065" s="443"/>
      <c r="L1065" s="443"/>
      <c r="M1065" s="443"/>
      <c r="N1065" s="443"/>
    </row>
    <row r="1066" spans="1:24" s="12" customFormat="1" ht="93" hidden="1" x14ac:dyDescent="0.35">
      <c r="A1066" s="167" t="s">
        <v>24</v>
      </c>
      <c r="B1066" s="167" t="s">
        <v>14</v>
      </c>
      <c r="C1066" s="167" t="s">
        <v>58</v>
      </c>
      <c r="D1066" s="167" t="s">
        <v>55</v>
      </c>
      <c r="E1066" s="167" t="s">
        <v>7</v>
      </c>
      <c r="I1066" s="133" t="s">
        <v>115</v>
      </c>
      <c r="J1066" s="133" t="s">
        <v>173</v>
      </c>
      <c r="K1066" s="444"/>
      <c r="L1066" s="444"/>
      <c r="M1066" s="444"/>
      <c r="N1066" s="444"/>
      <c r="O1066" s="81"/>
      <c r="P1066" s="36"/>
      <c r="Q1066" s="36"/>
      <c r="S1066" s="189"/>
      <c r="T1066" s="196"/>
      <c r="U1066" s="196"/>
      <c r="V1066" s="92"/>
      <c r="W1066" s="92"/>
      <c r="X1066" s="92"/>
    </row>
    <row r="1067" spans="1:24" s="12" customFormat="1" hidden="1" x14ac:dyDescent="0.35">
      <c r="A1067" s="113">
        <v>1</v>
      </c>
      <c r="B1067" s="113">
        <v>2</v>
      </c>
      <c r="C1067" s="113">
        <v>3</v>
      </c>
      <c r="D1067" s="113">
        <v>4</v>
      </c>
      <c r="E1067" s="113">
        <v>5</v>
      </c>
      <c r="F1067" s="97"/>
      <c r="G1067" s="97"/>
      <c r="H1067" s="97"/>
      <c r="I1067" s="138"/>
      <c r="J1067" s="138"/>
      <c r="K1067" s="445"/>
      <c r="L1067" s="445"/>
      <c r="M1067" s="445"/>
      <c r="N1067" s="445"/>
      <c r="O1067" s="16"/>
      <c r="P1067" s="36"/>
      <c r="Q1067" s="36"/>
      <c r="S1067" s="189"/>
      <c r="T1067" s="196"/>
      <c r="U1067" s="196"/>
      <c r="V1067" s="92"/>
      <c r="W1067" s="92"/>
      <c r="X1067" s="92"/>
    </row>
    <row r="1068" spans="1:24" s="12" customFormat="1" hidden="1" x14ac:dyDescent="0.35">
      <c r="A1068" s="167">
        <v>1</v>
      </c>
      <c r="B1068" s="10" t="s">
        <v>56</v>
      </c>
      <c r="C1068" s="94">
        <f>C1070</f>
        <v>0</v>
      </c>
      <c r="D1068" s="14">
        <f>D1070</f>
        <v>1.5</v>
      </c>
      <c r="E1068" s="94">
        <f>E1070</f>
        <v>0</v>
      </c>
      <c r="I1068" s="138">
        <f>I1070</f>
        <v>0</v>
      </c>
      <c r="J1068" s="138">
        <f>J1070</f>
        <v>0</v>
      </c>
      <c r="K1068" s="445"/>
      <c r="L1068" s="445"/>
      <c r="M1068" s="445"/>
      <c r="N1068" s="445"/>
      <c r="O1068" s="16"/>
      <c r="P1068" s="36"/>
      <c r="Q1068" s="36"/>
      <c r="S1068" s="189"/>
      <c r="T1068" s="196"/>
      <c r="U1068" s="196"/>
      <c r="V1068" s="92"/>
      <c r="W1068" s="92"/>
      <c r="X1068" s="92"/>
    </row>
    <row r="1069" spans="1:24" s="97" customFormat="1" hidden="1" x14ac:dyDescent="0.35">
      <c r="A1069" s="167"/>
      <c r="B1069" s="10" t="s">
        <v>57</v>
      </c>
      <c r="C1069" s="165"/>
      <c r="D1069" s="167"/>
      <c r="E1069" s="165"/>
      <c r="F1069" s="12"/>
      <c r="G1069" s="12"/>
      <c r="H1069" s="12"/>
      <c r="I1069" s="138"/>
      <c r="J1069" s="138"/>
      <c r="K1069" s="445"/>
      <c r="L1069" s="445"/>
      <c r="M1069" s="445"/>
      <c r="N1069" s="445"/>
      <c r="O1069" s="98"/>
      <c r="P1069" s="99"/>
      <c r="Q1069" s="99"/>
      <c r="S1069" s="190"/>
      <c r="T1069" s="197"/>
      <c r="U1069" s="197"/>
      <c r="V1069" s="100"/>
      <c r="W1069" s="100"/>
      <c r="X1069" s="100"/>
    </row>
    <row r="1070" spans="1:24" s="12" customFormat="1" ht="28.5" hidden="1" customHeight="1" x14ac:dyDescent="0.35">
      <c r="A1070" s="167"/>
      <c r="B1070" s="10" t="s">
        <v>130</v>
      </c>
      <c r="C1070" s="165"/>
      <c r="D1070" s="167">
        <v>1.5</v>
      </c>
      <c r="E1070" s="165"/>
      <c r="I1070" s="138"/>
      <c r="J1070" s="138"/>
      <c r="K1070" s="445"/>
      <c r="L1070" s="445"/>
      <c r="M1070" s="445"/>
      <c r="N1070" s="445"/>
      <c r="O1070" s="16" t="s">
        <v>193</v>
      </c>
      <c r="P1070" s="36"/>
      <c r="Q1070" s="36"/>
      <c r="S1070" s="189"/>
      <c r="T1070" s="196"/>
      <c r="U1070" s="196"/>
      <c r="V1070" s="92"/>
      <c r="W1070" s="92"/>
      <c r="X1070" s="92"/>
    </row>
    <row r="1071" spans="1:24" s="12" customFormat="1" ht="36" hidden="1" customHeight="1" x14ac:dyDescent="0.35">
      <c r="A1071" s="144"/>
      <c r="B1071" s="145" t="s">
        <v>20</v>
      </c>
      <c r="C1071" s="144" t="s">
        <v>21</v>
      </c>
      <c r="D1071" s="144" t="s">
        <v>21</v>
      </c>
      <c r="E1071" s="146">
        <f>E1068</f>
        <v>0</v>
      </c>
      <c r="I1071" s="135">
        <f>I1068</f>
        <v>0</v>
      </c>
      <c r="J1071" s="135">
        <f>J1068</f>
        <v>0</v>
      </c>
      <c r="K1071" s="388"/>
      <c r="L1071" s="388"/>
      <c r="M1071" s="388"/>
      <c r="N1071" s="388"/>
      <c r="O1071" s="16"/>
      <c r="P1071" s="36"/>
      <c r="Q1071" s="36"/>
      <c r="S1071" s="189"/>
      <c r="T1071" s="196"/>
      <c r="U1071" s="196"/>
      <c r="V1071" s="92"/>
      <c r="W1071" s="92"/>
      <c r="X1071" s="92"/>
    </row>
    <row r="1072" spans="1:24" s="12" customFormat="1" hidden="1" x14ac:dyDescent="0.35">
      <c r="A1072" s="28"/>
      <c r="B1072" s="29"/>
      <c r="C1072" s="28"/>
      <c r="D1072" s="28"/>
      <c r="E1072" s="17"/>
      <c r="F1072" s="17"/>
      <c r="O1072" s="16"/>
      <c r="P1072" s="36"/>
      <c r="Q1072" s="36"/>
      <c r="S1072" s="189"/>
      <c r="T1072" s="196"/>
      <c r="U1072" s="196"/>
      <c r="V1072" s="92"/>
      <c r="W1072" s="92"/>
      <c r="X1072" s="92"/>
    </row>
    <row r="1073" spans="1:24" s="12" customFormat="1" hidden="1" x14ac:dyDescent="0.35">
      <c r="A1073" s="28"/>
      <c r="B1073" s="29"/>
      <c r="C1073" s="28"/>
      <c r="D1073" s="28"/>
      <c r="E1073" s="17"/>
      <c r="F1073" s="17"/>
      <c r="O1073" s="16"/>
      <c r="P1073" s="36"/>
      <c r="Q1073" s="36"/>
      <c r="S1073" s="189"/>
      <c r="T1073" s="196"/>
      <c r="U1073" s="196"/>
      <c r="V1073" s="92"/>
      <c r="W1073" s="92"/>
      <c r="X1073" s="92"/>
    </row>
    <row r="1074" spans="1:24" s="12" customFormat="1" hidden="1" x14ac:dyDescent="0.35">
      <c r="A1074" s="28"/>
      <c r="B1074" s="29"/>
      <c r="C1074" s="28"/>
      <c r="D1074" s="28"/>
      <c r="E1074" s="17"/>
      <c r="F1074" s="17"/>
      <c r="I1074" s="850" t="s">
        <v>172</v>
      </c>
      <c r="J1074" s="850"/>
      <c r="K1074" s="443"/>
      <c r="L1074" s="443"/>
      <c r="M1074" s="443"/>
      <c r="N1074" s="443"/>
      <c r="O1074" s="16"/>
      <c r="P1074" s="36"/>
      <c r="Q1074" s="36"/>
      <c r="S1074" s="189"/>
      <c r="T1074" s="196"/>
      <c r="U1074" s="196"/>
      <c r="V1074" s="92"/>
      <c r="W1074" s="92"/>
      <c r="X1074" s="92"/>
    </row>
    <row r="1075" spans="1:24" s="12" customFormat="1" ht="125.25" hidden="1" customHeight="1" x14ac:dyDescent="0.35">
      <c r="A1075" s="168" t="s">
        <v>24</v>
      </c>
      <c r="B1075" s="167" t="s">
        <v>14</v>
      </c>
      <c r="C1075" s="168" t="s">
        <v>125</v>
      </c>
      <c r="D1075" s="167" t="s">
        <v>55</v>
      </c>
      <c r="E1075" s="167" t="s">
        <v>161</v>
      </c>
      <c r="I1075" s="133" t="s">
        <v>115</v>
      </c>
      <c r="J1075" s="133" t="s">
        <v>173</v>
      </c>
      <c r="K1075" s="444"/>
      <c r="L1075" s="444"/>
      <c r="M1075" s="444"/>
      <c r="N1075" s="444"/>
      <c r="O1075" s="16"/>
      <c r="P1075" s="36"/>
      <c r="Q1075" s="36"/>
      <c r="S1075" s="189"/>
      <c r="T1075" s="196"/>
      <c r="U1075" s="196"/>
      <c r="V1075" s="92"/>
      <c r="W1075" s="92"/>
      <c r="X1075" s="92"/>
    </row>
    <row r="1076" spans="1:24" s="12" customFormat="1" hidden="1" x14ac:dyDescent="0.35">
      <c r="A1076" s="113">
        <v>1</v>
      </c>
      <c r="B1076" s="113">
        <v>2</v>
      </c>
      <c r="C1076" s="113">
        <v>3</v>
      </c>
      <c r="D1076" s="113">
        <v>4</v>
      </c>
      <c r="E1076" s="113">
        <v>5</v>
      </c>
      <c r="F1076" s="97"/>
      <c r="G1076" s="97"/>
      <c r="H1076" s="97"/>
      <c r="I1076" s="134"/>
      <c r="J1076" s="134"/>
      <c r="K1076" s="449"/>
      <c r="L1076" s="449"/>
      <c r="M1076" s="449"/>
      <c r="N1076" s="449"/>
      <c r="O1076" s="16"/>
      <c r="P1076" s="36"/>
      <c r="Q1076" s="36"/>
      <c r="S1076" s="189"/>
      <c r="T1076" s="196"/>
      <c r="U1076" s="196"/>
      <c r="V1076" s="92"/>
      <c r="W1076" s="92"/>
      <c r="X1076" s="92"/>
    </row>
    <row r="1077" spans="1:24" s="12" customFormat="1" hidden="1" x14ac:dyDescent="0.35">
      <c r="A1077" s="13">
        <v>1</v>
      </c>
      <c r="B1077" s="95" t="s">
        <v>126</v>
      </c>
      <c r="C1077" s="165" t="s">
        <v>12</v>
      </c>
      <c r="D1077" s="165" t="s">
        <v>12</v>
      </c>
      <c r="E1077" s="165">
        <f>E1081</f>
        <v>0</v>
      </c>
      <c r="I1077" s="135">
        <f>I1078</f>
        <v>0</v>
      </c>
      <c r="J1077" s="135">
        <f>J1078</f>
        <v>0</v>
      </c>
      <c r="K1077" s="388"/>
      <c r="L1077" s="388"/>
      <c r="M1077" s="388"/>
      <c r="N1077" s="388"/>
      <c r="O1077" s="16"/>
      <c r="P1077" s="36"/>
      <c r="Q1077" s="36"/>
      <c r="S1077" s="189"/>
      <c r="T1077" s="196"/>
      <c r="U1077" s="196"/>
      <c r="V1077" s="92"/>
      <c r="W1077" s="92"/>
      <c r="X1077" s="92"/>
    </row>
    <row r="1078" spans="1:24" s="97" customFormat="1" ht="46.5" hidden="1" x14ac:dyDescent="0.35">
      <c r="A1078" s="165"/>
      <c r="B1078" s="95" t="s">
        <v>127</v>
      </c>
      <c r="C1078" s="165">
        <f>C1081</f>
        <v>0</v>
      </c>
      <c r="D1078" s="165">
        <f>D1081</f>
        <v>2.2000000000000002</v>
      </c>
      <c r="E1078" s="165">
        <f>E1081</f>
        <v>0</v>
      </c>
      <c r="F1078" s="12"/>
      <c r="G1078" s="12"/>
      <c r="H1078" s="12"/>
      <c r="I1078" s="135">
        <f>I1081</f>
        <v>0</v>
      </c>
      <c r="J1078" s="135">
        <f>J1081</f>
        <v>0</v>
      </c>
      <c r="K1078" s="388"/>
      <c r="L1078" s="388"/>
      <c r="M1078" s="388"/>
      <c r="N1078" s="388"/>
      <c r="O1078" s="98"/>
      <c r="P1078" s="99"/>
      <c r="Q1078" s="99"/>
      <c r="S1078" s="190"/>
      <c r="T1078" s="197"/>
      <c r="U1078" s="197"/>
      <c r="V1078" s="100"/>
      <c r="W1078" s="100"/>
      <c r="X1078" s="100"/>
    </row>
    <row r="1079" spans="1:24" s="12" customFormat="1" hidden="1" x14ac:dyDescent="0.35">
      <c r="A1079" s="867"/>
      <c r="B1079" s="95" t="s">
        <v>116</v>
      </c>
      <c r="C1079" s="867"/>
      <c r="D1079" s="867"/>
      <c r="E1079" s="867"/>
      <c r="I1079" s="138"/>
      <c r="J1079" s="138"/>
      <c r="K1079" s="445"/>
      <c r="L1079" s="445"/>
      <c r="M1079" s="445"/>
      <c r="N1079" s="445"/>
      <c r="O1079" s="16"/>
      <c r="P1079" s="36"/>
      <c r="Q1079" s="36"/>
      <c r="S1079" s="189"/>
      <c r="T1079" s="196"/>
      <c r="U1079" s="196"/>
      <c r="V1079" s="92"/>
      <c r="W1079" s="92"/>
      <c r="X1079" s="92"/>
    </row>
    <row r="1080" spans="1:24" s="12" customFormat="1" hidden="1" x14ac:dyDescent="0.35">
      <c r="A1080" s="867"/>
      <c r="B1080" s="95" t="s">
        <v>128</v>
      </c>
      <c r="C1080" s="867"/>
      <c r="D1080" s="867"/>
      <c r="E1080" s="867"/>
      <c r="I1080" s="138"/>
      <c r="J1080" s="138"/>
      <c r="K1080" s="445"/>
      <c r="L1080" s="445"/>
      <c r="M1080" s="445"/>
      <c r="N1080" s="445"/>
      <c r="O1080" s="16"/>
      <c r="P1080" s="36"/>
      <c r="Q1080" s="36"/>
      <c r="S1080" s="189"/>
      <c r="T1080" s="196"/>
      <c r="U1080" s="196"/>
      <c r="V1080" s="92"/>
      <c r="W1080" s="92"/>
      <c r="X1080" s="92"/>
    </row>
    <row r="1081" spans="1:24" s="12" customFormat="1" ht="34.5" hidden="1" customHeight="1" x14ac:dyDescent="0.35">
      <c r="A1081" s="165"/>
      <c r="B1081" s="95" t="s">
        <v>129</v>
      </c>
      <c r="C1081" s="165">
        <f>E1081/D1081*100</f>
        <v>0</v>
      </c>
      <c r="D1081" s="165">
        <v>2.2000000000000002</v>
      </c>
      <c r="E1081" s="165"/>
      <c r="I1081" s="138"/>
      <c r="J1081" s="138"/>
      <c r="K1081" s="445"/>
      <c r="L1081" s="445"/>
      <c r="M1081" s="445"/>
      <c r="N1081" s="445"/>
      <c r="O1081" s="16"/>
      <c r="P1081" s="36"/>
      <c r="Q1081" s="36"/>
      <c r="S1081" s="189"/>
      <c r="T1081" s="196"/>
      <c r="U1081" s="196"/>
      <c r="V1081" s="92"/>
      <c r="W1081" s="92"/>
      <c r="X1081" s="92"/>
    </row>
    <row r="1082" spans="1:24" s="12" customFormat="1" hidden="1" x14ac:dyDescent="0.35">
      <c r="A1082" s="867"/>
      <c r="B1082" s="165" t="s">
        <v>116</v>
      </c>
      <c r="C1082" s="867"/>
      <c r="D1082" s="867"/>
      <c r="E1082" s="867"/>
      <c r="I1082" s="139"/>
      <c r="J1082" s="139"/>
      <c r="K1082" s="450"/>
      <c r="L1082" s="450"/>
      <c r="M1082" s="450"/>
      <c r="N1082" s="450"/>
      <c r="O1082" s="16"/>
      <c r="P1082" s="36"/>
      <c r="Q1082" s="36"/>
      <c r="S1082" s="189"/>
      <c r="T1082" s="196"/>
      <c r="U1082" s="196"/>
      <c r="V1082" s="92"/>
      <c r="W1082" s="92"/>
      <c r="X1082" s="92"/>
    </row>
    <row r="1083" spans="1:24" s="12" customFormat="1" hidden="1" x14ac:dyDescent="0.35">
      <c r="A1083" s="867"/>
      <c r="B1083" s="165" t="s">
        <v>128</v>
      </c>
      <c r="C1083" s="867"/>
      <c r="D1083" s="867"/>
      <c r="E1083" s="867"/>
      <c r="I1083" s="139"/>
      <c r="J1083" s="139"/>
      <c r="K1083" s="450"/>
      <c r="L1083" s="450"/>
      <c r="M1083" s="450"/>
      <c r="N1083" s="450"/>
      <c r="O1083" s="16"/>
      <c r="P1083" s="36"/>
      <c r="Q1083" s="36"/>
      <c r="S1083" s="189"/>
      <c r="T1083" s="196"/>
      <c r="U1083" s="196"/>
      <c r="V1083" s="92"/>
      <c r="W1083" s="92"/>
      <c r="X1083" s="92"/>
    </row>
    <row r="1084" spans="1:24" s="12" customFormat="1" hidden="1" x14ac:dyDescent="0.35">
      <c r="A1084" s="165"/>
      <c r="B1084" s="165"/>
      <c r="C1084" s="165"/>
      <c r="D1084" s="165"/>
      <c r="E1084" s="165"/>
      <c r="I1084" s="139"/>
      <c r="J1084" s="139"/>
      <c r="K1084" s="450"/>
      <c r="L1084" s="450"/>
      <c r="M1084" s="450"/>
      <c r="N1084" s="450"/>
      <c r="O1084" s="16"/>
      <c r="P1084" s="36"/>
      <c r="Q1084" s="36"/>
      <c r="S1084" s="189"/>
      <c r="T1084" s="196"/>
      <c r="U1084" s="196"/>
      <c r="V1084" s="92"/>
      <c r="W1084" s="92"/>
      <c r="X1084" s="92"/>
    </row>
    <row r="1085" spans="1:24" s="12" customFormat="1" hidden="1" x14ac:dyDescent="0.35">
      <c r="A1085" s="165"/>
      <c r="B1085" s="165"/>
      <c r="C1085" s="165"/>
      <c r="D1085" s="165"/>
      <c r="E1085" s="165"/>
      <c r="I1085" s="139"/>
      <c r="J1085" s="139"/>
      <c r="K1085" s="450"/>
      <c r="L1085" s="450"/>
      <c r="M1085" s="450"/>
      <c r="N1085" s="450"/>
      <c r="O1085" s="16"/>
      <c r="P1085" s="36"/>
      <c r="Q1085" s="36"/>
      <c r="S1085" s="189"/>
      <c r="T1085" s="196"/>
      <c r="U1085" s="196"/>
      <c r="V1085" s="92"/>
      <c r="W1085" s="92"/>
      <c r="X1085" s="92"/>
    </row>
    <row r="1086" spans="1:24" s="12" customFormat="1" ht="29.25" hidden="1" customHeight="1" x14ac:dyDescent="0.35">
      <c r="A1086" s="146"/>
      <c r="B1086" s="146" t="s">
        <v>20</v>
      </c>
      <c r="C1086" s="146"/>
      <c r="D1086" s="146" t="s">
        <v>21</v>
      </c>
      <c r="E1086" s="146">
        <f>E1077</f>
        <v>0</v>
      </c>
      <c r="I1086" s="135">
        <f>I1077</f>
        <v>0</v>
      </c>
      <c r="J1086" s="135">
        <f>J1077</f>
        <v>0</v>
      </c>
      <c r="K1086" s="388"/>
      <c r="L1086" s="388"/>
      <c r="M1086" s="388"/>
      <c r="N1086" s="388"/>
      <c r="O1086" s="16"/>
      <c r="P1086" s="36"/>
      <c r="Q1086" s="36"/>
      <c r="S1086" s="189"/>
      <c r="T1086" s="196"/>
      <c r="U1086" s="196"/>
      <c r="V1086" s="92"/>
      <c r="W1086" s="92"/>
      <c r="X1086" s="92"/>
    </row>
    <row r="1087" spans="1:24" s="12" customFormat="1" hidden="1" x14ac:dyDescent="0.35">
      <c r="A1087" s="67"/>
      <c r="B1087" s="67"/>
      <c r="C1087" s="67"/>
      <c r="D1087" s="67"/>
      <c r="E1087" s="67"/>
      <c r="F1087" s="67"/>
      <c r="G1087" s="67"/>
      <c r="H1087" s="67"/>
      <c r="I1087" s="67"/>
      <c r="J1087" s="67"/>
      <c r="K1087" s="423"/>
      <c r="L1087" s="423"/>
      <c r="M1087" s="423"/>
      <c r="N1087" s="423"/>
      <c r="O1087" s="16"/>
      <c r="P1087" s="36"/>
      <c r="Q1087" s="36"/>
      <c r="S1087" s="189"/>
      <c r="T1087" s="196"/>
      <c r="U1087" s="196"/>
      <c r="V1087" s="92"/>
      <c r="W1087" s="92"/>
      <c r="X1087" s="92"/>
    </row>
    <row r="1088" spans="1:24" s="12" customFormat="1" ht="60" hidden="1" customHeight="1" x14ac:dyDescent="0.35">
      <c r="A1088" s="863" t="s">
        <v>185</v>
      </c>
      <c r="B1088" s="863"/>
      <c r="C1088" s="863"/>
      <c r="D1088" s="863"/>
      <c r="E1088" s="863"/>
      <c r="F1088" s="863"/>
      <c r="G1088" s="863"/>
      <c r="H1088" s="863"/>
      <c r="I1088" s="863"/>
      <c r="J1088" s="863"/>
      <c r="K1088" s="433"/>
      <c r="L1088" s="433"/>
      <c r="M1088" s="433"/>
      <c r="N1088" s="433"/>
      <c r="O1088" s="16"/>
      <c r="P1088" s="36"/>
      <c r="Q1088" s="36"/>
      <c r="S1088" s="189"/>
      <c r="T1088" s="196"/>
      <c r="U1088" s="196"/>
      <c r="V1088" s="92"/>
      <c r="W1088" s="92"/>
      <c r="X1088" s="92"/>
    </row>
    <row r="1089" spans="1:24" hidden="1" x14ac:dyDescent="0.25">
      <c r="A1089" s="173"/>
      <c r="B1089" s="173"/>
      <c r="C1089" s="173"/>
      <c r="D1089" s="173"/>
      <c r="E1089" s="173"/>
      <c r="F1089" s="173"/>
      <c r="G1089" s="173"/>
      <c r="H1089" s="173"/>
      <c r="I1089" s="173"/>
      <c r="J1089" s="173"/>
      <c r="K1089" s="173"/>
      <c r="L1089" s="173"/>
      <c r="M1089" s="173"/>
      <c r="N1089" s="173"/>
    </row>
    <row r="1090" spans="1:24" hidden="1" x14ac:dyDescent="0.25">
      <c r="A1090" s="861" t="s">
        <v>131</v>
      </c>
      <c r="B1090" s="861"/>
      <c r="C1090" s="861"/>
      <c r="D1090" s="861"/>
      <c r="E1090" s="861"/>
      <c r="F1090" s="861"/>
      <c r="G1090" s="861"/>
      <c r="H1090" s="861"/>
      <c r="I1090" s="861"/>
      <c r="J1090" s="861"/>
      <c r="K1090" s="432"/>
      <c r="L1090" s="432"/>
      <c r="M1090" s="432"/>
      <c r="N1090" s="432"/>
      <c r="O1090" s="123"/>
    </row>
    <row r="1091" spans="1:24" hidden="1" x14ac:dyDescent="0.25">
      <c r="I1091" s="850" t="s">
        <v>172</v>
      </c>
      <c r="J1091" s="850"/>
      <c r="K1091" s="443"/>
      <c r="L1091" s="443"/>
      <c r="M1091" s="443"/>
      <c r="N1091" s="443"/>
      <c r="O1091" s="173"/>
    </row>
    <row r="1092" spans="1:24" s="12" customFormat="1" ht="56.25" hidden="1" x14ac:dyDescent="0.35">
      <c r="A1092" s="14" t="s">
        <v>24</v>
      </c>
      <c r="B1092" s="14" t="s">
        <v>14</v>
      </c>
      <c r="C1092" s="14" t="s">
        <v>81</v>
      </c>
      <c r="D1092" s="67"/>
      <c r="E1092" s="67"/>
      <c r="F1092" s="67"/>
      <c r="G1092" s="67"/>
      <c r="H1092" s="67"/>
      <c r="I1092" s="133" t="s">
        <v>115</v>
      </c>
      <c r="J1092" s="133" t="s">
        <v>173</v>
      </c>
      <c r="K1092" s="444"/>
      <c r="L1092" s="444"/>
      <c r="M1092" s="444"/>
      <c r="N1092" s="444"/>
      <c r="O1092" s="81"/>
      <c r="P1092" s="36"/>
      <c r="Q1092" s="36"/>
      <c r="S1092" s="189"/>
      <c r="T1092" s="196"/>
      <c r="U1092" s="196"/>
      <c r="V1092" s="92"/>
      <c r="W1092" s="92"/>
      <c r="X1092" s="92"/>
    </row>
    <row r="1093" spans="1:24" hidden="1" x14ac:dyDescent="0.25">
      <c r="A1093" s="91">
        <v>1</v>
      </c>
      <c r="B1093" s="91">
        <v>2</v>
      </c>
      <c r="C1093" s="91">
        <v>3</v>
      </c>
      <c r="D1093" s="78"/>
      <c r="E1093" s="78"/>
      <c r="F1093" s="78"/>
      <c r="G1093" s="78"/>
      <c r="H1093" s="78"/>
      <c r="I1093" s="140"/>
      <c r="J1093" s="140"/>
      <c r="K1093" s="451"/>
      <c r="L1093" s="451"/>
      <c r="M1093" s="451"/>
      <c r="N1093" s="451"/>
    </row>
    <row r="1094" spans="1:24" hidden="1" x14ac:dyDescent="0.25">
      <c r="A1094" s="14">
        <v>1</v>
      </c>
      <c r="B1094" s="101" t="s">
        <v>82</v>
      </c>
      <c r="C1094" s="102">
        <f>C1095+C1096+C1097+C1098</f>
        <v>0</v>
      </c>
      <c r="I1094" s="135">
        <f>I1095+I1096+I1097+I1098</f>
        <v>0</v>
      </c>
      <c r="J1094" s="135">
        <f>J1095+J1096+J1097+J1098</f>
        <v>0</v>
      </c>
      <c r="K1094" s="388"/>
      <c r="L1094" s="388"/>
      <c r="M1094" s="388"/>
      <c r="N1094" s="388"/>
    </row>
    <row r="1095" spans="1:24" s="78" customFormat="1" hidden="1" x14ac:dyDescent="0.25">
      <c r="A1095" s="14"/>
      <c r="B1095" s="101"/>
      <c r="C1095" s="94"/>
      <c r="D1095" s="67"/>
      <c r="E1095" s="67"/>
      <c r="F1095" s="67"/>
      <c r="G1095" s="67"/>
      <c r="H1095" s="67"/>
      <c r="I1095" s="140"/>
      <c r="J1095" s="140"/>
      <c r="K1095" s="451"/>
      <c r="L1095" s="451"/>
      <c r="M1095" s="451"/>
      <c r="N1095" s="451"/>
      <c r="O1095" s="79"/>
      <c r="S1095" s="188"/>
      <c r="T1095" s="188"/>
      <c r="U1095" s="188"/>
    </row>
    <row r="1096" spans="1:24" hidden="1" x14ac:dyDescent="0.25">
      <c r="A1096" s="14"/>
      <c r="B1096" s="101"/>
      <c r="C1096" s="94"/>
      <c r="I1096" s="140"/>
      <c r="J1096" s="140"/>
      <c r="K1096" s="451"/>
      <c r="L1096" s="451"/>
      <c r="M1096" s="451"/>
      <c r="N1096" s="451"/>
    </row>
    <row r="1097" spans="1:24" hidden="1" x14ac:dyDescent="0.25">
      <c r="A1097" s="14"/>
      <c r="B1097" s="101"/>
      <c r="C1097" s="94"/>
      <c r="I1097" s="140"/>
      <c r="J1097" s="140"/>
      <c r="K1097" s="451"/>
      <c r="L1097" s="451"/>
      <c r="M1097" s="451"/>
      <c r="N1097" s="451"/>
    </row>
    <row r="1098" spans="1:24" hidden="1" x14ac:dyDescent="0.25">
      <c r="A1098" s="14"/>
      <c r="B1098" s="101"/>
      <c r="C1098" s="94"/>
      <c r="I1098" s="140"/>
      <c r="J1098" s="140"/>
      <c r="K1098" s="451"/>
      <c r="L1098" s="451"/>
      <c r="M1098" s="451"/>
      <c r="N1098" s="451"/>
    </row>
    <row r="1099" spans="1:24" hidden="1" x14ac:dyDescent="0.25">
      <c r="A1099" s="144"/>
      <c r="B1099" s="145" t="s">
        <v>20</v>
      </c>
      <c r="C1099" s="146">
        <f>C1094</f>
        <v>0</v>
      </c>
      <c r="I1099" s="135">
        <f>I1094</f>
        <v>0</v>
      </c>
      <c r="J1099" s="135">
        <f>J1094</f>
        <v>0</v>
      </c>
      <c r="K1099" s="388"/>
      <c r="L1099" s="388"/>
      <c r="M1099" s="388"/>
      <c r="N1099" s="388"/>
    </row>
    <row r="1100" spans="1:24" hidden="1" x14ac:dyDescent="0.25"/>
    <row r="1101" spans="1:24" ht="34.5" hidden="1" customHeight="1" x14ac:dyDescent="0.25">
      <c r="A1101" s="863" t="s">
        <v>184</v>
      </c>
      <c r="B1101" s="863"/>
      <c r="C1101" s="863"/>
      <c r="D1101" s="863"/>
      <c r="E1101" s="863"/>
      <c r="F1101" s="863"/>
      <c r="G1101" s="863"/>
      <c r="H1101" s="863"/>
      <c r="I1101" s="863"/>
      <c r="J1101" s="863"/>
      <c r="K1101" s="433"/>
      <c r="L1101" s="433"/>
      <c r="M1101" s="433"/>
      <c r="N1101" s="433"/>
    </row>
    <row r="1102" spans="1:24" hidden="1" x14ac:dyDescent="0.25">
      <c r="A1102" s="173"/>
      <c r="B1102" s="173"/>
      <c r="C1102" s="173"/>
      <c r="D1102" s="173"/>
      <c r="E1102" s="173"/>
      <c r="F1102" s="173"/>
      <c r="G1102" s="173"/>
      <c r="H1102" s="173"/>
      <c r="I1102" s="173"/>
      <c r="J1102" s="173"/>
      <c r="K1102" s="173"/>
      <c r="L1102" s="173"/>
      <c r="M1102" s="173"/>
      <c r="N1102" s="173"/>
    </row>
    <row r="1103" spans="1:24" hidden="1" x14ac:dyDescent="0.25">
      <c r="A1103" s="861" t="s">
        <v>131</v>
      </c>
      <c r="B1103" s="861"/>
      <c r="C1103" s="861"/>
      <c r="D1103" s="861"/>
      <c r="E1103" s="861"/>
      <c r="F1103" s="861"/>
      <c r="G1103" s="861"/>
      <c r="H1103" s="861"/>
      <c r="I1103" s="861"/>
      <c r="J1103" s="861"/>
      <c r="K1103" s="432"/>
      <c r="L1103" s="432"/>
      <c r="M1103" s="432"/>
      <c r="N1103" s="432"/>
      <c r="O1103" s="123"/>
    </row>
    <row r="1104" spans="1:24" hidden="1" x14ac:dyDescent="0.25">
      <c r="I1104" s="850" t="s">
        <v>172</v>
      </c>
      <c r="J1104" s="850"/>
      <c r="K1104" s="443"/>
      <c r="L1104" s="443"/>
      <c r="M1104" s="443"/>
      <c r="N1104" s="443"/>
      <c r="O1104" s="173"/>
    </row>
    <row r="1105" spans="1:24" s="12" customFormat="1" ht="56.25" hidden="1" x14ac:dyDescent="0.35">
      <c r="A1105" s="14" t="s">
        <v>24</v>
      </c>
      <c r="B1105" s="14" t="s">
        <v>14</v>
      </c>
      <c r="C1105" s="14" t="s">
        <v>81</v>
      </c>
      <c r="D1105" s="67"/>
      <c r="E1105" s="67"/>
      <c r="F1105" s="67"/>
      <c r="G1105" s="67"/>
      <c r="H1105" s="67"/>
      <c r="I1105" s="133" t="s">
        <v>115</v>
      </c>
      <c r="J1105" s="133" t="s">
        <v>173</v>
      </c>
      <c r="K1105" s="444"/>
      <c r="L1105" s="444"/>
      <c r="M1105" s="444"/>
      <c r="N1105" s="444"/>
      <c r="O1105" s="81"/>
      <c r="P1105" s="36"/>
      <c r="Q1105" s="36"/>
      <c r="S1105" s="189"/>
      <c r="T1105" s="196"/>
      <c r="U1105" s="196"/>
      <c r="V1105" s="92"/>
      <c r="W1105" s="92"/>
      <c r="X1105" s="92"/>
    </row>
    <row r="1106" spans="1:24" hidden="1" x14ac:dyDescent="0.25">
      <c r="A1106" s="91">
        <v>1</v>
      </c>
      <c r="B1106" s="91">
        <v>2</v>
      </c>
      <c r="C1106" s="91">
        <v>3</v>
      </c>
      <c r="D1106" s="78"/>
      <c r="E1106" s="78"/>
      <c r="F1106" s="78"/>
      <c r="G1106" s="78"/>
      <c r="H1106" s="78"/>
      <c r="I1106" s="140"/>
      <c r="J1106" s="140"/>
      <c r="K1106" s="451"/>
      <c r="L1106" s="451"/>
      <c r="M1106" s="451"/>
      <c r="N1106" s="451"/>
    </row>
    <row r="1107" spans="1:24" hidden="1" x14ac:dyDescent="0.25">
      <c r="A1107" s="14">
        <v>1</v>
      </c>
      <c r="B1107" s="101"/>
      <c r="C1107" s="102"/>
      <c r="I1107" s="138"/>
      <c r="J1107" s="138"/>
      <c r="K1107" s="445"/>
      <c r="L1107" s="445"/>
      <c r="M1107" s="445"/>
      <c r="N1107" s="445"/>
    </row>
    <row r="1108" spans="1:24" s="78" customFormat="1" hidden="1" x14ac:dyDescent="0.25">
      <c r="A1108" s="14"/>
      <c r="B1108" s="101"/>
      <c r="C1108" s="94"/>
      <c r="D1108" s="67"/>
      <c r="E1108" s="67"/>
      <c r="F1108" s="67"/>
      <c r="G1108" s="67"/>
      <c r="H1108" s="67"/>
      <c r="I1108" s="140"/>
      <c r="J1108" s="140"/>
      <c r="K1108" s="451"/>
      <c r="L1108" s="451"/>
      <c r="M1108" s="451"/>
      <c r="N1108" s="451"/>
      <c r="O1108" s="79"/>
      <c r="S1108" s="188"/>
      <c r="T1108" s="188"/>
      <c r="U1108" s="188"/>
    </row>
    <row r="1109" spans="1:24" hidden="1" x14ac:dyDescent="0.25">
      <c r="A1109" s="14"/>
      <c r="B1109" s="101"/>
      <c r="C1109" s="94"/>
      <c r="I1109" s="140"/>
      <c r="J1109" s="140"/>
      <c r="K1109" s="451"/>
      <c r="L1109" s="451"/>
      <c r="M1109" s="451"/>
      <c r="N1109" s="451"/>
    </row>
    <row r="1110" spans="1:24" hidden="1" x14ac:dyDescent="0.25">
      <c r="A1110" s="14"/>
      <c r="B1110" s="101"/>
      <c r="C1110" s="94"/>
      <c r="I1110" s="140"/>
      <c r="J1110" s="140"/>
      <c r="K1110" s="451"/>
      <c r="L1110" s="451"/>
      <c r="M1110" s="451"/>
      <c r="N1110" s="451"/>
    </row>
    <row r="1111" spans="1:24" hidden="1" x14ac:dyDescent="0.25">
      <c r="A1111" s="14"/>
      <c r="B1111" s="101"/>
      <c r="C1111" s="94"/>
      <c r="I1111" s="140"/>
      <c r="J1111" s="140"/>
      <c r="K1111" s="451"/>
      <c r="L1111" s="451"/>
      <c r="M1111" s="451"/>
      <c r="N1111" s="451"/>
    </row>
    <row r="1112" spans="1:24" hidden="1" x14ac:dyDescent="0.25">
      <c r="A1112" s="144"/>
      <c r="B1112" s="145" t="s">
        <v>20</v>
      </c>
      <c r="C1112" s="146">
        <f>SUM(C1107:C1111)</f>
        <v>0</v>
      </c>
      <c r="I1112" s="135">
        <f>SUM(I1107:I1111)</f>
        <v>0</v>
      </c>
      <c r="J1112" s="135">
        <f>SUM(J1107:J1111)</f>
        <v>0</v>
      </c>
      <c r="K1112" s="388"/>
      <c r="L1112" s="388"/>
      <c r="M1112" s="388"/>
      <c r="N1112" s="388"/>
    </row>
    <row r="1113" spans="1:24" hidden="1" x14ac:dyDescent="0.25"/>
    <row r="1114" spans="1:24" hidden="1" x14ac:dyDescent="0.25">
      <c r="A1114" s="861" t="s">
        <v>135</v>
      </c>
      <c r="B1114" s="861"/>
      <c r="C1114" s="861"/>
      <c r="D1114" s="861"/>
      <c r="E1114" s="861"/>
      <c r="F1114" s="861"/>
      <c r="G1114" s="861"/>
      <c r="H1114" s="861"/>
      <c r="I1114" s="861"/>
      <c r="J1114" s="861"/>
      <c r="K1114" s="432"/>
      <c r="L1114" s="432"/>
      <c r="M1114" s="432"/>
      <c r="N1114" s="432"/>
    </row>
    <row r="1115" spans="1:24" hidden="1" x14ac:dyDescent="0.25">
      <c r="I1115" s="850" t="s">
        <v>172</v>
      </c>
      <c r="J1115" s="850"/>
      <c r="K1115" s="443"/>
      <c r="L1115" s="443"/>
      <c r="M1115" s="443"/>
      <c r="N1115" s="443"/>
    </row>
    <row r="1116" spans="1:24" s="12" customFormat="1" ht="56.25" hidden="1" x14ac:dyDescent="0.35">
      <c r="A1116" s="14" t="s">
        <v>24</v>
      </c>
      <c r="B1116" s="14" t="s">
        <v>14</v>
      </c>
      <c r="C1116" s="14" t="s">
        <v>81</v>
      </c>
      <c r="D1116" s="67"/>
      <c r="E1116" s="67"/>
      <c r="F1116" s="67"/>
      <c r="G1116" s="67"/>
      <c r="H1116" s="67"/>
      <c r="I1116" s="133" t="s">
        <v>115</v>
      </c>
      <c r="J1116" s="133" t="s">
        <v>173</v>
      </c>
      <c r="K1116" s="444"/>
      <c r="L1116" s="444"/>
      <c r="M1116" s="444"/>
      <c r="N1116" s="444"/>
      <c r="O1116" s="81"/>
      <c r="P1116" s="36"/>
      <c r="Q1116" s="36"/>
      <c r="S1116" s="189"/>
      <c r="T1116" s="196"/>
      <c r="U1116" s="196"/>
      <c r="V1116" s="92"/>
      <c r="W1116" s="92"/>
      <c r="X1116" s="92"/>
    </row>
    <row r="1117" spans="1:24" hidden="1" x14ac:dyDescent="0.25">
      <c r="A1117" s="91">
        <v>1</v>
      </c>
      <c r="B1117" s="91">
        <v>2</v>
      </c>
      <c r="C1117" s="91">
        <v>3</v>
      </c>
      <c r="D1117" s="78"/>
      <c r="E1117" s="78"/>
      <c r="F1117" s="78"/>
      <c r="G1117" s="78"/>
      <c r="H1117" s="78"/>
      <c r="I1117" s="140"/>
      <c r="J1117" s="140"/>
      <c r="K1117" s="451"/>
      <c r="L1117" s="451"/>
      <c r="M1117" s="451"/>
      <c r="N1117" s="451"/>
    </row>
    <row r="1118" spans="1:24" hidden="1" x14ac:dyDescent="0.25">
      <c r="A1118" s="14">
        <v>1</v>
      </c>
      <c r="B1118" s="101"/>
      <c r="C1118" s="102"/>
      <c r="I1118" s="138"/>
      <c r="J1118" s="138"/>
      <c r="K1118" s="445"/>
      <c r="L1118" s="445"/>
      <c r="M1118" s="445"/>
      <c r="N1118" s="445"/>
    </row>
    <row r="1119" spans="1:24" s="78" customFormat="1" hidden="1" x14ac:dyDescent="0.25">
      <c r="A1119" s="14"/>
      <c r="B1119" s="101"/>
      <c r="C1119" s="94"/>
      <c r="D1119" s="67"/>
      <c r="E1119" s="67"/>
      <c r="F1119" s="67"/>
      <c r="G1119" s="67"/>
      <c r="H1119" s="67"/>
      <c r="I1119" s="140"/>
      <c r="J1119" s="140"/>
      <c r="K1119" s="451"/>
      <c r="L1119" s="451"/>
      <c r="M1119" s="451"/>
      <c r="N1119" s="451"/>
      <c r="O1119" s="79"/>
      <c r="S1119" s="188"/>
      <c r="T1119" s="188"/>
      <c r="U1119" s="188"/>
    </row>
    <row r="1120" spans="1:24" hidden="1" x14ac:dyDescent="0.25">
      <c r="A1120" s="14"/>
      <c r="B1120" s="101"/>
      <c r="C1120" s="94"/>
      <c r="I1120" s="140"/>
      <c r="J1120" s="140"/>
      <c r="K1120" s="451"/>
      <c r="L1120" s="451"/>
      <c r="M1120" s="451"/>
      <c r="N1120" s="451"/>
    </row>
    <row r="1121" spans="1:24" hidden="1" x14ac:dyDescent="0.25">
      <c r="A1121" s="14"/>
      <c r="B1121" s="101"/>
      <c r="C1121" s="94"/>
      <c r="I1121" s="140"/>
      <c r="J1121" s="140"/>
      <c r="K1121" s="451"/>
      <c r="L1121" s="451"/>
      <c r="M1121" s="451"/>
      <c r="N1121" s="451"/>
    </row>
    <row r="1122" spans="1:24" hidden="1" x14ac:dyDescent="0.25">
      <c r="A1122" s="14"/>
      <c r="B1122" s="101"/>
      <c r="C1122" s="94"/>
      <c r="I1122" s="140"/>
      <c r="J1122" s="140"/>
      <c r="K1122" s="451"/>
      <c r="L1122" s="451"/>
      <c r="M1122" s="451"/>
      <c r="N1122" s="451"/>
    </row>
    <row r="1123" spans="1:24" hidden="1" x14ac:dyDescent="0.25">
      <c r="A1123" s="144"/>
      <c r="B1123" s="145" t="s">
        <v>20</v>
      </c>
      <c r="C1123" s="146">
        <f>SUM(C1118:C1122)</f>
        <v>0</v>
      </c>
      <c r="I1123" s="135">
        <f>SUM(I1118:I1122)</f>
        <v>0</v>
      </c>
      <c r="J1123" s="135">
        <f>SUM(J1118:J1122)</f>
        <v>0</v>
      </c>
      <c r="K1123" s="388"/>
      <c r="L1123" s="388"/>
      <c r="M1123" s="388"/>
      <c r="N1123" s="388"/>
    </row>
    <row r="1124" spans="1:24" hidden="1" x14ac:dyDescent="0.25"/>
    <row r="1125" spans="1:24" hidden="1" x14ac:dyDescent="0.25">
      <c r="A1125" s="861" t="s">
        <v>136</v>
      </c>
      <c r="B1125" s="861"/>
      <c r="C1125" s="861"/>
      <c r="D1125" s="861"/>
      <c r="E1125" s="861"/>
      <c r="F1125" s="861"/>
      <c r="G1125" s="861"/>
      <c r="H1125" s="861"/>
      <c r="I1125" s="861"/>
      <c r="J1125" s="861"/>
      <c r="K1125" s="432"/>
      <c r="L1125" s="432"/>
      <c r="M1125" s="432"/>
      <c r="N1125" s="432"/>
    </row>
    <row r="1126" spans="1:24" hidden="1" x14ac:dyDescent="0.25">
      <c r="I1126" s="850" t="s">
        <v>172</v>
      </c>
      <c r="J1126" s="850"/>
      <c r="K1126" s="443"/>
      <c r="L1126" s="443"/>
      <c r="M1126" s="443"/>
      <c r="N1126" s="443"/>
    </row>
    <row r="1127" spans="1:24" s="12" customFormat="1" ht="56.25" hidden="1" x14ac:dyDescent="0.35">
      <c r="A1127" s="14" t="s">
        <v>24</v>
      </c>
      <c r="B1127" s="14" t="s">
        <v>14</v>
      </c>
      <c r="C1127" s="14" t="s">
        <v>81</v>
      </c>
      <c r="D1127" s="67"/>
      <c r="E1127" s="67"/>
      <c r="F1127" s="67"/>
      <c r="G1127" s="67"/>
      <c r="H1127" s="67"/>
      <c r="I1127" s="133" t="s">
        <v>115</v>
      </c>
      <c r="J1127" s="133" t="s">
        <v>173</v>
      </c>
      <c r="K1127" s="444"/>
      <c r="L1127" s="444"/>
      <c r="M1127" s="444"/>
      <c r="N1127" s="444"/>
      <c r="O1127" s="81"/>
      <c r="P1127" s="36"/>
      <c r="Q1127" s="36"/>
      <c r="S1127" s="189"/>
      <c r="T1127" s="196"/>
      <c r="U1127" s="196"/>
      <c r="V1127" s="92"/>
      <c r="W1127" s="92"/>
      <c r="X1127" s="92"/>
    </row>
    <row r="1128" spans="1:24" hidden="1" x14ac:dyDescent="0.25">
      <c r="A1128" s="91">
        <v>1</v>
      </c>
      <c r="B1128" s="91">
        <v>2</v>
      </c>
      <c r="C1128" s="91">
        <v>3</v>
      </c>
      <c r="D1128" s="78"/>
      <c r="E1128" s="78"/>
      <c r="F1128" s="78"/>
      <c r="G1128" s="78"/>
      <c r="H1128" s="78"/>
      <c r="I1128" s="140"/>
      <c r="J1128" s="140"/>
      <c r="K1128" s="451"/>
      <c r="L1128" s="451"/>
      <c r="M1128" s="451"/>
      <c r="N1128" s="451"/>
    </row>
    <row r="1129" spans="1:24" hidden="1" x14ac:dyDescent="0.25">
      <c r="A1129" s="14">
        <v>1</v>
      </c>
      <c r="B1129" s="101"/>
      <c r="C1129" s="102"/>
      <c r="I1129" s="138"/>
      <c r="J1129" s="138"/>
      <c r="K1129" s="445"/>
      <c r="L1129" s="445"/>
      <c r="M1129" s="445"/>
      <c r="N1129" s="445"/>
    </row>
    <row r="1130" spans="1:24" s="78" customFormat="1" hidden="1" x14ac:dyDescent="0.25">
      <c r="A1130" s="14"/>
      <c r="B1130" s="101"/>
      <c r="C1130" s="94"/>
      <c r="D1130" s="67"/>
      <c r="E1130" s="67"/>
      <c r="F1130" s="67"/>
      <c r="G1130" s="67"/>
      <c r="H1130" s="67"/>
      <c r="I1130" s="140"/>
      <c r="J1130" s="140"/>
      <c r="K1130" s="451"/>
      <c r="L1130" s="451"/>
      <c r="M1130" s="451"/>
      <c r="N1130" s="451"/>
      <c r="O1130" s="79"/>
      <c r="S1130" s="188"/>
      <c r="T1130" s="188"/>
      <c r="U1130" s="188"/>
    </row>
    <row r="1131" spans="1:24" hidden="1" x14ac:dyDescent="0.25">
      <c r="A1131" s="14"/>
      <c r="B1131" s="101"/>
      <c r="C1131" s="94"/>
      <c r="I1131" s="140"/>
      <c r="J1131" s="140"/>
      <c r="K1131" s="451"/>
      <c r="L1131" s="451"/>
      <c r="M1131" s="451"/>
      <c r="N1131" s="451"/>
    </row>
    <row r="1132" spans="1:24" hidden="1" x14ac:dyDescent="0.25">
      <c r="A1132" s="14"/>
      <c r="B1132" s="101"/>
      <c r="C1132" s="94"/>
      <c r="I1132" s="140"/>
      <c r="J1132" s="140"/>
      <c r="K1132" s="451"/>
      <c r="L1132" s="451"/>
      <c r="M1132" s="451"/>
      <c r="N1132" s="451"/>
    </row>
    <row r="1133" spans="1:24" hidden="1" x14ac:dyDescent="0.25">
      <c r="A1133" s="14"/>
      <c r="B1133" s="101"/>
      <c r="C1133" s="94"/>
      <c r="I1133" s="140"/>
      <c r="J1133" s="140"/>
      <c r="K1133" s="451"/>
      <c r="L1133" s="451"/>
      <c r="M1133" s="451"/>
      <c r="N1133" s="451"/>
    </row>
    <row r="1134" spans="1:24" hidden="1" x14ac:dyDescent="0.25">
      <c r="A1134" s="144"/>
      <c r="B1134" s="145" t="s">
        <v>20</v>
      </c>
      <c r="C1134" s="146">
        <f>SUM(C1129:C1133)</f>
        <v>0</v>
      </c>
      <c r="I1134" s="135">
        <f>SUM(I1129:I1133)</f>
        <v>0</v>
      </c>
      <c r="J1134" s="135">
        <f>SUM(J1129:J1133)</f>
        <v>0</v>
      </c>
      <c r="K1134" s="388"/>
      <c r="L1134" s="388"/>
      <c r="M1134" s="388"/>
      <c r="N1134" s="388"/>
    </row>
    <row r="1135" spans="1:24" hidden="1" x14ac:dyDescent="0.25"/>
    <row r="1136" spans="1:24" hidden="1" x14ac:dyDescent="0.25">
      <c r="A1136" s="861" t="s">
        <v>137</v>
      </c>
      <c r="B1136" s="861"/>
      <c r="C1136" s="861"/>
      <c r="D1136" s="861"/>
      <c r="E1136" s="861"/>
      <c r="F1136" s="861"/>
      <c r="G1136" s="861"/>
      <c r="H1136" s="861"/>
      <c r="I1136" s="861"/>
      <c r="J1136" s="861"/>
      <c r="K1136" s="432"/>
      <c r="L1136" s="432"/>
      <c r="M1136" s="432"/>
      <c r="N1136" s="432"/>
    </row>
    <row r="1137" spans="1:24" hidden="1" x14ac:dyDescent="0.25">
      <c r="I1137" s="850" t="s">
        <v>172</v>
      </c>
      <c r="J1137" s="850"/>
      <c r="K1137" s="443"/>
      <c r="L1137" s="443"/>
      <c r="M1137" s="443"/>
      <c r="N1137" s="443"/>
    </row>
    <row r="1138" spans="1:24" s="12" customFormat="1" ht="56.25" hidden="1" x14ac:dyDescent="0.35">
      <c r="A1138" s="14" t="s">
        <v>24</v>
      </c>
      <c r="B1138" s="14" t="s">
        <v>14</v>
      </c>
      <c r="C1138" s="14" t="s">
        <v>81</v>
      </c>
      <c r="D1138" s="67"/>
      <c r="E1138" s="67"/>
      <c r="F1138" s="67"/>
      <c r="G1138" s="67"/>
      <c r="H1138" s="67"/>
      <c r="I1138" s="133" t="s">
        <v>115</v>
      </c>
      <c r="J1138" s="133" t="s">
        <v>173</v>
      </c>
      <c r="K1138" s="444"/>
      <c r="L1138" s="444"/>
      <c r="M1138" s="444"/>
      <c r="N1138" s="444"/>
      <c r="O1138" s="81"/>
      <c r="P1138" s="36"/>
      <c r="Q1138" s="36"/>
      <c r="S1138" s="189"/>
      <c r="T1138" s="196"/>
      <c r="U1138" s="196"/>
      <c r="V1138" s="92"/>
      <c r="W1138" s="92"/>
      <c r="X1138" s="92"/>
    </row>
    <row r="1139" spans="1:24" hidden="1" x14ac:dyDescent="0.25">
      <c r="A1139" s="91">
        <v>1</v>
      </c>
      <c r="B1139" s="91">
        <v>2</v>
      </c>
      <c r="C1139" s="91">
        <v>3</v>
      </c>
      <c r="D1139" s="78"/>
      <c r="E1139" s="78"/>
      <c r="F1139" s="78"/>
      <c r="G1139" s="78"/>
      <c r="H1139" s="78"/>
      <c r="I1139" s="140"/>
      <c r="J1139" s="140"/>
      <c r="K1139" s="451"/>
      <c r="L1139" s="451"/>
      <c r="M1139" s="451"/>
      <c r="N1139" s="451"/>
    </row>
    <row r="1140" spans="1:24" hidden="1" x14ac:dyDescent="0.25">
      <c r="A1140" s="14">
        <v>1</v>
      </c>
      <c r="B1140" s="101"/>
      <c r="C1140" s="102"/>
      <c r="I1140" s="138"/>
      <c r="J1140" s="138"/>
      <c r="K1140" s="445"/>
      <c r="L1140" s="445"/>
      <c r="M1140" s="445"/>
      <c r="N1140" s="445"/>
    </row>
    <row r="1141" spans="1:24" s="78" customFormat="1" hidden="1" x14ac:dyDescent="0.25">
      <c r="A1141" s="14"/>
      <c r="B1141" s="101"/>
      <c r="C1141" s="94"/>
      <c r="D1141" s="67"/>
      <c r="E1141" s="67"/>
      <c r="F1141" s="67"/>
      <c r="G1141" s="67"/>
      <c r="H1141" s="67"/>
      <c r="I1141" s="140"/>
      <c r="J1141" s="140"/>
      <c r="K1141" s="451"/>
      <c r="L1141" s="451"/>
      <c r="M1141" s="451"/>
      <c r="N1141" s="451"/>
      <c r="O1141" s="79"/>
      <c r="S1141" s="188"/>
      <c r="T1141" s="188"/>
      <c r="U1141" s="188"/>
    </row>
    <row r="1142" spans="1:24" hidden="1" x14ac:dyDescent="0.25">
      <c r="A1142" s="14"/>
      <c r="B1142" s="101"/>
      <c r="C1142" s="94"/>
      <c r="I1142" s="140"/>
      <c r="J1142" s="140"/>
      <c r="K1142" s="451"/>
      <c r="L1142" s="451"/>
      <c r="M1142" s="451"/>
      <c r="N1142" s="451"/>
    </row>
    <row r="1143" spans="1:24" hidden="1" x14ac:dyDescent="0.25">
      <c r="A1143" s="14"/>
      <c r="B1143" s="101"/>
      <c r="C1143" s="94"/>
      <c r="I1143" s="140"/>
      <c r="J1143" s="140"/>
      <c r="K1143" s="451"/>
      <c r="L1143" s="451"/>
      <c r="M1143" s="451"/>
      <c r="N1143" s="451"/>
    </row>
    <row r="1144" spans="1:24" hidden="1" x14ac:dyDescent="0.25">
      <c r="A1144" s="14"/>
      <c r="B1144" s="101"/>
      <c r="C1144" s="94"/>
      <c r="I1144" s="140"/>
      <c r="J1144" s="140"/>
      <c r="K1144" s="451"/>
      <c r="L1144" s="451"/>
      <c r="M1144" s="451"/>
      <c r="N1144" s="451"/>
    </row>
    <row r="1145" spans="1:24" hidden="1" x14ac:dyDescent="0.25">
      <c r="A1145" s="144"/>
      <c r="B1145" s="145" t="s">
        <v>20</v>
      </c>
      <c r="C1145" s="146">
        <f>SUM(C1140:C1144)</f>
        <v>0</v>
      </c>
      <c r="I1145" s="135">
        <f>SUM(I1140:I1144)</f>
        <v>0</v>
      </c>
      <c r="J1145" s="135">
        <f>SUM(J1140:J1144)</f>
        <v>0</v>
      </c>
      <c r="K1145" s="388"/>
      <c r="L1145" s="388"/>
      <c r="M1145" s="388"/>
      <c r="N1145" s="388"/>
    </row>
    <row r="1146" spans="1:24" hidden="1" x14ac:dyDescent="0.25"/>
    <row r="1147" spans="1:24" hidden="1" x14ac:dyDescent="0.25"/>
    <row r="1148" spans="1:24" ht="55.5" hidden="1" customHeight="1" x14ac:dyDescent="0.25">
      <c r="A1148" s="863" t="s">
        <v>183</v>
      </c>
      <c r="B1148" s="863"/>
      <c r="C1148" s="863"/>
      <c r="D1148" s="863"/>
      <c r="E1148" s="863"/>
      <c r="F1148" s="863"/>
      <c r="G1148" s="863"/>
      <c r="H1148" s="863"/>
      <c r="I1148" s="863"/>
      <c r="J1148" s="863"/>
      <c r="K1148" s="433"/>
      <c r="L1148" s="433"/>
      <c r="M1148" s="433"/>
      <c r="N1148" s="433"/>
    </row>
    <row r="1149" spans="1:24" hidden="1" x14ac:dyDescent="0.25"/>
    <row r="1150" spans="1:24" hidden="1" x14ac:dyDescent="0.25">
      <c r="A1150" s="861" t="s">
        <v>138</v>
      </c>
      <c r="B1150" s="861"/>
      <c r="C1150" s="861"/>
      <c r="D1150" s="861"/>
      <c r="E1150" s="861"/>
      <c r="F1150" s="861"/>
      <c r="G1150" s="861"/>
      <c r="H1150" s="861"/>
      <c r="I1150" s="861"/>
      <c r="J1150" s="861"/>
      <c r="K1150" s="432"/>
      <c r="L1150" s="432"/>
      <c r="M1150" s="432"/>
      <c r="N1150" s="432"/>
      <c r="O1150" s="123"/>
    </row>
    <row r="1151" spans="1:24" hidden="1" x14ac:dyDescent="0.25">
      <c r="I1151" s="850" t="s">
        <v>172</v>
      </c>
      <c r="J1151" s="850"/>
      <c r="K1151" s="443"/>
      <c r="L1151" s="443"/>
      <c r="M1151" s="443"/>
      <c r="N1151" s="443"/>
    </row>
    <row r="1152" spans="1:24" s="12" customFormat="1" ht="56.25" hidden="1" x14ac:dyDescent="0.35">
      <c r="A1152" s="14" t="s">
        <v>24</v>
      </c>
      <c r="B1152" s="14" t="s">
        <v>14</v>
      </c>
      <c r="C1152" s="167" t="s">
        <v>132</v>
      </c>
      <c r="D1152" s="167" t="s">
        <v>133</v>
      </c>
      <c r="E1152" s="167" t="s">
        <v>134</v>
      </c>
      <c r="F1152" s="67"/>
      <c r="G1152" s="67"/>
      <c r="H1152" s="67"/>
      <c r="I1152" s="133" t="s">
        <v>115</v>
      </c>
      <c r="J1152" s="133" t="s">
        <v>173</v>
      </c>
      <c r="K1152" s="444"/>
      <c r="L1152" s="444"/>
      <c r="M1152" s="444"/>
      <c r="N1152" s="444"/>
      <c r="O1152" s="81"/>
      <c r="P1152" s="36"/>
      <c r="Q1152" s="36"/>
      <c r="S1152" s="189"/>
      <c r="T1152" s="196"/>
      <c r="U1152" s="196"/>
      <c r="V1152" s="92"/>
      <c r="W1152" s="92"/>
      <c r="X1152" s="92"/>
    </row>
    <row r="1153" spans="1:24" hidden="1" x14ac:dyDescent="0.25">
      <c r="A1153" s="91">
        <v>1</v>
      </c>
      <c r="B1153" s="91">
        <v>2</v>
      </c>
      <c r="C1153" s="113">
        <v>3</v>
      </c>
      <c r="D1153" s="113">
        <v>4</v>
      </c>
      <c r="E1153" s="113">
        <v>5</v>
      </c>
      <c r="F1153" s="78"/>
      <c r="G1153" s="78"/>
      <c r="H1153" s="78"/>
      <c r="I1153" s="138"/>
      <c r="J1153" s="138"/>
      <c r="K1153" s="445"/>
      <c r="L1153" s="445"/>
      <c r="M1153" s="445"/>
      <c r="N1153" s="445"/>
    </row>
    <row r="1154" spans="1:24" hidden="1" x14ac:dyDescent="0.25">
      <c r="A1154" s="14">
        <v>1</v>
      </c>
      <c r="B1154" s="101"/>
      <c r="C1154" s="94"/>
      <c r="D1154" s="14"/>
      <c r="E1154" s="94"/>
      <c r="I1154" s="138"/>
      <c r="J1154" s="138"/>
      <c r="K1154" s="445"/>
      <c r="L1154" s="445"/>
      <c r="M1154" s="445"/>
      <c r="N1154" s="445"/>
    </row>
    <row r="1155" spans="1:24" s="78" customFormat="1" hidden="1" x14ac:dyDescent="0.25">
      <c r="A1155" s="14"/>
      <c r="B1155" s="101"/>
      <c r="C1155" s="165"/>
      <c r="D1155" s="167"/>
      <c r="E1155" s="165"/>
      <c r="F1155" s="67"/>
      <c r="G1155" s="67"/>
      <c r="H1155" s="67"/>
      <c r="I1155" s="138"/>
      <c r="J1155" s="138"/>
      <c r="K1155" s="445"/>
      <c r="L1155" s="445"/>
      <c r="M1155" s="445"/>
      <c r="N1155" s="445"/>
      <c r="O1155" s="79"/>
      <c r="S1155" s="188"/>
      <c r="T1155" s="188"/>
      <c r="U1155" s="188"/>
    </row>
    <row r="1156" spans="1:24" hidden="1" x14ac:dyDescent="0.25">
      <c r="A1156" s="14"/>
      <c r="B1156" s="101"/>
      <c r="C1156" s="165"/>
      <c r="D1156" s="167"/>
      <c r="E1156" s="165"/>
      <c r="I1156" s="138"/>
      <c r="J1156" s="138"/>
      <c r="K1156" s="445"/>
      <c r="L1156" s="445"/>
      <c r="M1156" s="445"/>
      <c r="N1156" s="445"/>
    </row>
    <row r="1157" spans="1:24" hidden="1" x14ac:dyDescent="0.25">
      <c r="A1157" s="144"/>
      <c r="B1157" s="145" t="s">
        <v>20</v>
      </c>
      <c r="C1157" s="144" t="s">
        <v>21</v>
      </c>
      <c r="D1157" s="144" t="s">
        <v>21</v>
      </c>
      <c r="E1157" s="146">
        <f>E1154</f>
        <v>0</v>
      </c>
      <c r="I1157" s="135">
        <f>SUM(I1154:I1156)</f>
        <v>0</v>
      </c>
      <c r="J1157" s="135">
        <f>SUM(J1154:J1156)</f>
        <v>0</v>
      </c>
      <c r="K1157" s="388"/>
      <c r="L1157" s="388"/>
      <c r="M1157" s="388"/>
      <c r="N1157" s="388"/>
    </row>
    <row r="1158" spans="1:24" hidden="1" x14ac:dyDescent="0.25"/>
    <row r="1159" spans="1:24" hidden="1" x14ac:dyDescent="0.25">
      <c r="A1159" s="861" t="s">
        <v>139</v>
      </c>
      <c r="B1159" s="861"/>
      <c r="C1159" s="861"/>
      <c r="D1159" s="861"/>
      <c r="E1159" s="861"/>
      <c r="F1159" s="861"/>
      <c r="G1159" s="861"/>
      <c r="H1159" s="861"/>
      <c r="I1159" s="861"/>
      <c r="J1159" s="861"/>
      <c r="K1159" s="432"/>
      <c r="L1159" s="432"/>
      <c r="M1159" s="432"/>
      <c r="N1159" s="432"/>
    </row>
    <row r="1160" spans="1:24" hidden="1" x14ac:dyDescent="0.25">
      <c r="I1160" s="850" t="s">
        <v>172</v>
      </c>
      <c r="J1160" s="850"/>
      <c r="K1160" s="443"/>
      <c r="L1160" s="443"/>
      <c r="M1160" s="443"/>
      <c r="N1160" s="443"/>
    </row>
    <row r="1161" spans="1:24" s="12" customFormat="1" ht="56.25" hidden="1" x14ac:dyDescent="0.35">
      <c r="A1161" s="14" t="s">
        <v>24</v>
      </c>
      <c r="B1161" s="14" t="s">
        <v>14</v>
      </c>
      <c r="C1161" s="167" t="s">
        <v>132</v>
      </c>
      <c r="D1161" s="167" t="s">
        <v>133</v>
      </c>
      <c r="E1161" s="167" t="s">
        <v>134</v>
      </c>
      <c r="F1161" s="67"/>
      <c r="G1161" s="67"/>
      <c r="H1161" s="67"/>
      <c r="I1161" s="133" t="s">
        <v>115</v>
      </c>
      <c r="J1161" s="133" t="s">
        <v>173</v>
      </c>
      <c r="K1161" s="444"/>
      <c r="L1161" s="444"/>
      <c r="M1161" s="444"/>
      <c r="N1161" s="444"/>
      <c r="O1161" s="81"/>
      <c r="P1161" s="36"/>
      <c r="Q1161" s="36"/>
      <c r="S1161" s="189"/>
      <c r="T1161" s="196"/>
      <c r="U1161" s="196"/>
      <c r="V1161" s="92"/>
      <c r="W1161" s="92"/>
      <c r="X1161" s="92"/>
    </row>
    <row r="1162" spans="1:24" hidden="1" x14ac:dyDescent="0.25">
      <c r="A1162" s="91">
        <v>1</v>
      </c>
      <c r="B1162" s="91">
        <v>2</v>
      </c>
      <c r="C1162" s="113">
        <v>3</v>
      </c>
      <c r="D1162" s="113">
        <v>4</v>
      </c>
      <c r="E1162" s="113">
        <v>5</v>
      </c>
      <c r="F1162" s="78"/>
      <c r="G1162" s="78"/>
      <c r="H1162" s="78"/>
      <c r="I1162" s="138"/>
      <c r="J1162" s="138"/>
      <c r="K1162" s="445"/>
      <c r="L1162" s="445"/>
      <c r="M1162" s="445"/>
      <c r="N1162" s="445"/>
    </row>
    <row r="1163" spans="1:24" hidden="1" x14ac:dyDescent="0.25">
      <c r="A1163" s="14">
        <v>1</v>
      </c>
      <c r="B1163" s="101"/>
      <c r="C1163" s="94"/>
      <c r="D1163" s="14"/>
      <c r="E1163" s="94"/>
      <c r="I1163" s="138"/>
      <c r="J1163" s="138"/>
      <c r="K1163" s="445"/>
      <c r="L1163" s="445"/>
      <c r="M1163" s="445"/>
      <c r="N1163" s="445"/>
    </row>
    <row r="1164" spans="1:24" s="78" customFormat="1" hidden="1" x14ac:dyDescent="0.25">
      <c r="A1164" s="14"/>
      <c r="B1164" s="101"/>
      <c r="C1164" s="165"/>
      <c r="D1164" s="167"/>
      <c r="E1164" s="165"/>
      <c r="F1164" s="67"/>
      <c r="G1164" s="67"/>
      <c r="H1164" s="67"/>
      <c r="I1164" s="138"/>
      <c r="J1164" s="138"/>
      <c r="K1164" s="445"/>
      <c r="L1164" s="445"/>
      <c r="M1164" s="445"/>
      <c r="N1164" s="445"/>
      <c r="O1164" s="79"/>
      <c r="S1164" s="188"/>
      <c r="T1164" s="188"/>
      <c r="U1164" s="188"/>
    </row>
    <row r="1165" spans="1:24" hidden="1" x14ac:dyDescent="0.25">
      <c r="A1165" s="14"/>
      <c r="B1165" s="101"/>
      <c r="C1165" s="165"/>
      <c r="D1165" s="167"/>
      <c r="E1165" s="165"/>
      <c r="I1165" s="138"/>
      <c r="J1165" s="138"/>
      <c r="K1165" s="445"/>
      <c r="L1165" s="445"/>
      <c r="M1165" s="445"/>
      <c r="N1165" s="445"/>
    </row>
    <row r="1166" spans="1:24" hidden="1" x14ac:dyDescent="0.25">
      <c r="A1166" s="144"/>
      <c r="B1166" s="145" t="s">
        <v>20</v>
      </c>
      <c r="C1166" s="144" t="s">
        <v>21</v>
      </c>
      <c r="D1166" s="144" t="s">
        <v>21</v>
      </c>
      <c r="E1166" s="146">
        <f>E1163</f>
        <v>0</v>
      </c>
      <c r="I1166" s="135">
        <f>SUM(I1163:I1165)</f>
        <v>0</v>
      </c>
      <c r="J1166" s="135">
        <f>SUM(J1163:J1165)</f>
        <v>0</v>
      </c>
      <c r="K1166" s="388"/>
      <c r="L1166" s="388"/>
      <c r="M1166" s="388"/>
      <c r="N1166" s="388"/>
    </row>
    <row r="1167" spans="1:24" hidden="1" x14ac:dyDescent="0.25"/>
    <row r="1168" spans="1:24" hidden="1" x14ac:dyDescent="0.25"/>
    <row r="1169" spans="1:21" ht="38.25" hidden="1" customHeight="1" x14ac:dyDescent="0.25">
      <c r="A1169" s="863" t="s">
        <v>182</v>
      </c>
      <c r="B1169" s="863"/>
      <c r="C1169" s="863"/>
      <c r="D1169" s="863"/>
      <c r="E1169" s="863"/>
      <c r="F1169" s="863"/>
      <c r="G1169" s="863"/>
      <c r="H1169" s="863"/>
      <c r="I1169" s="863"/>
      <c r="J1169" s="863"/>
      <c r="K1169" s="433"/>
      <c r="L1169" s="433"/>
      <c r="M1169" s="433"/>
      <c r="N1169" s="433"/>
    </row>
    <row r="1170" spans="1:21" hidden="1" x14ac:dyDescent="0.25"/>
    <row r="1171" spans="1:21" hidden="1" x14ac:dyDescent="0.25">
      <c r="A1171" s="866" t="s">
        <v>140</v>
      </c>
      <c r="B1171" s="866"/>
      <c r="C1171" s="866"/>
      <c r="D1171" s="866"/>
      <c r="E1171" s="866"/>
      <c r="F1171" s="866"/>
      <c r="G1171" s="866"/>
      <c r="H1171" s="866"/>
      <c r="I1171" s="866"/>
      <c r="J1171" s="866"/>
      <c r="K1171" s="435"/>
      <c r="L1171" s="435"/>
      <c r="M1171" s="435"/>
      <c r="N1171" s="435"/>
      <c r="O1171" s="123"/>
    </row>
    <row r="1172" spans="1:21" hidden="1" x14ac:dyDescent="0.25">
      <c r="A1172" s="32"/>
      <c r="B1172" s="11"/>
      <c r="C1172" s="17"/>
      <c r="D1172" s="17"/>
      <c r="E1172" s="17"/>
      <c r="F1172" s="17"/>
      <c r="I1172" s="850" t="s">
        <v>172</v>
      </c>
      <c r="J1172" s="850"/>
      <c r="K1172" s="443"/>
      <c r="L1172" s="443"/>
      <c r="M1172" s="443"/>
      <c r="N1172" s="443"/>
    </row>
    <row r="1173" spans="1:21" ht="56.25" hidden="1" x14ac:dyDescent="0.25">
      <c r="A1173" s="167" t="s">
        <v>24</v>
      </c>
      <c r="B1173" s="167" t="s">
        <v>14</v>
      </c>
      <c r="C1173" s="167" t="s">
        <v>71</v>
      </c>
      <c r="D1173" s="167" t="s">
        <v>72</v>
      </c>
      <c r="E1173" s="167" t="s">
        <v>73</v>
      </c>
      <c r="I1173" s="133" t="s">
        <v>115</v>
      </c>
      <c r="J1173" s="133" t="s">
        <v>173</v>
      </c>
      <c r="K1173" s="444"/>
      <c r="L1173" s="444"/>
      <c r="M1173" s="444"/>
      <c r="N1173" s="444"/>
      <c r="O1173" s="127"/>
    </row>
    <row r="1174" spans="1:21" hidden="1" x14ac:dyDescent="0.25">
      <c r="A1174" s="113">
        <v>1</v>
      </c>
      <c r="B1174" s="113">
        <v>2</v>
      </c>
      <c r="C1174" s="113">
        <v>3</v>
      </c>
      <c r="D1174" s="113">
        <v>4</v>
      </c>
      <c r="E1174" s="113">
        <v>5</v>
      </c>
      <c r="F1174" s="78"/>
      <c r="G1174" s="78"/>
      <c r="H1174" s="78"/>
      <c r="I1174" s="138"/>
      <c r="J1174" s="138"/>
      <c r="K1174" s="445"/>
      <c r="L1174" s="445"/>
      <c r="M1174" s="445"/>
      <c r="N1174" s="445"/>
    </row>
    <row r="1175" spans="1:21" hidden="1" x14ac:dyDescent="0.25">
      <c r="A1175" s="171"/>
      <c r="B1175" s="26"/>
      <c r="C1175" s="167"/>
      <c r="D1175" s="13"/>
      <c r="E1175" s="165"/>
      <c r="I1175" s="138"/>
      <c r="J1175" s="138"/>
      <c r="K1175" s="445"/>
      <c r="L1175" s="445"/>
      <c r="M1175" s="445"/>
      <c r="N1175" s="445"/>
    </row>
    <row r="1176" spans="1:21" s="78" customFormat="1" hidden="1" x14ac:dyDescent="0.25">
      <c r="A1176" s="167"/>
      <c r="B1176" s="10"/>
      <c r="C1176" s="167"/>
      <c r="D1176" s="13"/>
      <c r="E1176" s="165"/>
      <c r="F1176" s="67"/>
      <c r="G1176" s="67"/>
      <c r="H1176" s="67"/>
      <c r="I1176" s="138"/>
      <c r="J1176" s="138"/>
      <c r="K1176" s="445"/>
      <c r="L1176" s="445"/>
      <c r="M1176" s="445"/>
      <c r="N1176" s="445"/>
      <c r="O1176" s="79"/>
      <c r="S1176" s="188"/>
      <c r="T1176" s="188"/>
      <c r="U1176" s="188"/>
    </row>
    <row r="1177" spans="1:21" hidden="1" x14ac:dyDescent="0.25">
      <c r="A1177" s="167"/>
      <c r="B1177" s="10"/>
      <c r="C1177" s="167"/>
      <c r="D1177" s="13"/>
      <c r="E1177" s="165"/>
      <c r="I1177" s="138"/>
      <c r="J1177" s="138"/>
      <c r="K1177" s="445"/>
      <c r="L1177" s="445"/>
      <c r="M1177" s="445"/>
      <c r="N1177" s="445"/>
    </row>
    <row r="1178" spans="1:21" hidden="1" x14ac:dyDescent="0.25">
      <c r="A1178" s="144"/>
      <c r="B1178" s="145" t="s">
        <v>20</v>
      </c>
      <c r="C1178" s="144" t="s">
        <v>21</v>
      </c>
      <c r="D1178" s="144" t="s">
        <v>21</v>
      </c>
      <c r="E1178" s="146">
        <f>SUM(E1175:E1177)</f>
        <v>0</v>
      </c>
      <c r="I1178" s="135">
        <f>SUM(I1175:I1177)</f>
        <v>0</v>
      </c>
      <c r="J1178" s="135">
        <f>SUM(J1175:J1177)</f>
        <v>0</v>
      </c>
      <c r="K1178" s="388"/>
      <c r="L1178" s="388"/>
      <c r="M1178" s="388"/>
      <c r="N1178" s="388"/>
    </row>
    <row r="1179" spans="1:21" hidden="1" x14ac:dyDescent="0.25">
      <c r="A1179" s="30"/>
      <c r="B1179" s="31"/>
      <c r="C1179" s="30"/>
      <c r="D1179" s="30"/>
      <c r="E1179" s="30"/>
      <c r="F1179" s="30"/>
    </row>
    <row r="1180" spans="1:21" hidden="1" x14ac:dyDescent="0.25">
      <c r="A1180" s="860" t="s">
        <v>118</v>
      </c>
      <c r="B1180" s="860"/>
      <c r="C1180" s="860"/>
      <c r="D1180" s="860"/>
      <c r="E1180" s="860"/>
      <c r="F1180" s="860"/>
      <c r="G1180" s="860"/>
      <c r="H1180" s="860"/>
      <c r="I1180" s="860"/>
      <c r="J1180" s="860"/>
      <c r="K1180" s="434"/>
      <c r="L1180" s="434"/>
      <c r="M1180" s="434"/>
      <c r="N1180" s="434"/>
    </row>
    <row r="1181" spans="1:21" hidden="1" x14ac:dyDescent="0.25">
      <c r="A1181" s="30"/>
      <c r="B1181" s="11"/>
      <c r="C1181" s="17"/>
      <c r="D1181" s="17"/>
      <c r="E1181" s="17"/>
      <c r="F1181" s="17"/>
      <c r="I1181" s="850" t="s">
        <v>172</v>
      </c>
      <c r="J1181" s="850"/>
      <c r="K1181" s="443"/>
      <c r="L1181" s="443"/>
      <c r="M1181" s="443"/>
      <c r="N1181" s="443"/>
    </row>
    <row r="1182" spans="1:21" ht="56.25" hidden="1" x14ac:dyDescent="0.25">
      <c r="A1182" s="167" t="s">
        <v>24</v>
      </c>
      <c r="B1182" s="167" t="s">
        <v>14</v>
      </c>
      <c r="C1182" s="167" t="s">
        <v>74</v>
      </c>
      <c r="D1182" s="167" t="s">
        <v>117</v>
      </c>
      <c r="F1182" s="17"/>
      <c r="I1182" s="133" t="s">
        <v>115</v>
      </c>
      <c r="J1182" s="133" t="s">
        <v>173</v>
      </c>
      <c r="K1182" s="444"/>
      <c r="L1182" s="444"/>
      <c r="M1182" s="444"/>
      <c r="N1182" s="444"/>
      <c r="O1182" s="128"/>
    </row>
    <row r="1183" spans="1:21" hidden="1" x14ac:dyDescent="0.25">
      <c r="A1183" s="113">
        <v>1</v>
      </c>
      <c r="B1183" s="113">
        <v>2</v>
      </c>
      <c r="C1183" s="113">
        <v>3</v>
      </c>
      <c r="D1183" s="113">
        <v>4</v>
      </c>
      <c r="E1183" s="78"/>
      <c r="F1183" s="1"/>
      <c r="G1183" s="78"/>
      <c r="H1183" s="78"/>
      <c r="I1183" s="138"/>
      <c r="J1183" s="138"/>
      <c r="K1183" s="445"/>
      <c r="L1183" s="445"/>
      <c r="M1183" s="445"/>
      <c r="N1183" s="445"/>
    </row>
    <row r="1184" spans="1:21" hidden="1" x14ac:dyDescent="0.25">
      <c r="A1184" s="167"/>
      <c r="B1184" s="26"/>
      <c r="C1184" s="13"/>
      <c r="D1184" s="165"/>
      <c r="F1184" s="17"/>
      <c r="I1184" s="138"/>
      <c r="J1184" s="138"/>
      <c r="K1184" s="445"/>
      <c r="L1184" s="445"/>
      <c r="M1184" s="445"/>
      <c r="N1184" s="445"/>
    </row>
    <row r="1185" spans="1:21" s="78" customFormat="1" hidden="1" x14ac:dyDescent="0.25">
      <c r="A1185" s="167"/>
      <c r="B1185" s="10"/>
      <c r="C1185" s="13"/>
      <c r="D1185" s="165"/>
      <c r="E1185" s="67"/>
      <c r="F1185" s="17"/>
      <c r="G1185" s="67"/>
      <c r="H1185" s="67"/>
      <c r="I1185" s="138"/>
      <c r="J1185" s="138"/>
      <c r="K1185" s="445"/>
      <c r="L1185" s="445"/>
      <c r="M1185" s="445"/>
      <c r="N1185" s="445"/>
      <c r="O1185" s="79"/>
      <c r="S1185" s="188"/>
      <c r="T1185" s="188"/>
      <c r="U1185" s="188"/>
    </row>
    <row r="1186" spans="1:21" hidden="1" x14ac:dyDescent="0.25">
      <c r="A1186" s="167"/>
      <c r="B1186" s="10"/>
      <c r="C1186" s="13"/>
      <c r="D1186" s="165"/>
      <c r="F1186" s="17"/>
      <c r="I1186" s="138"/>
      <c r="J1186" s="138"/>
      <c r="K1186" s="445"/>
      <c r="L1186" s="445"/>
      <c r="M1186" s="445"/>
      <c r="N1186" s="445"/>
    </row>
    <row r="1187" spans="1:21" hidden="1" x14ac:dyDescent="0.25">
      <c r="A1187" s="144"/>
      <c r="B1187" s="145" t="s">
        <v>20</v>
      </c>
      <c r="C1187" s="144" t="s">
        <v>21</v>
      </c>
      <c r="D1187" s="146">
        <f>SUM(D1184:D1186)</f>
        <v>0</v>
      </c>
      <c r="F1187" s="17"/>
      <c r="I1187" s="135">
        <f>SUM(I1184:I1186)</f>
        <v>0</v>
      </c>
      <c r="J1187" s="135">
        <f>SUM(J1184:J1186)</f>
        <v>0</v>
      </c>
      <c r="K1187" s="388"/>
      <c r="L1187" s="388"/>
      <c r="M1187" s="388"/>
      <c r="N1187" s="388"/>
    </row>
    <row r="1188" spans="1:21" hidden="1" x14ac:dyDescent="0.25">
      <c r="A1188" s="30"/>
      <c r="B1188" s="31"/>
      <c r="C1188" s="30"/>
      <c r="D1188" s="30"/>
      <c r="E1188" s="30"/>
      <c r="F1188" s="30"/>
    </row>
    <row r="1189" spans="1:21" hidden="1" x14ac:dyDescent="0.25">
      <c r="A1189" s="860" t="s">
        <v>141</v>
      </c>
      <c r="B1189" s="860"/>
      <c r="C1189" s="860"/>
      <c r="D1189" s="860"/>
      <c r="E1189" s="860"/>
      <c r="F1189" s="860"/>
      <c r="G1189" s="860"/>
      <c r="H1189" s="860"/>
      <c r="I1189" s="860"/>
      <c r="J1189" s="860"/>
      <c r="K1189" s="434"/>
      <c r="L1189" s="434"/>
      <c r="M1189" s="434"/>
      <c r="N1189" s="434"/>
    </row>
    <row r="1190" spans="1:21" hidden="1" x14ac:dyDescent="0.25">
      <c r="A1190" s="30"/>
      <c r="B1190" s="11"/>
      <c r="C1190" s="17"/>
      <c r="D1190" s="17"/>
      <c r="E1190" s="17"/>
      <c r="F1190" s="17"/>
      <c r="I1190" s="850" t="s">
        <v>172</v>
      </c>
      <c r="J1190" s="850"/>
      <c r="K1190" s="443"/>
      <c r="L1190" s="443"/>
      <c r="M1190" s="443"/>
      <c r="N1190" s="443"/>
    </row>
    <row r="1191" spans="1:21" ht="56.25" hidden="1" x14ac:dyDescent="0.25">
      <c r="A1191" s="167" t="s">
        <v>24</v>
      </c>
      <c r="B1191" s="167" t="s">
        <v>14</v>
      </c>
      <c r="C1191" s="167" t="s">
        <v>74</v>
      </c>
      <c r="D1191" s="167" t="s">
        <v>117</v>
      </c>
      <c r="F1191" s="17"/>
      <c r="I1191" s="133" t="s">
        <v>115</v>
      </c>
      <c r="J1191" s="133" t="s">
        <v>173</v>
      </c>
      <c r="K1191" s="444"/>
      <c r="L1191" s="444"/>
      <c r="M1191" s="444"/>
      <c r="N1191" s="444"/>
      <c r="O1191" s="128"/>
    </row>
    <row r="1192" spans="1:21" hidden="1" x14ac:dyDescent="0.25">
      <c r="A1192" s="113">
        <v>1</v>
      </c>
      <c r="B1192" s="113">
        <v>2</v>
      </c>
      <c r="C1192" s="113">
        <v>3</v>
      </c>
      <c r="D1192" s="113">
        <v>4</v>
      </c>
      <c r="E1192" s="78"/>
      <c r="F1192" s="1"/>
      <c r="G1192" s="78"/>
      <c r="H1192" s="78"/>
      <c r="I1192" s="138"/>
      <c r="J1192" s="138"/>
      <c r="K1192" s="445"/>
      <c r="L1192" s="445"/>
      <c r="M1192" s="445"/>
      <c r="N1192" s="445"/>
    </row>
    <row r="1193" spans="1:21" hidden="1" x14ac:dyDescent="0.25">
      <c r="A1193" s="167"/>
      <c r="B1193" s="26"/>
      <c r="C1193" s="13"/>
      <c r="D1193" s="165"/>
      <c r="F1193" s="17"/>
      <c r="I1193" s="138"/>
      <c r="J1193" s="138"/>
      <c r="K1193" s="445"/>
      <c r="L1193" s="445"/>
      <c r="M1193" s="445"/>
      <c r="N1193" s="445"/>
    </row>
    <row r="1194" spans="1:21" s="78" customFormat="1" hidden="1" x14ac:dyDescent="0.25">
      <c r="A1194" s="167"/>
      <c r="B1194" s="10"/>
      <c r="C1194" s="13"/>
      <c r="D1194" s="165"/>
      <c r="E1194" s="67"/>
      <c r="F1194" s="17"/>
      <c r="G1194" s="67"/>
      <c r="H1194" s="67"/>
      <c r="I1194" s="138"/>
      <c r="J1194" s="138"/>
      <c r="K1194" s="445"/>
      <c r="L1194" s="445"/>
      <c r="M1194" s="445"/>
      <c r="N1194" s="445"/>
      <c r="O1194" s="79"/>
      <c r="S1194" s="188"/>
      <c r="T1194" s="188"/>
      <c r="U1194" s="188"/>
    </row>
    <row r="1195" spans="1:21" hidden="1" x14ac:dyDescent="0.25">
      <c r="A1195" s="167"/>
      <c r="B1195" s="10"/>
      <c r="C1195" s="13"/>
      <c r="D1195" s="165"/>
      <c r="F1195" s="17"/>
      <c r="I1195" s="138"/>
      <c r="J1195" s="138"/>
      <c r="K1195" s="445"/>
      <c r="L1195" s="445"/>
      <c r="M1195" s="445"/>
      <c r="N1195" s="445"/>
    </row>
    <row r="1196" spans="1:21" hidden="1" x14ac:dyDescent="0.25">
      <c r="A1196" s="144"/>
      <c r="B1196" s="145" t="s">
        <v>20</v>
      </c>
      <c r="C1196" s="144" t="s">
        <v>21</v>
      </c>
      <c r="D1196" s="146">
        <f>SUM(D1193:D1195)</f>
        <v>0</v>
      </c>
      <c r="F1196" s="17"/>
      <c r="I1196" s="135">
        <f>SUM(I1193:I1195)</f>
        <v>0</v>
      </c>
      <c r="J1196" s="135">
        <f>SUM(J1193:J1195)</f>
        <v>0</v>
      </c>
      <c r="K1196" s="388"/>
      <c r="L1196" s="388"/>
      <c r="M1196" s="388"/>
      <c r="N1196" s="388"/>
    </row>
    <row r="1197" spans="1:21" hidden="1" x14ac:dyDescent="0.25">
      <c r="A1197" s="30"/>
      <c r="B1197" s="31"/>
      <c r="C1197" s="30"/>
      <c r="D1197" s="30"/>
      <c r="E1197" s="30"/>
      <c r="F1197" s="30"/>
    </row>
    <row r="1198" spans="1:21" hidden="1" x14ac:dyDescent="0.25">
      <c r="A1198" s="861" t="s">
        <v>169</v>
      </c>
      <c r="B1198" s="861"/>
      <c r="C1198" s="861"/>
      <c r="D1198" s="861"/>
      <c r="E1198" s="861"/>
      <c r="F1198" s="861"/>
      <c r="G1198" s="861"/>
      <c r="H1198" s="861"/>
      <c r="I1198" s="861"/>
      <c r="J1198" s="861"/>
      <c r="K1198" s="432"/>
      <c r="L1198" s="432"/>
      <c r="M1198" s="432"/>
      <c r="N1198" s="432"/>
    </row>
    <row r="1199" spans="1:21" hidden="1" x14ac:dyDescent="0.25">
      <c r="A1199" s="862"/>
      <c r="B1199" s="862"/>
      <c r="C1199" s="862"/>
      <c r="D1199" s="862"/>
      <c r="E1199" s="862"/>
      <c r="F1199" s="862"/>
      <c r="I1199" s="850" t="s">
        <v>172</v>
      </c>
      <c r="J1199" s="850"/>
      <c r="K1199" s="443"/>
      <c r="L1199" s="443"/>
      <c r="M1199" s="443"/>
      <c r="N1199" s="443"/>
    </row>
    <row r="1200" spans="1:21" ht="56.25" hidden="1" x14ac:dyDescent="0.25">
      <c r="A1200" s="167" t="s">
        <v>24</v>
      </c>
      <c r="B1200" s="167" t="s">
        <v>14</v>
      </c>
      <c r="C1200" s="167" t="s">
        <v>78</v>
      </c>
      <c r="D1200" s="167" t="s">
        <v>27</v>
      </c>
      <c r="E1200" s="167" t="s">
        <v>79</v>
      </c>
      <c r="F1200" s="167" t="s">
        <v>7</v>
      </c>
      <c r="I1200" s="133" t="s">
        <v>115</v>
      </c>
      <c r="J1200" s="133" t="s">
        <v>173</v>
      </c>
      <c r="K1200" s="444"/>
      <c r="L1200" s="444"/>
      <c r="M1200" s="444"/>
      <c r="N1200" s="444"/>
      <c r="O1200" s="81"/>
    </row>
    <row r="1201" spans="1:21" hidden="1" x14ac:dyDescent="0.25">
      <c r="A1201" s="113">
        <v>1</v>
      </c>
      <c r="B1201" s="113">
        <v>2</v>
      </c>
      <c r="C1201" s="113">
        <v>3</v>
      </c>
      <c r="D1201" s="113">
        <v>4</v>
      </c>
      <c r="E1201" s="113">
        <v>5</v>
      </c>
      <c r="F1201" s="113">
        <v>6</v>
      </c>
      <c r="G1201" s="78"/>
      <c r="H1201" s="78"/>
      <c r="I1201" s="138"/>
      <c r="J1201" s="138"/>
      <c r="K1201" s="445"/>
      <c r="L1201" s="445"/>
      <c r="M1201" s="445"/>
      <c r="N1201" s="445"/>
    </row>
    <row r="1202" spans="1:21" hidden="1" x14ac:dyDescent="0.25">
      <c r="A1202" s="167">
        <v>1</v>
      </c>
      <c r="B1202" s="10"/>
      <c r="C1202" s="167"/>
      <c r="D1202" s="167"/>
      <c r="E1202" s="165" t="e">
        <f>F1202/D1202</f>
        <v>#DIV/0!</v>
      </c>
      <c r="F1202" s="165"/>
      <c r="I1202" s="138"/>
      <c r="J1202" s="138"/>
      <c r="K1202" s="445"/>
      <c r="L1202" s="445"/>
      <c r="M1202" s="445"/>
      <c r="N1202" s="445"/>
    </row>
    <row r="1203" spans="1:21" s="78" customFormat="1" hidden="1" x14ac:dyDescent="0.25">
      <c r="A1203" s="167">
        <v>2</v>
      </c>
      <c r="B1203" s="10"/>
      <c r="C1203" s="14"/>
      <c r="D1203" s="14"/>
      <c r="E1203" s="165" t="e">
        <f t="shared" ref="E1203:E1204" si="51">F1203/D1203</f>
        <v>#DIV/0!</v>
      </c>
      <c r="F1203" s="165"/>
      <c r="G1203" s="67"/>
      <c r="H1203" s="67"/>
      <c r="I1203" s="138"/>
      <c r="J1203" s="138"/>
      <c r="K1203" s="445"/>
      <c r="L1203" s="445"/>
      <c r="M1203" s="445"/>
      <c r="N1203" s="445"/>
      <c r="O1203" s="79"/>
      <c r="S1203" s="188"/>
      <c r="T1203" s="188"/>
      <c r="U1203" s="188"/>
    </row>
    <row r="1204" spans="1:21" hidden="1" x14ac:dyDescent="0.25">
      <c r="A1204" s="167">
        <v>3</v>
      </c>
      <c r="B1204" s="10"/>
      <c r="C1204" s="167"/>
      <c r="D1204" s="167"/>
      <c r="E1204" s="165" t="e">
        <f t="shared" si="51"/>
        <v>#DIV/0!</v>
      </c>
      <c r="F1204" s="165"/>
      <c r="I1204" s="138"/>
      <c r="J1204" s="138"/>
      <c r="K1204" s="445"/>
      <c r="L1204" s="445"/>
      <c r="M1204" s="445"/>
      <c r="N1204" s="445"/>
    </row>
    <row r="1205" spans="1:21" hidden="1" x14ac:dyDescent="0.25">
      <c r="A1205" s="144"/>
      <c r="B1205" s="145" t="s">
        <v>20</v>
      </c>
      <c r="C1205" s="144" t="s">
        <v>21</v>
      </c>
      <c r="D1205" s="144" t="s">
        <v>21</v>
      </c>
      <c r="E1205" s="144" t="s">
        <v>21</v>
      </c>
      <c r="F1205" s="146">
        <f>F1204+F1203+F1202</f>
        <v>0</v>
      </c>
      <c r="I1205" s="135">
        <f>SUM(I1202:I1204)</f>
        <v>0</v>
      </c>
      <c r="J1205" s="135">
        <f>SUM(J1202:J1204)</f>
        <v>0</v>
      </c>
      <c r="K1205" s="388"/>
      <c r="L1205" s="388"/>
      <c r="M1205" s="388"/>
      <c r="N1205" s="388"/>
    </row>
    <row r="1206" spans="1:21" hidden="1" x14ac:dyDescent="0.25">
      <c r="A1206" s="30"/>
      <c r="B1206" s="31"/>
      <c r="C1206" s="30"/>
      <c r="D1206" s="30"/>
      <c r="E1206" s="30"/>
      <c r="F1206" s="30"/>
    </row>
    <row r="1207" spans="1:21" x14ac:dyDescent="0.25">
      <c r="A1207" s="30"/>
      <c r="B1207" s="31"/>
      <c r="C1207" s="30"/>
      <c r="D1207" s="30"/>
      <c r="E1207" s="30"/>
      <c r="F1207" s="30"/>
    </row>
    <row r="1208" spans="1:21" x14ac:dyDescent="0.25">
      <c r="A1208" s="863" t="s">
        <v>181</v>
      </c>
      <c r="B1208" s="863"/>
      <c r="C1208" s="863"/>
      <c r="D1208" s="863"/>
      <c r="E1208" s="863"/>
      <c r="F1208" s="863"/>
      <c r="G1208" s="863"/>
      <c r="H1208" s="863"/>
      <c r="I1208" s="863"/>
      <c r="J1208" s="863"/>
      <c r="K1208" s="433"/>
      <c r="L1208" s="433"/>
      <c r="M1208" s="433"/>
      <c r="N1208" s="433"/>
    </row>
    <row r="1209" spans="1:21" x14ac:dyDescent="0.25">
      <c r="A1209" s="30"/>
      <c r="B1209" s="31"/>
      <c r="C1209" s="30"/>
      <c r="D1209" s="30"/>
      <c r="E1209" s="30"/>
      <c r="F1209" s="30"/>
    </row>
    <row r="1210" spans="1:21" x14ac:dyDescent="0.25">
      <c r="A1210" s="865" t="s">
        <v>142</v>
      </c>
      <c r="B1210" s="865"/>
      <c r="C1210" s="865"/>
      <c r="D1210" s="865"/>
      <c r="E1210" s="865"/>
      <c r="F1210" s="865"/>
      <c r="G1210" s="865"/>
      <c r="H1210" s="865"/>
      <c r="I1210" s="865"/>
      <c r="J1210" s="865"/>
      <c r="K1210" s="429"/>
      <c r="L1210" s="429"/>
      <c r="M1210" s="429"/>
      <c r="N1210" s="429"/>
      <c r="O1210" s="123"/>
    </row>
    <row r="1211" spans="1:21" x14ac:dyDescent="0.25">
      <c r="A1211" s="166"/>
      <c r="B1211" s="34"/>
      <c r="C1211" s="166"/>
      <c r="D1211" s="166"/>
      <c r="E1211" s="166"/>
      <c r="F1211" s="166"/>
      <c r="I1211" s="850" t="s">
        <v>172</v>
      </c>
      <c r="J1211" s="850"/>
      <c r="K1211" s="443"/>
      <c r="L1211" s="443"/>
      <c r="M1211" s="443"/>
      <c r="N1211" s="443"/>
    </row>
    <row r="1212" spans="1:21" ht="56.25" x14ac:dyDescent="0.25">
      <c r="A1212" s="167" t="s">
        <v>24</v>
      </c>
      <c r="B1212" s="167" t="s">
        <v>14</v>
      </c>
      <c r="C1212" s="167" t="s">
        <v>65</v>
      </c>
      <c r="D1212" s="167" t="s">
        <v>59</v>
      </c>
      <c r="E1212" s="167" t="s">
        <v>60</v>
      </c>
      <c r="F1212" s="167" t="s">
        <v>159</v>
      </c>
      <c r="I1212" s="133" t="s">
        <v>115</v>
      </c>
      <c r="J1212" s="133" t="s">
        <v>173</v>
      </c>
      <c r="K1212" s="444"/>
      <c r="L1212" s="444"/>
      <c r="M1212" s="444"/>
      <c r="N1212" s="444"/>
      <c r="O1212" s="122"/>
    </row>
    <row r="1213" spans="1:21" x14ac:dyDescent="0.25">
      <c r="A1213" s="113">
        <v>1</v>
      </c>
      <c r="B1213" s="113">
        <v>2</v>
      </c>
      <c r="C1213" s="113">
        <v>3</v>
      </c>
      <c r="D1213" s="113">
        <v>4</v>
      </c>
      <c r="E1213" s="113">
        <v>5</v>
      </c>
      <c r="F1213" s="113">
        <v>6</v>
      </c>
      <c r="G1213" s="78"/>
      <c r="H1213" s="78"/>
      <c r="I1213" s="138"/>
      <c r="J1213" s="138"/>
      <c r="K1213" s="445"/>
      <c r="L1213" s="445"/>
      <c r="M1213" s="445"/>
      <c r="N1213" s="445"/>
    </row>
    <row r="1214" spans="1:21" x14ac:dyDescent="0.25">
      <c r="A1214" s="529">
        <v>1</v>
      </c>
      <c r="B1214" s="10" t="s">
        <v>61</v>
      </c>
      <c r="C1214" s="536">
        <v>5</v>
      </c>
      <c r="D1214" s="536">
        <v>12</v>
      </c>
      <c r="E1214" s="537">
        <f t="shared" ref="E1214:E1218" si="52">F1214/D1214/C1214</f>
        <v>750</v>
      </c>
      <c r="F1214" s="537">
        <v>45000</v>
      </c>
      <c r="I1214" s="138"/>
      <c r="J1214" s="138"/>
      <c r="K1214" s="445"/>
      <c r="L1214" s="445"/>
      <c r="M1214" s="445"/>
      <c r="N1214" s="445"/>
    </row>
    <row r="1215" spans="1:21" s="78" customFormat="1" ht="46.5" hidden="1" x14ac:dyDescent="0.25">
      <c r="A1215" s="529">
        <v>2</v>
      </c>
      <c r="B1215" s="10" t="s">
        <v>299</v>
      </c>
      <c r="C1215" s="529"/>
      <c r="D1215" s="529">
        <v>12</v>
      </c>
      <c r="E1215" s="530" t="e">
        <f t="shared" si="52"/>
        <v>#DIV/0!</v>
      </c>
      <c r="F1215" s="530"/>
      <c r="G1215" s="67"/>
      <c r="H1215" s="67"/>
      <c r="I1215" s="138"/>
      <c r="J1215" s="138"/>
      <c r="K1215" s="445"/>
      <c r="L1215" s="445"/>
      <c r="M1215" s="445"/>
      <c r="N1215" s="445"/>
      <c r="O1215" s="79"/>
      <c r="S1215" s="188"/>
      <c r="T1215" s="188"/>
      <c r="U1215" s="188"/>
    </row>
    <row r="1216" spans="1:21" ht="46.5" x14ac:dyDescent="0.25">
      <c r="A1216" s="529">
        <v>3</v>
      </c>
      <c r="B1216" s="10" t="s">
        <v>255</v>
      </c>
      <c r="C1216" s="529"/>
      <c r="D1216" s="529">
        <v>1</v>
      </c>
      <c r="E1216" s="530" t="e">
        <f t="shared" si="52"/>
        <v>#DIV/0!</v>
      </c>
      <c r="F1216" s="530"/>
      <c r="I1216" s="138"/>
      <c r="J1216" s="138"/>
      <c r="K1216" s="445"/>
      <c r="L1216" s="445"/>
      <c r="M1216" s="445"/>
      <c r="N1216" s="445"/>
    </row>
    <row r="1217" spans="1:21" x14ac:dyDescent="0.25">
      <c r="A1217" s="529">
        <v>4</v>
      </c>
      <c r="B1217" s="10" t="s">
        <v>64</v>
      </c>
      <c r="C1217" s="536">
        <v>1</v>
      </c>
      <c r="D1217" s="536">
        <v>12</v>
      </c>
      <c r="E1217" s="537">
        <f t="shared" si="52"/>
        <v>4500</v>
      </c>
      <c r="F1217" s="537">
        <v>54000</v>
      </c>
      <c r="I1217" s="140"/>
      <c r="J1217" s="140"/>
      <c r="K1217" s="451"/>
      <c r="L1217" s="451"/>
      <c r="M1217" s="451"/>
      <c r="N1217" s="451"/>
    </row>
    <row r="1218" spans="1:21" ht="56.25" customHeight="1" x14ac:dyDescent="0.25">
      <c r="A1218" s="529">
        <v>5</v>
      </c>
      <c r="B1218" s="538" t="s">
        <v>310</v>
      </c>
      <c r="C1218" s="536">
        <v>3</v>
      </c>
      <c r="D1218" s="536">
        <v>12</v>
      </c>
      <c r="E1218" s="537">
        <f t="shared" si="52"/>
        <v>470</v>
      </c>
      <c r="F1218" s="537">
        <f>11280+5640</f>
        <v>16920</v>
      </c>
      <c r="I1218" s="138"/>
      <c r="J1218" s="138"/>
      <c r="K1218" s="445"/>
      <c r="L1218" s="445"/>
      <c r="M1218" s="445"/>
      <c r="N1218" s="445"/>
    </row>
    <row r="1219" spans="1:21" ht="32.25" hidden="1" customHeight="1" x14ac:dyDescent="0.25">
      <c r="A1219" s="167">
        <v>6</v>
      </c>
      <c r="B1219" s="10" t="s">
        <v>91</v>
      </c>
      <c r="C1219" s="167"/>
      <c r="D1219" s="167"/>
      <c r="E1219" s="165" t="e">
        <f t="shared" ref="E1219" si="53">F1219/D1219/C1219</f>
        <v>#DIV/0!</v>
      </c>
      <c r="F1219" s="165"/>
      <c r="I1219" s="138"/>
      <c r="J1219" s="138"/>
      <c r="K1219" s="445"/>
      <c r="L1219" s="445"/>
      <c r="M1219" s="445"/>
      <c r="N1219" s="445"/>
    </row>
    <row r="1220" spans="1:21" ht="27" customHeight="1" x14ac:dyDescent="0.25">
      <c r="A1220" s="144"/>
      <c r="B1220" s="145" t="s">
        <v>20</v>
      </c>
      <c r="C1220" s="144" t="s">
        <v>21</v>
      </c>
      <c r="D1220" s="144" t="s">
        <v>21</v>
      </c>
      <c r="E1220" s="144" t="s">
        <v>21</v>
      </c>
      <c r="F1220" s="146">
        <f>F1219+F1218+F1217+F1216+F1215+F1214</f>
        <v>115920</v>
      </c>
      <c r="I1220" s="135">
        <f>SUM(I1214:I1219)</f>
        <v>0</v>
      </c>
      <c r="J1220" s="135">
        <f>SUM(J1214:J1219)</f>
        <v>0</v>
      </c>
      <c r="K1220" s="388"/>
      <c r="L1220" s="388"/>
      <c r="M1220" s="388"/>
      <c r="N1220" s="388"/>
    </row>
    <row r="1221" spans="1:21" x14ac:dyDescent="0.25">
      <c r="A1221" s="17"/>
      <c r="B1221" s="11"/>
      <c r="C1221" s="17"/>
      <c r="D1221" s="17"/>
      <c r="E1221" s="17"/>
      <c r="F1221" s="17"/>
    </row>
    <row r="1222" spans="1:21" hidden="1" x14ac:dyDescent="0.25">
      <c r="A1222" s="865" t="s">
        <v>143</v>
      </c>
      <c r="B1222" s="865"/>
      <c r="C1222" s="865"/>
      <c r="D1222" s="865"/>
      <c r="E1222" s="865"/>
      <c r="F1222" s="865"/>
      <c r="G1222" s="865"/>
      <c r="H1222" s="865"/>
      <c r="I1222" s="865"/>
      <c r="J1222" s="865"/>
      <c r="K1222" s="429"/>
      <c r="L1222" s="429"/>
      <c r="M1222" s="429"/>
      <c r="N1222" s="429"/>
    </row>
    <row r="1223" spans="1:21" hidden="1" x14ac:dyDescent="0.25">
      <c r="A1223" s="163"/>
      <c r="B1223" s="24"/>
      <c r="C1223" s="163"/>
      <c r="D1223" s="163"/>
      <c r="E1223" s="163"/>
      <c r="F1223" s="17"/>
      <c r="I1223" s="850" t="s">
        <v>172</v>
      </c>
      <c r="J1223" s="850"/>
      <c r="K1223" s="443"/>
      <c r="L1223" s="443"/>
      <c r="M1223" s="443"/>
      <c r="N1223" s="443"/>
    </row>
    <row r="1224" spans="1:21" ht="56.25" hidden="1" x14ac:dyDescent="0.25">
      <c r="A1224" s="167" t="s">
        <v>24</v>
      </c>
      <c r="B1224" s="167" t="s">
        <v>14</v>
      </c>
      <c r="C1224" s="167" t="s">
        <v>66</v>
      </c>
      <c r="D1224" s="167" t="s">
        <v>145</v>
      </c>
      <c r="E1224" s="169" t="s">
        <v>107</v>
      </c>
      <c r="F1224" s="167" t="s">
        <v>144</v>
      </c>
      <c r="I1224" s="133" t="s">
        <v>115</v>
      </c>
      <c r="J1224" s="133" t="s">
        <v>173</v>
      </c>
      <c r="K1224" s="444"/>
      <c r="L1224" s="444"/>
      <c r="M1224" s="444"/>
      <c r="N1224" s="444"/>
      <c r="O1224" s="122"/>
    </row>
    <row r="1225" spans="1:21" hidden="1" x14ac:dyDescent="0.25">
      <c r="A1225" s="113">
        <v>1</v>
      </c>
      <c r="B1225" s="113">
        <v>2</v>
      </c>
      <c r="C1225" s="113">
        <v>3</v>
      </c>
      <c r="D1225" s="113">
        <v>4</v>
      </c>
      <c r="E1225" s="1">
        <v>5</v>
      </c>
      <c r="F1225" s="113">
        <v>6</v>
      </c>
      <c r="G1225" s="78"/>
      <c r="H1225" s="78"/>
      <c r="I1225" s="132"/>
      <c r="J1225" s="132"/>
      <c r="K1225" s="452"/>
      <c r="L1225" s="452"/>
      <c r="M1225" s="452"/>
      <c r="N1225" s="452"/>
    </row>
    <row r="1226" spans="1:21" ht="46.5" hidden="1" x14ac:dyDescent="0.25">
      <c r="A1226" s="167">
        <v>1</v>
      </c>
      <c r="B1226" s="10" t="s">
        <v>87</v>
      </c>
      <c r="C1226" s="167"/>
      <c r="D1226" s="165" t="e">
        <f>F1226/C1226</f>
        <v>#DIV/0!</v>
      </c>
      <c r="E1226" s="169" t="s">
        <v>12</v>
      </c>
      <c r="F1226" s="165"/>
      <c r="I1226" s="138"/>
      <c r="J1226" s="138"/>
      <c r="K1226" s="445"/>
      <c r="L1226" s="445"/>
      <c r="M1226" s="445"/>
      <c r="N1226" s="445"/>
    </row>
    <row r="1227" spans="1:21" s="78" customFormat="1" ht="46.5" hidden="1" x14ac:dyDescent="0.25">
      <c r="A1227" s="167">
        <v>2</v>
      </c>
      <c r="B1227" s="10" t="s">
        <v>198</v>
      </c>
      <c r="C1227" s="256" t="s">
        <v>12</v>
      </c>
      <c r="D1227" s="255"/>
      <c r="E1227" s="254" t="e">
        <f>F1227/D1227</f>
        <v>#DIV/0!</v>
      </c>
      <c r="F1227" s="255"/>
      <c r="G1227" s="67"/>
      <c r="H1227" s="67"/>
      <c r="I1227" s="138"/>
      <c r="J1227" s="138"/>
      <c r="K1227" s="445"/>
      <c r="L1227" s="445"/>
      <c r="M1227" s="445"/>
      <c r="N1227" s="445"/>
      <c r="O1227" s="79"/>
      <c r="S1227" s="188"/>
      <c r="T1227" s="188"/>
      <c r="U1227" s="188"/>
    </row>
    <row r="1228" spans="1:21" hidden="1" x14ac:dyDescent="0.25">
      <c r="A1228" s="144"/>
      <c r="B1228" s="145" t="s">
        <v>20</v>
      </c>
      <c r="C1228" s="144" t="s">
        <v>12</v>
      </c>
      <c r="D1228" s="144" t="s">
        <v>12</v>
      </c>
      <c r="E1228" s="144" t="s">
        <v>12</v>
      </c>
      <c r="F1228" s="146">
        <f>F1226+F1227</f>
        <v>0</v>
      </c>
      <c r="I1228" s="131">
        <f>SUM(I1226:I1227)</f>
        <v>0</v>
      </c>
      <c r="J1228" s="131">
        <f>SUM(J1226:J1227)</f>
        <v>0</v>
      </c>
      <c r="K1228" s="453"/>
      <c r="L1228" s="453"/>
      <c r="M1228" s="453"/>
      <c r="N1228" s="453"/>
    </row>
    <row r="1229" spans="1:21" hidden="1" x14ac:dyDescent="0.25">
      <c r="A1229" s="17"/>
      <c r="B1229" s="11"/>
      <c r="C1229" s="17"/>
      <c r="D1229" s="17"/>
      <c r="E1229" s="17"/>
      <c r="F1229" s="17"/>
    </row>
    <row r="1230" spans="1:21" hidden="1" x14ac:dyDescent="0.25">
      <c r="A1230" s="861" t="s">
        <v>146</v>
      </c>
      <c r="B1230" s="861"/>
      <c r="C1230" s="861"/>
      <c r="D1230" s="861"/>
      <c r="E1230" s="861"/>
      <c r="F1230" s="861"/>
      <c r="G1230" s="861"/>
      <c r="H1230" s="861"/>
      <c r="I1230" s="861"/>
      <c r="J1230" s="861"/>
      <c r="K1230" s="432"/>
      <c r="L1230" s="432"/>
      <c r="M1230" s="432"/>
      <c r="N1230" s="432"/>
    </row>
    <row r="1231" spans="1:21" hidden="1" x14ac:dyDescent="0.25">
      <c r="A1231" s="172"/>
      <c r="B1231" s="172"/>
      <c r="C1231" s="172"/>
      <c r="D1231" s="172"/>
      <c r="E1231" s="172"/>
      <c r="F1231" s="172"/>
      <c r="G1231" s="172"/>
      <c r="H1231" s="172"/>
      <c r="I1231" s="850" t="s">
        <v>172</v>
      </c>
      <c r="J1231" s="850"/>
      <c r="K1231" s="443"/>
      <c r="L1231" s="443"/>
      <c r="M1231" s="443"/>
      <c r="N1231" s="443"/>
    </row>
    <row r="1232" spans="1:21" s="17" customFormat="1" ht="69.75" hidden="1" x14ac:dyDescent="0.25">
      <c r="A1232" s="167" t="s">
        <v>24</v>
      </c>
      <c r="B1232" s="167" t="s">
        <v>0</v>
      </c>
      <c r="C1232" s="167" t="s">
        <v>69</v>
      </c>
      <c r="D1232" s="167" t="s">
        <v>67</v>
      </c>
      <c r="E1232" s="167" t="s">
        <v>70</v>
      </c>
      <c r="F1232" s="167" t="s">
        <v>7</v>
      </c>
      <c r="I1232" s="133" t="s">
        <v>115</v>
      </c>
      <c r="J1232" s="133" t="s">
        <v>173</v>
      </c>
      <c r="K1232" s="444"/>
      <c r="L1232" s="444"/>
      <c r="M1232" s="444"/>
      <c r="N1232" s="444"/>
      <c r="O1232" s="81"/>
      <c r="S1232" s="20"/>
      <c r="T1232" s="20"/>
      <c r="U1232" s="20"/>
    </row>
    <row r="1233" spans="1:21" s="17" customFormat="1" hidden="1" x14ac:dyDescent="0.25">
      <c r="A1233" s="113">
        <v>1</v>
      </c>
      <c r="B1233" s="113">
        <v>2</v>
      </c>
      <c r="C1233" s="113">
        <v>4</v>
      </c>
      <c r="D1233" s="113">
        <v>5</v>
      </c>
      <c r="E1233" s="113">
        <v>6</v>
      </c>
      <c r="F1233" s="113">
        <v>7</v>
      </c>
      <c r="G1233" s="1"/>
      <c r="H1233" s="1"/>
      <c r="I1233" s="135"/>
      <c r="J1233" s="135"/>
      <c r="K1233" s="388"/>
      <c r="L1233" s="388"/>
      <c r="M1233" s="388"/>
      <c r="N1233" s="388"/>
      <c r="O1233" s="19"/>
      <c r="S1233" s="20"/>
      <c r="T1233" s="20"/>
      <c r="U1233" s="20"/>
    </row>
    <row r="1234" spans="1:21" s="17" customFormat="1" hidden="1" x14ac:dyDescent="0.25">
      <c r="A1234" s="167">
        <v>1</v>
      </c>
      <c r="B1234" s="10" t="s">
        <v>92</v>
      </c>
      <c r="C1234" s="165" t="e">
        <f>F1234/D1234</f>
        <v>#DIV/0!</v>
      </c>
      <c r="D1234" s="165"/>
      <c r="E1234" s="165"/>
      <c r="F1234" s="165"/>
      <c r="I1234" s="138"/>
      <c r="J1234" s="138"/>
      <c r="K1234" s="445"/>
      <c r="L1234" s="445"/>
      <c r="M1234" s="445"/>
      <c r="N1234" s="445"/>
      <c r="O1234" s="19"/>
      <c r="S1234" s="20"/>
      <c r="T1234" s="20"/>
      <c r="U1234" s="20"/>
    </row>
    <row r="1235" spans="1:21" s="1" customFormat="1" hidden="1" x14ac:dyDescent="0.25">
      <c r="A1235" s="167">
        <v>2</v>
      </c>
      <c r="B1235" s="10" t="s">
        <v>68</v>
      </c>
      <c r="C1235" s="165" t="e">
        <f t="shared" ref="C1235:C1238" si="54">F1235/D1235</f>
        <v>#DIV/0!</v>
      </c>
      <c r="D1235" s="165"/>
      <c r="E1235" s="165"/>
      <c r="F1235" s="165"/>
      <c r="G1235" s="17"/>
      <c r="H1235" s="17"/>
      <c r="I1235" s="138"/>
      <c r="J1235" s="138"/>
      <c r="K1235" s="445"/>
      <c r="L1235" s="445"/>
      <c r="M1235" s="445"/>
      <c r="N1235" s="445"/>
      <c r="O1235" s="104"/>
      <c r="S1235" s="191"/>
      <c r="T1235" s="191"/>
      <c r="U1235" s="191"/>
    </row>
    <row r="1236" spans="1:21" s="17" customFormat="1" hidden="1" x14ac:dyDescent="0.25">
      <c r="A1236" s="167">
        <v>3</v>
      </c>
      <c r="B1236" s="10" t="s">
        <v>93</v>
      </c>
      <c r="C1236" s="165" t="e">
        <f t="shared" si="54"/>
        <v>#DIV/0!</v>
      </c>
      <c r="D1236" s="165"/>
      <c r="E1236" s="165"/>
      <c r="F1236" s="165"/>
      <c r="I1236" s="138"/>
      <c r="J1236" s="138"/>
      <c r="K1236" s="445"/>
      <c r="L1236" s="445"/>
      <c r="M1236" s="445"/>
      <c r="N1236" s="445"/>
      <c r="O1236" s="19"/>
      <c r="S1236" s="20"/>
      <c r="T1236" s="20"/>
      <c r="U1236" s="20"/>
    </row>
    <row r="1237" spans="1:21" s="17" customFormat="1" hidden="1" x14ac:dyDescent="0.25">
      <c r="A1237" s="167">
        <v>4</v>
      </c>
      <c r="B1237" s="10" t="s">
        <v>94</v>
      </c>
      <c r="C1237" s="165" t="e">
        <f t="shared" si="54"/>
        <v>#DIV/0!</v>
      </c>
      <c r="D1237" s="165"/>
      <c r="E1237" s="165"/>
      <c r="F1237" s="165"/>
      <c r="I1237" s="138"/>
      <c r="J1237" s="138"/>
      <c r="K1237" s="445"/>
      <c r="L1237" s="445"/>
      <c r="M1237" s="445"/>
      <c r="N1237" s="445"/>
      <c r="O1237" s="19"/>
      <c r="S1237" s="20"/>
      <c r="T1237" s="20"/>
      <c r="U1237" s="20"/>
    </row>
    <row r="1238" spans="1:21" s="17" customFormat="1" hidden="1" x14ac:dyDescent="0.25">
      <c r="A1238" s="167">
        <v>5</v>
      </c>
      <c r="B1238" s="10" t="s">
        <v>192</v>
      </c>
      <c r="C1238" s="165" t="e">
        <f t="shared" si="54"/>
        <v>#DIV/0!</v>
      </c>
      <c r="D1238" s="165"/>
      <c r="E1238" s="165"/>
      <c r="F1238" s="165"/>
      <c r="I1238" s="138"/>
      <c r="J1238" s="138"/>
      <c r="K1238" s="445"/>
      <c r="L1238" s="445"/>
      <c r="M1238" s="445"/>
      <c r="N1238" s="445"/>
      <c r="O1238" s="19"/>
      <c r="S1238" s="20"/>
      <c r="T1238" s="20"/>
      <c r="U1238" s="20"/>
    </row>
    <row r="1239" spans="1:21" s="17" customFormat="1" hidden="1" x14ac:dyDescent="0.25">
      <c r="A1239" s="144"/>
      <c r="B1239" s="145" t="s">
        <v>20</v>
      </c>
      <c r="C1239" s="144" t="s">
        <v>21</v>
      </c>
      <c r="D1239" s="144" t="s">
        <v>21</v>
      </c>
      <c r="E1239" s="144" t="s">
        <v>21</v>
      </c>
      <c r="F1239" s="146">
        <f>SUM(F1234:F1238)</f>
        <v>0</v>
      </c>
      <c r="I1239" s="135">
        <f>SUM(I1234:I1238)</f>
        <v>0</v>
      </c>
      <c r="J1239" s="135">
        <f>SUM(J1234:J1238)</f>
        <v>0</v>
      </c>
      <c r="K1239" s="388"/>
      <c r="L1239" s="388"/>
      <c r="M1239" s="388"/>
      <c r="N1239" s="388"/>
      <c r="O1239" s="19"/>
      <c r="S1239" s="20"/>
      <c r="T1239" s="20"/>
      <c r="U1239" s="20"/>
    </row>
    <row r="1240" spans="1:21" s="17" customFormat="1" hidden="1" x14ac:dyDescent="0.25">
      <c r="B1240" s="11"/>
      <c r="G1240" s="67"/>
      <c r="H1240" s="67"/>
      <c r="I1240" s="67"/>
      <c r="J1240" s="67"/>
      <c r="K1240" s="423"/>
      <c r="L1240" s="423"/>
      <c r="M1240" s="423"/>
      <c r="N1240" s="423"/>
      <c r="O1240" s="19"/>
      <c r="S1240" s="20"/>
      <c r="T1240" s="20"/>
      <c r="U1240" s="20"/>
    </row>
    <row r="1241" spans="1:21" s="17" customFormat="1" hidden="1" x14ac:dyDescent="0.25">
      <c r="A1241" s="866" t="s">
        <v>140</v>
      </c>
      <c r="B1241" s="866"/>
      <c r="C1241" s="866"/>
      <c r="D1241" s="866"/>
      <c r="E1241" s="866"/>
      <c r="F1241" s="866"/>
      <c r="G1241" s="866"/>
      <c r="H1241" s="866"/>
      <c r="I1241" s="866"/>
      <c r="J1241" s="866"/>
      <c r="K1241" s="435"/>
      <c r="L1241" s="435"/>
      <c r="M1241" s="435"/>
      <c r="N1241" s="435"/>
      <c r="O1241" s="19"/>
      <c r="S1241" s="20"/>
      <c r="T1241" s="20"/>
      <c r="U1241" s="20"/>
    </row>
    <row r="1242" spans="1:21" hidden="1" x14ac:dyDescent="0.25">
      <c r="A1242" s="32"/>
      <c r="B1242" s="11"/>
      <c r="C1242" s="17"/>
      <c r="D1242" s="17"/>
      <c r="E1242" s="17"/>
      <c r="F1242" s="17"/>
      <c r="I1242" s="850" t="s">
        <v>172</v>
      </c>
      <c r="J1242" s="850"/>
      <c r="K1242" s="443"/>
      <c r="L1242" s="443"/>
      <c r="M1242" s="443"/>
      <c r="N1242" s="443"/>
    </row>
    <row r="1243" spans="1:21" ht="56.25" hidden="1" x14ac:dyDescent="0.25">
      <c r="A1243" s="167" t="s">
        <v>24</v>
      </c>
      <c r="B1243" s="167" t="s">
        <v>14</v>
      </c>
      <c r="C1243" s="167" t="s">
        <v>71</v>
      </c>
      <c r="D1243" s="167" t="s">
        <v>72</v>
      </c>
      <c r="E1243" s="167" t="s">
        <v>147</v>
      </c>
      <c r="I1243" s="133" t="s">
        <v>115</v>
      </c>
      <c r="J1243" s="133" t="s">
        <v>173</v>
      </c>
      <c r="K1243" s="444"/>
      <c r="L1243" s="444"/>
      <c r="M1243" s="444"/>
      <c r="N1243" s="444"/>
      <c r="O1243" s="127"/>
    </row>
    <row r="1244" spans="1:21" hidden="1" x14ac:dyDescent="0.25">
      <c r="A1244" s="113">
        <v>1</v>
      </c>
      <c r="B1244" s="113">
        <v>2</v>
      </c>
      <c r="C1244" s="113">
        <v>3</v>
      </c>
      <c r="D1244" s="113">
        <v>4</v>
      </c>
      <c r="E1244" s="113">
        <v>5</v>
      </c>
      <c r="F1244" s="78"/>
      <c r="G1244" s="78"/>
      <c r="H1244" s="78"/>
      <c r="I1244" s="135"/>
      <c r="J1244" s="135"/>
      <c r="K1244" s="388"/>
      <c r="L1244" s="388"/>
      <c r="M1244" s="388"/>
      <c r="N1244" s="388"/>
    </row>
    <row r="1245" spans="1:21" hidden="1" x14ac:dyDescent="0.25">
      <c r="A1245" s="167">
        <v>1</v>
      </c>
      <c r="B1245" s="10"/>
      <c r="C1245" s="167"/>
      <c r="D1245" s="13"/>
      <c r="E1245" s="165"/>
      <c r="I1245" s="138"/>
      <c r="J1245" s="138"/>
      <c r="K1245" s="445"/>
      <c r="L1245" s="445"/>
      <c r="M1245" s="445"/>
      <c r="N1245" s="445"/>
    </row>
    <row r="1246" spans="1:21" s="78" customFormat="1" hidden="1" x14ac:dyDescent="0.25">
      <c r="A1246" s="167">
        <v>2</v>
      </c>
      <c r="B1246" s="10"/>
      <c r="C1246" s="167"/>
      <c r="D1246" s="13"/>
      <c r="E1246" s="165"/>
      <c r="F1246" s="67"/>
      <c r="G1246" s="67"/>
      <c r="H1246" s="67"/>
      <c r="I1246" s="138"/>
      <c r="J1246" s="138"/>
      <c r="K1246" s="445"/>
      <c r="L1246" s="445"/>
      <c r="M1246" s="445"/>
      <c r="N1246" s="445"/>
      <c r="O1246" s="79"/>
      <c r="S1246" s="188"/>
      <c r="T1246" s="188"/>
      <c r="U1246" s="188"/>
    </row>
    <row r="1247" spans="1:21" hidden="1" x14ac:dyDescent="0.25">
      <c r="A1247" s="167">
        <v>3</v>
      </c>
      <c r="B1247" s="10"/>
      <c r="C1247" s="167"/>
      <c r="D1247" s="13"/>
      <c r="E1247" s="165"/>
      <c r="I1247" s="138"/>
      <c r="J1247" s="138"/>
      <c r="K1247" s="445"/>
      <c r="L1247" s="445"/>
      <c r="M1247" s="445"/>
      <c r="N1247" s="445"/>
      <c r="T1247" s="106"/>
      <c r="U1247" s="195"/>
    </row>
    <row r="1248" spans="1:21" hidden="1" x14ac:dyDescent="0.25">
      <c r="A1248" s="167">
        <v>4</v>
      </c>
      <c r="B1248" s="10"/>
      <c r="C1248" s="167"/>
      <c r="D1248" s="13"/>
      <c r="E1248" s="165"/>
      <c r="I1248" s="138"/>
      <c r="J1248" s="138"/>
      <c r="K1248" s="445"/>
      <c r="L1248" s="445"/>
      <c r="M1248" s="445"/>
      <c r="N1248" s="445"/>
      <c r="T1248" s="106"/>
      <c r="U1248" s="195"/>
    </row>
    <row r="1249" spans="1:21" hidden="1" x14ac:dyDescent="0.25">
      <c r="A1249" s="144"/>
      <c r="B1249" s="145" t="s">
        <v>20</v>
      </c>
      <c r="C1249" s="144" t="s">
        <v>21</v>
      </c>
      <c r="D1249" s="144" t="s">
        <v>21</v>
      </c>
      <c r="E1249" s="146">
        <f>SUM(E1245:E1248)</f>
        <v>0</v>
      </c>
      <c r="I1249" s="135">
        <f>SUM(I1245:I1248)</f>
        <v>0</v>
      </c>
      <c r="J1249" s="135">
        <f>SUM(J1245:J1248)</f>
        <v>0</v>
      </c>
      <c r="K1249" s="388"/>
      <c r="L1249" s="388"/>
      <c r="M1249" s="388"/>
      <c r="N1249" s="388"/>
      <c r="T1249" s="106"/>
      <c r="U1249" s="195"/>
    </row>
    <row r="1250" spans="1:21" hidden="1" x14ac:dyDescent="0.25">
      <c r="A1250" s="17"/>
      <c r="B1250" s="11"/>
      <c r="C1250" s="17"/>
      <c r="D1250" s="17"/>
      <c r="E1250" s="17"/>
      <c r="F1250" s="17"/>
      <c r="T1250" s="106"/>
      <c r="U1250" s="195"/>
    </row>
    <row r="1251" spans="1:21" x14ac:dyDescent="0.25">
      <c r="A1251" s="860" t="s">
        <v>118</v>
      </c>
      <c r="B1251" s="860"/>
      <c r="C1251" s="860"/>
      <c r="D1251" s="860"/>
      <c r="E1251" s="860"/>
      <c r="F1251" s="860"/>
      <c r="G1251" s="860"/>
      <c r="H1251" s="860"/>
      <c r="I1251" s="860"/>
      <c r="J1251" s="860"/>
      <c r="K1251" s="434"/>
      <c r="L1251" s="434"/>
      <c r="M1251" s="434"/>
      <c r="N1251" s="434"/>
      <c r="T1251" s="106"/>
    </row>
    <row r="1252" spans="1:21" x14ac:dyDescent="0.25">
      <c r="A1252" s="30"/>
      <c r="B1252" s="11"/>
      <c r="C1252" s="17"/>
      <c r="D1252" s="17"/>
      <c r="E1252" s="17"/>
      <c r="F1252" s="17"/>
      <c r="T1252" s="106"/>
    </row>
    <row r="1253" spans="1:21" x14ac:dyDescent="0.25">
      <c r="A1253" s="30"/>
      <c r="B1253" s="11"/>
      <c r="C1253" s="17"/>
      <c r="D1253" s="17"/>
      <c r="E1253" s="17"/>
      <c r="F1253" s="17"/>
      <c r="I1253" s="850" t="s">
        <v>172</v>
      </c>
      <c r="J1253" s="850"/>
      <c r="K1253" s="443"/>
      <c r="L1253" s="443"/>
      <c r="M1253" s="443"/>
      <c r="N1253" s="443"/>
      <c r="O1253" s="128"/>
    </row>
    <row r="1254" spans="1:21" ht="56.25" x14ac:dyDescent="0.25">
      <c r="A1254" s="167" t="s">
        <v>24</v>
      </c>
      <c r="B1254" s="167" t="s">
        <v>14</v>
      </c>
      <c r="C1254" s="167" t="s">
        <v>74</v>
      </c>
      <c r="D1254" s="167" t="s">
        <v>117</v>
      </c>
      <c r="F1254" s="17"/>
      <c r="I1254" s="133" t="s">
        <v>115</v>
      </c>
      <c r="J1254" s="133" t="s">
        <v>173</v>
      </c>
      <c r="K1254" s="444"/>
      <c r="L1254" s="444"/>
      <c r="M1254" s="444"/>
      <c r="N1254" s="444"/>
      <c r="T1254" s="106"/>
    </row>
    <row r="1255" spans="1:21" x14ac:dyDescent="0.25">
      <c r="A1255" s="113">
        <v>1</v>
      </c>
      <c r="B1255" s="113">
        <v>2</v>
      </c>
      <c r="C1255" s="113">
        <v>3</v>
      </c>
      <c r="D1255" s="113">
        <v>4</v>
      </c>
      <c r="E1255" s="78"/>
      <c r="F1255" s="1"/>
      <c r="G1255" s="78"/>
      <c r="H1255" s="78"/>
      <c r="I1255" s="135"/>
      <c r="J1255" s="135"/>
      <c r="K1255" s="388"/>
      <c r="L1255" s="388"/>
      <c r="M1255" s="388"/>
      <c r="N1255" s="388"/>
      <c r="T1255" s="106"/>
    </row>
    <row r="1256" spans="1:21" hidden="1" x14ac:dyDescent="0.25">
      <c r="A1256" s="167">
        <v>1</v>
      </c>
      <c r="B1256" s="10"/>
      <c r="C1256" s="13">
        <v>1</v>
      </c>
      <c r="D1256" s="270"/>
      <c r="F1256" s="17"/>
      <c r="I1256" s="138"/>
      <c r="J1256" s="138"/>
      <c r="K1256" s="445"/>
      <c r="L1256" s="445"/>
      <c r="M1256" s="445"/>
      <c r="N1256" s="445"/>
      <c r="T1256" s="106"/>
    </row>
    <row r="1257" spans="1:21" s="253" customFormat="1" x14ac:dyDescent="0.25">
      <c r="A1257" s="529">
        <v>1</v>
      </c>
      <c r="B1257" s="275" t="s">
        <v>312</v>
      </c>
      <c r="C1257" s="13">
        <v>2</v>
      </c>
      <c r="D1257" s="530">
        <v>1289172</v>
      </c>
      <c r="F1257" s="17"/>
      <c r="I1257" s="138"/>
      <c r="J1257" s="138"/>
      <c r="K1257" s="445"/>
      <c r="L1257" s="445"/>
      <c r="M1257" s="445"/>
      <c r="N1257" s="445"/>
      <c r="O1257" s="68"/>
      <c r="S1257" s="184"/>
      <c r="T1257" s="106"/>
      <c r="U1257" s="184"/>
    </row>
    <row r="1258" spans="1:21" s="253" customFormat="1" ht="46.5" x14ac:dyDescent="0.25">
      <c r="A1258" s="529">
        <v>2</v>
      </c>
      <c r="B1258" s="10" t="s">
        <v>313</v>
      </c>
      <c r="C1258" s="13">
        <v>4</v>
      </c>
      <c r="D1258" s="530">
        <v>360000</v>
      </c>
      <c r="F1258" s="17"/>
      <c r="I1258" s="138"/>
      <c r="J1258" s="138"/>
      <c r="K1258" s="445"/>
      <c r="L1258" s="445"/>
      <c r="M1258" s="445"/>
      <c r="N1258" s="445"/>
      <c r="O1258" s="68"/>
      <c r="S1258" s="184"/>
      <c r="T1258" s="106"/>
      <c r="U1258" s="184"/>
    </row>
    <row r="1259" spans="1:21" s="253" customFormat="1" x14ac:dyDescent="0.25">
      <c r="A1259" s="529">
        <v>3</v>
      </c>
      <c r="B1259" s="10" t="s">
        <v>314</v>
      </c>
      <c r="C1259" s="13">
        <v>2</v>
      </c>
      <c r="D1259" s="530">
        <v>175000</v>
      </c>
      <c r="F1259" s="17"/>
      <c r="I1259" s="138"/>
      <c r="J1259" s="138"/>
      <c r="K1259" s="445"/>
      <c r="L1259" s="445"/>
      <c r="M1259" s="445"/>
      <c r="N1259" s="445"/>
      <c r="O1259" s="68"/>
      <c r="S1259" s="184"/>
      <c r="T1259" s="106"/>
      <c r="U1259" s="184"/>
    </row>
    <row r="1260" spans="1:21" s="253" customFormat="1" x14ac:dyDescent="0.35">
      <c r="A1260" s="529">
        <v>4</v>
      </c>
      <c r="B1260" s="539" t="s">
        <v>315</v>
      </c>
      <c r="C1260" s="13">
        <v>2</v>
      </c>
      <c r="D1260" s="530">
        <v>1500</v>
      </c>
      <c r="F1260" s="17"/>
      <c r="I1260" s="138"/>
      <c r="J1260" s="138"/>
      <c r="K1260" s="445"/>
      <c r="L1260" s="445"/>
      <c r="M1260" s="445"/>
      <c r="N1260" s="445"/>
      <c r="O1260" s="68"/>
      <c r="S1260" s="184"/>
      <c r="T1260" s="106"/>
      <c r="U1260" s="184"/>
    </row>
    <row r="1261" spans="1:21" s="253" customFormat="1" x14ac:dyDescent="0.25">
      <c r="A1261" s="529">
        <v>5</v>
      </c>
      <c r="B1261" s="538" t="s">
        <v>321</v>
      </c>
      <c r="C1261" s="13">
        <v>1</v>
      </c>
      <c r="D1261" s="537">
        <f>40000-15000</f>
        <v>25000</v>
      </c>
      <c r="F1261" s="17"/>
      <c r="I1261" s="138"/>
      <c r="J1261" s="138"/>
      <c r="K1261" s="445"/>
      <c r="L1261" s="445"/>
      <c r="M1261" s="445"/>
      <c r="N1261" s="445"/>
      <c r="O1261" s="68"/>
      <c r="S1261" s="184"/>
      <c r="T1261" s="106"/>
      <c r="U1261" s="184"/>
    </row>
    <row r="1262" spans="1:21" s="253" customFormat="1" x14ac:dyDescent="0.25">
      <c r="A1262" s="529">
        <v>6</v>
      </c>
      <c r="B1262" s="538" t="s">
        <v>322</v>
      </c>
      <c r="C1262" s="540">
        <v>1</v>
      </c>
      <c r="D1262" s="537">
        <v>6000</v>
      </c>
      <c r="F1262" s="17"/>
      <c r="I1262" s="138"/>
      <c r="J1262" s="138"/>
      <c r="K1262" s="445"/>
      <c r="L1262" s="445"/>
      <c r="M1262" s="445"/>
      <c r="N1262" s="445"/>
      <c r="O1262" s="68"/>
      <c r="S1262" s="184"/>
      <c r="T1262" s="106"/>
      <c r="U1262" s="184"/>
    </row>
    <row r="1263" spans="1:21" s="78" customFormat="1" ht="46.5" x14ac:dyDescent="0.25">
      <c r="A1263" s="529">
        <v>7</v>
      </c>
      <c r="B1263" s="538" t="s">
        <v>316</v>
      </c>
      <c r="C1263" s="540">
        <v>1</v>
      </c>
      <c r="D1263" s="537">
        <v>1400</v>
      </c>
      <c r="E1263" s="67"/>
      <c r="F1263" s="36"/>
      <c r="G1263" s="67"/>
      <c r="H1263" s="67"/>
      <c r="I1263" s="138"/>
      <c r="J1263" s="138"/>
      <c r="K1263" s="445"/>
      <c r="L1263" s="445"/>
      <c r="M1263" s="445"/>
      <c r="N1263" s="445"/>
      <c r="O1263" s="79"/>
      <c r="S1263" s="188"/>
      <c r="T1263" s="186"/>
      <c r="U1263" s="188"/>
    </row>
    <row r="1264" spans="1:21" s="78" customFormat="1" hidden="1" x14ac:dyDescent="0.25">
      <c r="A1264" s="529">
        <v>8</v>
      </c>
      <c r="B1264" s="538"/>
      <c r="C1264" s="540"/>
      <c r="D1264" s="537"/>
      <c r="E1264" s="528"/>
      <c r="F1264" s="36"/>
      <c r="G1264" s="528"/>
      <c r="H1264" s="528"/>
      <c r="I1264" s="138"/>
      <c r="J1264" s="138"/>
      <c r="K1264" s="445"/>
      <c r="L1264" s="445"/>
      <c r="M1264" s="445"/>
      <c r="N1264" s="445"/>
      <c r="O1264" s="79"/>
      <c r="S1264" s="188"/>
      <c r="T1264" s="186"/>
      <c r="U1264" s="188"/>
    </row>
    <row r="1265" spans="1:21" x14ac:dyDescent="0.25">
      <c r="A1265" s="144"/>
      <c r="B1265" s="145" t="s">
        <v>20</v>
      </c>
      <c r="C1265" s="144" t="s">
        <v>21</v>
      </c>
      <c r="D1265" s="146">
        <f>SUM(D1257:D1264)</f>
        <v>1858072</v>
      </c>
      <c r="F1265" s="17"/>
      <c r="I1265" s="135">
        <f>SUM(I1256:I1263)</f>
        <v>0</v>
      </c>
      <c r="J1265" s="135">
        <f>SUM(J1256:J1263)</f>
        <v>0</v>
      </c>
      <c r="K1265" s="388"/>
      <c r="L1265" s="388"/>
      <c r="M1265" s="388"/>
      <c r="N1265" s="388"/>
      <c r="T1265" s="106"/>
      <c r="U1265" s="195"/>
    </row>
    <row r="1266" spans="1:21" x14ac:dyDescent="0.25">
      <c r="A1266" s="35"/>
      <c r="B1266" s="11"/>
      <c r="C1266" s="17"/>
      <c r="D1266" s="17"/>
      <c r="E1266" s="17"/>
      <c r="F1266" s="17"/>
      <c r="T1266" s="106"/>
      <c r="U1266" s="195"/>
    </row>
    <row r="1267" spans="1:21" hidden="1" x14ac:dyDescent="0.25">
      <c r="A1267" s="864" t="s">
        <v>148</v>
      </c>
      <c r="B1267" s="864"/>
      <c r="C1267" s="864"/>
      <c r="D1267" s="864"/>
      <c r="E1267" s="864"/>
      <c r="F1267" s="864"/>
      <c r="G1267" s="864"/>
      <c r="H1267" s="864"/>
      <c r="I1267" s="864"/>
      <c r="J1267" s="864"/>
      <c r="K1267" s="436"/>
      <c r="L1267" s="436"/>
      <c r="M1267" s="436"/>
      <c r="N1267" s="436"/>
      <c r="T1267" s="106"/>
    </row>
    <row r="1268" spans="1:21" hidden="1" x14ac:dyDescent="0.25">
      <c r="A1268" s="30"/>
      <c r="B1268" s="11"/>
      <c r="C1268" s="17"/>
      <c r="D1268" s="17"/>
      <c r="E1268" s="17"/>
      <c r="F1268" s="17"/>
      <c r="T1268" s="106"/>
    </row>
    <row r="1269" spans="1:21" hidden="1" x14ac:dyDescent="0.25">
      <c r="A1269" s="30"/>
      <c r="B1269" s="11"/>
      <c r="C1269" s="17"/>
      <c r="D1269" s="17"/>
      <c r="E1269" s="17"/>
      <c r="F1269" s="17"/>
      <c r="I1269" s="850" t="s">
        <v>172</v>
      </c>
      <c r="J1269" s="850"/>
      <c r="K1269" s="443"/>
      <c r="L1269" s="443"/>
      <c r="M1269" s="443"/>
      <c r="N1269" s="443"/>
      <c r="O1269" s="129"/>
      <c r="T1269" s="106"/>
    </row>
    <row r="1270" spans="1:21" ht="56.25" hidden="1" x14ac:dyDescent="0.25">
      <c r="A1270" s="167" t="s">
        <v>24</v>
      </c>
      <c r="B1270" s="167" t="s">
        <v>14</v>
      </c>
      <c r="C1270" s="167" t="s">
        <v>74</v>
      </c>
      <c r="D1270" s="167" t="s">
        <v>117</v>
      </c>
      <c r="F1270" s="17"/>
      <c r="I1270" s="133" t="s">
        <v>115</v>
      </c>
      <c r="J1270" s="133" t="s">
        <v>173</v>
      </c>
      <c r="K1270" s="444"/>
      <c r="L1270" s="444"/>
      <c r="M1270" s="444"/>
      <c r="N1270" s="444"/>
      <c r="T1270" s="106"/>
    </row>
    <row r="1271" spans="1:21" hidden="1" x14ac:dyDescent="0.25">
      <c r="A1271" s="113">
        <v>1</v>
      </c>
      <c r="B1271" s="113">
        <v>2</v>
      </c>
      <c r="C1271" s="113">
        <v>3</v>
      </c>
      <c r="D1271" s="113">
        <v>4</v>
      </c>
      <c r="E1271" s="78"/>
      <c r="F1271" s="1"/>
      <c r="G1271" s="78"/>
      <c r="H1271" s="78"/>
      <c r="I1271" s="135"/>
      <c r="J1271" s="135"/>
      <c r="K1271" s="388"/>
      <c r="L1271" s="388"/>
      <c r="M1271" s="388"/>
      <c r="N1271" s="388"/>
      <c r="T1271" s="106"/>
    </row>
    <row r="1272" spans="1:21" hidden="1" x14ac:dyDescent="0.25">
      <c r="A1272" s="167">
        <v>1</v>
      </c>
      <c r="B1272" s="15"/>
      <c r="C1272" s="13"/>
      <c r="D1272" s="165"/>
      <c r="F1272" s="17"/>
      <c r="G1272" s="75"/>
      <c r="I1272" s="138"/>
      <c r="J1272" s="138"/>
      <c r="K1272" s="445"/>
      <c r="L1272" s="445"/>
      <c r="M1272" s="445"/>
      <c r="N1272" s="445"/>
      <c r="T1272" s="106"/>
    </row>
    <row r="1273" spans="1:21" s="78" customFormat="1" hidden="1" x14ac:dyDescent="0.25">
      <c r="A1273" s="167">
        <v>2</v>
      </c>
      <c r="B1273" s="15"/>
      <c r="C1273" s="13"/>
      <c r="D1273" s="165"/>
      <c r="E1273" s="67"/>
      <c r="F1273" s="17"/>
      <c r="G1273" s="67"/>
      <c r="H1273" s="67"/>
      <c r="I1273" s="138"/>
      <c r="J1273" s="138"/>
      <c r="K1273" s="445"/>
      <c r="L1273" s="445"/>
      <c r="M1273" s="445"/>
      <c r="N1273" s="445"/>
      <c r="O1273" s="79"/>
      <c r="S1273" s="188"/>
      <c r="T1273" s="186"/>
      <c r="U1273" s="188"/>
    </row>
    <row r="1274" spans="1:21" hidden="1" x14ac:dyDescent="0.25">
      <c r="A1274" s="167"/>
      <c r="B1274" s="15"/>
      <c r="C1274" s="13"/>
      <c r="D1274" s="165"/>
      <c r="F1274" s="17"/>
      <c r="I1274" s="138"/>
      <c r="J1274" s="138"/>
      <c r="K1274" s="445"/>
      <c r="L1274" s="445"/>
      <c r="M1274" s="445"/>
      <c r="N1274" s="445"/>
      <c r="T1274" s="106"/>
      <c r="U1274" s="195"/>
    </row>
    <row r="1275" spans="1:21" hidden="1" x14ac:dyDescent="0.25">
      <c r="A1275" s="167"/>
      <c r="B1275" s="15"/>
      <c r="C1275" s="13"/>
      <c r="D1275" s="165"/>
      <c r="F1275" s="17"/>
      <c r="I1275" s="138"/>
      <c r="J1275" s="138"/>
      <c r="K1275" s="445"/>
      <c r="L1275" s="445"/>
      <c r="M1275" s="445"/>
      <c r="N1275" s="445"/>
      <c r="T1275" s="106"/>
      <c r="U1275" s="195"/>
    </row>
    <row r="1276" spans="1:21" hidden="1" x14ac:dyDescent="0.25">
      <c r="A1276" s="144"/>
      <c r="B1276" s="145" t="s">
        <v>20</v>
      </c>
      <c r="C1276" s="144" t="s">
        <v>21</v>
      </c>
      <c r="D1276" s="146">
        <f>SUM(D1272:D1275)</f>
        <v>0</v>
      </c>
      <c r="F1276" s="17"/>
      <c r="I1276" s="135">
        <f>SUM(I1272:I1275)</f>
        <v>0</v>
      </c>
      <c r="J1276" s="135">
        <f>SUM(J1272:J1275)</f>
        <v>0</v>
      </c>
      <c r="K1276" s="388"/>
      <c r="L1276" s="388"/>
      <c r="M1276" s="388"/>
      <c r="N1276" s="388"/>
      <c r="T1276" s="106"/>
      <c r="U1276" s="195"/>
    </row>
    <row r="1277" spans="1:21" hidden="1" x14ac:dyDescent="0.25">
      <c r="A1277" s="35"/>
      <c r="B1277" s="11"/>
      <c r="C1277" s="17"/>
      <c r="D1277" s="17"/>
      <c r="E1277" s="17"/>
      <c r="F1277" s="17"/>
      <c r="T1277" s="106"/>
      <c r="U1277" s="195"/>
    </row>
    <row r="1278" spans="1:21" x14ac:dyDescent="0.25">
      <c r="A1278" s="861" t="s">
        <v>150</v>
      </c>
      <c r="B1278" s="861"/>
      <c r="C1278" s="861"/>
      <c r="D1278" s="861"/>
      <c r="E1278" s="861"/>
      <c r="F1278" s="861"/>
      <c r="G1278" s="861"/>
      <c r="H1278" s="861"/>
      <c r="I1278" s="861"/>
      <c r="J1278" s="861"/>
      <c r="K1278" s="432"/>
      <c r="L1278" s="432"/>
      <c r="M1278" s="432"/>
      <c r="N1278" s="432"/>
      <c r="T1278" s="106"/>
    </row>
    <row r="1279" spans="1:21" x14ac:dyDescent="0.25">
      <c r="A1279" s="862"/>
      <c r="B1279" s="862"/>
      <c r="C1279" s="862"/>
      <c r="D1279" s="862"/>
      <c r="E1279" s="862"/>
      <c r="F1279" s="17"/>
      <c r="I1279" s="850" t="s">
        <v>172</v>
      </c>
      <c r="J1279" s="850"/>
      <c r="K1279" s="443"/>
      <c r="L1279" s="443"/>
      <c r="M1279" s="443"/>
      <c r="N1279" s="443"/>
      <c r="T1279" s="106"/>
    </row>
    <row r="1280" spans="1:21" ht="56.25" x14ac:dyDescent="0.25">
      <c r="A1280" s="167" t="s">
        <v>15</v>
      </c>
      <c r="B1280" s="167" t="s">
        <v>14</v>
      </c>
      <c r="C1280" s="167" t="s">
        <v>27</v>
      </c>
      <c r="D1280" s="167" t="s">
        <v>75</v>
      </c>
      <c r="E1280" s="167" t="s">
        <v>7</v>
      </c>
      <c r="I1280" s="133" t="s">
        <v>115</v>
      </c>
      <c r="J1280" s="133" t="s">
        <v>173</v>
      </c>
      <c r="K1280" s="444"/>
      <c r="L1280" s="444"/>
      <c r="M1280" s="444"/>
      <c r="N1280" s="444"/>
      <c r="T1280" s="106"/>
    </row>
    <row r="1281" spans="1:21" x14ac:dyDescent="0.25">
      <c r="A1281" s="113">
        <v>1</v>
      </c>
      <c r="B1281" s="113">
        <v>2</v>
      </c>
      <c r="C1281" s="113">
        <v>3</v>
      </c>
      <c r="D1281" s="113">
        <v>4</v>
      </c>
      <c r="E1281" s="113">
        <v>5</v>
      </c>
      <c r="F1281" s="78"/>
      <c r="G1281" s="78"/>
      <c r="H1281" s="78"/>
      <c r="I1281" s="135"/>
      <c r="J1281" s="135"/>
      <c r="K1281" s="388"/>
      <c r="L1281" s="388"/>
      <c r="M1281" s="388"/>
      <c r="N1281" s="388"/>
      <c r="T1281" s="106"/>
    </row>
    <row r="1282" spans="1:21" x14ac:dyDescent="0.25">
      <c r="A1282" s="167">
        <v>1</v>
      </c>
      <c r="B1282" s="10" t="s">
        <v>317</v>
      </c>
      <c r="C1282" s="13">
        <v>1600</v>
      </c>
      <c r="D1282" s="530">
        <f t="shared" ref="D1282:D1285" si="55">E1282/C1282</f>
        <v>436.755</v>
      </c>
      <c r="E1282" s="530">
        <v>698808</v>
      </c>
      <c r="I1282" s="138"/>
      <c r="J1282" s="138"/>
      <c r="K1282" s="445"/>
      <c r="L1282" s="445"/>
      <c r="M1282" s="445"/>
      <c r="N1282" s="445"/>
      <c r="T1282" s="106"/>
    </row>
    <row r="1283" spans="1:21" s="78" customFormat="1" hidden="1" x14ac:dyDescent="0.25">
      <c r="A1283" s="167">
        <v>2</v>
      </c>
      <c r="B1283" s="10" t="s">
        <v>246</v>
      </c>
      <c r="C1283" s="13">
        <v>100</v>
      </c>
      <c r="D1283" s="530">
        <f t="shared" si="55"/>
        <v>0</v>
      </c>
      <c r="E1283" s="530"/>
      <c r="F1283" s="67"/>
      <c r="G1283" s="67"/>
      <c r="H1283" s="67"/>
      <c r="I1283" s="138"/>
      <c r="J1283" s="138"/>
      <c r="K1283" s="445"/>
      <c r="L1283" s="445"/>
      <c r="M1283" s="445"/>
      <c r="N1283" s="445"/>
      <c r="O1283" s="79"/>
      <c r="S1283" s="188"/>
      <c r="T1283" s="186"/>
      <c r="U1283" s="188"/>
    </row>
    <row r="1284" spans="1:21" s="78" customFormat="1" hidden="1" x14ac:dyDescent="0.25">
      <c r="A1284" s="290">
        <v>3</v>
      </c>
      <c r="B1284" s="10" t="s">
        <v>247</v>
      </c>
      <c r="C1284" s="13">
        <v>5</v>
      </c>
      <c r="D1284" s="530">
        <f t="shared" si="55"/>
        <v>0</v>
      </c>
      <c r="E1284" s="530"/>
      <c r="F1284" s="288"/>
      <c r="G1284" s="288"/>
      <c r="H1284" s="288"/>
      <c r="I1284" s="138"/>
      <c r="J1284" s="138"/>
      <c r="K1284" s="445"/>
      <c r="L1284" s="445"/>
      <c r="M1284" s="445"/>
      <c r="N1284" s="445"/>
      <c r="O1284" s="79"/>
      <c r="S1284" s="188"/>
      <c r="T1284" s="186"/>
      <c r="U1284" s="188"/>
    </row>
    <row r="1285" spans="1:21" ht="46.5" hidden="1" x14ac:dyDescent="0.35">
      <c r="A1285" s="167">
        <v>4</v>
      </c>
      <c r="B1285" s="542" t="s">
        <v>323</v>
      </c>
      <c r="C1285" s="276">
        <v>10</v>
      </c>
      <c r="D1285" s="530">
        <f t="shared" si="55"/>
        <v>0</v>
      </c>
      <c r="E1285" s="277"/>
      <c r="I1285" s="138"/>
      <c r="J1285" s="138"/>
      <c r="K1285" s="445"/>
      <c r="L1285" s="445"/>
      <c r="M1285" s="445"/>
      <c r="N1285" s="445"/>
      <c r="T1285" s="106"/>
      <c r="U1285" s="195"/>
    </row>
    <row r="1286" spans="1:21" x14ac:dyDescent="0.25">
      <c r="A1286" s="144"/>
      <c r="B1286" s="145" t="s">
        <v>20</v>
      </c>
      <c r="C1286" s="144"/>
      <c r="D1286" s="144" t="s">
        <v>21</v>
      </c>
      <c r="E1286" s="146">
        <f>SUM(E1282:E1285)</f>
        <v>698808</v>
      </c>
      <c r="I1286" s="135">
        <f>SUM(I1282:I1285)</f>
        <v>0</v>
      </c>
      <c r="J1286" s="135">
        <f>SUM(J1282:J1285)</f>
        <v>0</v>
      </c>
      <c r="K1286" s="388"/>
      <c r="L1286" s="388"/>
      <c r="M1286" s="388"/>
      <c r="N1286" s="388"/>
      <c r="T1286" s="106"/>
      <c r="U1286" s="195"/>
    </row>
    <row r="1287" spans="1:21" x14ac:dyDescent="0.25">
      <c r="A1287" s="17"/>
      <c r="B1287" s="11"/>
      <c r="C1287" s="17"/>
      <c r="D1287" s="17"/>
      <c r="E1287" s="17"/>
      <c r="F1287" s="17"/>
      <c r="T1287" s="106"/>
      <c r="U1287" s="195"/>
    </row>
    <row r="1288" spans="1:21" hidden="1" x14ac:dyDescent="0.25">
      <c r="A1288" s="861" t="s">
        <v>151</v>
      </c>
      <c r="B1288" s="861"/>
      <c r="C1288" s="861"/>
      <c r="D1288" s="861"/>
      <c r="E1288" s="861"/>
      <c r="F1288" s="861"/>
      <c r="G1288" s="861"/>
      <c r="H1288" s="861"/>
      <c r="I1288" s="861"/>
      <c r="J1288" s="861"/>
      <c r="K1288" s="432"/>
      <c r="L1288" s="432"/>
      <c r="M1288" s="432"/>
      <c r="N1288" s="432"/>
      <c r="T1288" s="106"/>
    </row>
    <row r="1289" spans="1:21" hidden="1" x14ac:dyDescent="0.25">
      <c r="A1289" s="862"/>
      <c r="B1289" s="862"/>
      <c r="C1289" s="862"/>
      <c r="D1289" s="862"/>
      <c r="E1289" s="862"/>
      <c r="F1289" s="862"/>
      <c r="I1289" s="850" t="s">
        <v>172</v>
      </c>
      <c r="J1289" s="850"/>
      <c r="K1289" s="443"/>
      <c r="L1289" s="443"/>
      <c r="M1289" s="443"/>
      <c r="N1289" s="443"/>
      <c r="T1289" s="106"/>
    </row>
    <row r="1290" spans="1:21" ht="56.25" hidden="1" x14ac:dyDescent="0.25">
      <c r="A1290" s="167" t="s">
        <v>24</v>
      </c>
      <c r="B1290" s="167" t="s">
        <v>14</v>
      </c>
      <c r="C1290" s="167" t="s">
        <v>78</v>
      </c>
      <c r="D1290" s="167" t="s">
        <v>27</v>
      </c>
      <c r="E1290" s="167" t="s">
        <v>79</v>
      </c>
      <c r="F1290" s="167" t="s">
        <v>7</v>
      </c>
      <c r="I1290" s="133" t="s">
        <v>115</v>
      </c>
      <c r="J1290" s="133" t="s">
        <v>173</v>
      </c>
      <c r="K1290" s="444"/>
      <c r="L1290" s="444"/>
      <c r="M1290" s="444"/>
      <c r="N1290" s="444"/>
      <c r="O1290" s="81"/>
      <c r="P1290" s="81"/>
      <c r="T1290" s="106"/>
    </row>
    <row r="1291" spans="1:21" hidden="1" x14ac:dyDescent="0.25">
      <c r="A1291" s="113">
        <v>1</v>
      </c>
      <c r="B1291" s="113">
        <v>2</v>
      </c>
      <c r="C1291" s="113">
        <v>3</v>
      </c>
      <c r="D1291" s="113">
        <v>4</v>
      </c>
      <c r="E1291" s="113">
        <v>5</v>
      </c>
      <c r="F1291" s="113">
        <v>6</v>
      </c>
      <c r="G1291" s="78"/>
      <c r="H1291" s="78"/>
      <c r="I1291" s="135"/>
      <c r="J1291" s="135"/>
      <c r="K1291" s="388"/>
      <c r="L1291" s="388"/>
      <c r="M1291" s="388"/>
      <c r="N1291" s="388"/>
      <c r="T1291" s="106"/>
    </row>
    <row r="1292" spans="1:21" hidden="1" x14ac:dyDescent="0.25">
      <c r="A1292" s="167">
        <v>1</v>
      </c>
      <c r="B1292" s="10"/>
      <c r="C1292" s="167"/>
      <c r="D1292" s="167"/>
      <c r="E1292" s="165"/>
      <c r="F1292" s="165"/>
      <c r="I1292" s="138"/>
      <c r="J1292" s="138"/>
      <c r="K1292" s="445"/>
      <c r="L1292" s="445"/>
      <c r="M1292" s="445"/>
      <c r="N1292" s="445"/>
      <c r="T1292" s="106"/>
    </row>
    <row r="1293" spans="1:21" s="78" customFormat="1" hidden="1" x14ac:dyDescent="0.25">
      <c r="A1293" s="167">
        <v>2</v>
      </c>
      <c r="B1293" s="10"/>
      <c r="C1293" s="167"/>
      <c r="D1293" s="167"/>
      <c r="E1293" s="165"/>
      <c r="F1293" s="165"/>
      <c r="G1293" s="67"/>
      <c r="H1293" s="67"/>
      <c r="I1293" s="138"/>
      <c r="J1293" s="138"/>
      <c r="K1293" s="445"/>
      <c r="L1293" s="445"/>
      <c r="M1293" s="445"/>
      <c r="N1293" s="445"/>
      <c r="O1293" s="79"/>
      <c r="S1293" s="188"/>
      <c r="T1293" s="186"/>
      <c r="U1293" s="188"/>
    </row>
    <row r="1294" spans="1:21" hidden="1" x14ac:dyDescent="0.25">
      <c r="A1294" s="167">
        <v>3</v>
      </c>
      <c r="B1294" s="10"/>
      <c r="C1294" s="167"/>
      <c r="D1294" s="167"/>
      <c r="E1294" s="165"/>
      <c r="F1294" s="165"/>
      <c r="I1294" s="138"/>
      <c r="J1294" s="138"/>
      <c r="K1294" s="445"/>
      <c r="L1294" s="445"/>
      <c r="M1294" s="445"/>
      <c r="N1294" s="445"/>
      <c r="O1294" s="76"/>
      <c r="T1294" s="106"/>
      <c r="U1294" s="195"/>
    </row>
    <row r="1295" spans="1:21" hidden="1" x14ac:dyDescent="0.25">
      <c r="A1295" s="167">
        <v>4</v>
      </c>
      <c r="B1295" s="10"/>
      <c r="C1295" s="167"/>
      <c r="D1295" s="167"/>
      <c r="E1295" s="165"/>
      <c r="F1295" s="165"/>
      <c r="I1295" s="138"/>
      <c r="J1295" s="138"/>
      <c r="K1295" s="445"/>
      <c r="L1295" s="445"/>
      <c r="M1295" s="445"/>
      <c r="N1295" s="445"/>
      <c r="T1295" s="106"/>
      <c r="U1295" s="195"/>
    </row>
    <row r="1296" spans="1:21" hidden="1" x14ac:dyDescent="0.25">
      <c r="A1296" s="144"/>
      <c r="B1296" s="145" t="s">
        <v>20</v>
      </c>
      <c r="C1296" s="144" t="s">
        <v>21</v>
      </c>
      <c r="D1296" s="144" t="s">
        <v>21</v>
      </c>
      <c r="E1296" s="144" t="s">
        <v>21</v>
      </c>
      <c r="F1296" s="146">
        <f>F1295+F1293+F1294+F1292</f>
        <v>0</v>
      </c>
      <c r="I1296" s="135">
        <f>SUM(I1292:I1295)</f>
        <v>0</v>
      </c>
      <c r="J1296" s="135">
        <f>SUM(J1292:J1295)</f>
        <v>0</v>
      </c>
      <c r="K1296" s="388"/>
      <c r="L1296" s="388"/>
      <c r="M1296" s="388"/>
      <c r="N1296" s="388"/>
      <c r="T1296" s="106"/>
      <c r="U1296" s="195"/>
    </row>
    <row r="1297" spans="1:21" hidden="1" x14ac:dyDescent="0.25">
      <c r="A1297" s="17"/>
      <c r="B1297" s="11"/>
      <c r="C1297" s="17"/>
      <c r="D1297" s="17"/>
      <c r="E1297" s="17"/>
      <c r="F1297" s="36"/>
      <c r="T1297" s="106"/>
      <c r="U1297" s="195"/>
    </row>
    <row r="1298" spans="1:21" hidden="1" x14ac:dyDescent="0.25">
      <c r="A1298" s="861" t="s">
        <v>152</v>
      </c>
      <c r="B1298" s="861"/>
      <c r="C1298" s="861"/>
      <c r="D1298" s="861"/>
      <c r="E1298" s="861"/>
      <c r="F1298" s="861"/>
      <c r="G1298" s="861"/>
      <c r="H1298" s="861"/>
      <c r="I1298" s="861"/>
      <c r="J1298" s="861"/>
      <c r="K1298" s="432"/>
      <c r="L1298" s="432"/>
      <c r="M1298" s="432"/>
      <c r="N1298" s="432"/>
      <c r="T1298" s="106"/>
    </row>
    <row r="1299" spans="1:21" hidden="1" x14ac:dyDescent="0.25">
      <c r="A1299" s="862"/>
      <c r="B1299" s="862"/>
      <c r="C1299" s="862"/>
      <c r="D1299" s="862"/>
      <c r="E1299" s="862"/>
      <c r="F1299" s="862"/>
      <c r="I1299" s="850" t="s">
        <v>172</v>
      </c>
      <c r="J1299" s="850"/>
      <c r="K1299" s="443"/>
      <c r="L1299" s="443"/>
      <c r="M1299" s="443"/>
      <c r="N1299" s="443"/>
      <c r="T1299" s="106"/>
    </row>
    <row r="1300" spans="1:21" ht="56.25" hidden="1" x14ac:dyDescent="0.25">
      <c r="A1300" s="167" t="s">
        <v>24</v>
      </c>
      <c r="B1300" s="167" t="s">
        <v>14</v>
      </c>
      <c r="C1300" s="167" t="s">
        <v>78</v>
      </c>
      <c r="D1300" s="167" t="s">
        <v>27</v>
      </c>
      <c r="E1300" s="167" t="s">
        <v>79</v>
      </c>
      <c r="F1300" s="167" t="s">
        <v>7</v>
      </c>
      <c r="I1300" s="133" t="s">
        <v>115</v>
      </c>
      <c r="J1300" s="133" t="s">
        <v>173</v>
      </c>
      <c r="K1300" s="444"/>
      <c r="L1300" s="444"/>
      <c r="M1300" s="444"/>
      <c r="N1300" s="444"/>
      <c r="O1300" s="81"/>
      <c r="P1300" s="81"/>
      <c r="T1300" s="106"/>
    </row>
    <row r="1301" spans="1:21" hidden="1" x14ac:dyDescent="0.25">
      <c r="A1301" s="113">
        <v>1</v>
      </c>
      <c r="B1301" s="113">
        <v>2</v>
      </c>
      <c r="C1301" s="113">
        <v>3</v>
      </c>
      <c r="D1301" s="113">
        <v>4</v>
      </c>
      <c r="E1301" s="113">
        <v>5</v>
      </c>
      <c r="F1301" s="113">
        <v>6</v>
      </c>
      <c r="G1301" s="78"/>
      <c r="H1301" s="78"/>
      <c r="I1301" s="135"/>
      <c r="J1301" s="135"/>
      <c r="K1301" s="388"/>
      <c r="L1301" s="388"/>
      <c r="M1301" s="388"/>
      <c r="N1301" s="388"/>
      <c r="T1301" s="106"/>
    </row>
    <row r="1302" spans="1:21" hidden="1" x14ac:dyDescent="0.25">
      <c r="A1302" s="167">
        <v>1</v>
      </c>
      <c r="B1302" s="10"/>
      <c r="C1302" s="167"/>
      <c r="D1302" s="167"/>
      <c r="E1302" s="165" t="e">
        <f>F1302/D1302</f>
        <v>#DIV/0!</v>
      </c>
      <c r="F1302" s="165"/>
      <c r="I1302" s="138"/>
      <c r="J1302" s="138"/>
      <c r="K1302" s="445"/>
      <c r="L1302" s="445"/>
      <c r="M1302" s="445"/>
      <c r="N1302" s="445"/>
      <c r="T1302" s="106"/>
    </row>
    <row r="1303" spans="1:21" s="78" customFormat="1" hidden="1" x14ac:dyDescent="0.25">
      <c r="A1303" s="167">
        <v>2</v>
      </c>
      <c r="B1303" s="10"/>
      <c r="C1303" s="14"/>
      <c r="D1303" s="14"/>
      <c r="E1303" s="165" t="e">
        <f t="shared" ref="E1303:E1305" si="56">F1303/D1303</f>
        <v>#DIV/0!</v>
      </c>
      <c r="F1303" s="165"/>
      <c r="G1303" s="67"/>
      <c r="H1303" s="67"/>
      <c r="I1303" s="138"/>
      <c r="J1303" s="138"/>
      <c r="K1303" s="445"/>
      <c r="L1303" s="445"/>
      <c r="M1303" s="445"/>
      <c r="N1303" s="445"/>
      <c r="O1303" s="79"/>
      <c r="S1303" s="188"/>
      <c r="T1303" s="186"/>
      <c r="U1303" s="188"/>
    </row>
    <row r="1304" spans="1:21" hidden="1" x14ac:dyDescent="0.25">
      <c r="A1304" s="167"/>
      <c r="B1304" s="10"/>
      <c r="C1304" s="14"/>
      <c r="D1304" s="14"/>
      <c r="E1304" s="165" t="e">
        <f t="shared" si="56"/>
        <v>#DIV/0!</v>
      </c>
      <c r="F1304" s="165"/>
      <c r="I1304" s="138"/>
      <c r="J1304" s="138"/>
      <c r="K1304" s="445"/>
      <c r="L1304" s="445"/>
      <c r="M1304" s="445"/>
      <c r="N1304" s="445"/>
      <c r="T1304" s="106"/>
    </row>
    <row r="1305" spans="1:21" hidden="1" x14ac:dyDescent="0.25">
      <c r="A1305" s="167">
        <v>3</v>
      </c>
      <c r="B1305" s="10"/>
      <c r="C1305" s="167"/>
      <c r="D1305" s="167"/>
      <c r="E1305" s="165" t="e">
        <f t="shared" si="56"/>
        <v>#DIV/0!</v>
      </c>
      <c r="F1305" s="165"/>
      <c r="I1305" s="138"/>
      <c r="J1305" s="138"/>
      <c r="K1305" s="445"/>
      <c r="L1305" s="445"/>
      <c r="M1305" s="445"/>
      <c r="N1305" s="445"/>
      <c r="T1305" s="106"/>
    </row>
    <row r="1306" spans="1:21" hidden="1" x14ac:dyDescent="0.25">
      <c r="A1306" s="144"/>
      <c r="B1306" s="145" t="s">
        <v>20</v>
      </c>
      <c r="C1306" s="144" t="s">
        <v>21</v>
      </c>
      <c r="D1306" s="144" t="s">
        <v>21</v>
      </c>
      <c r="E1306" s="144" t="s">
        <v>21</v>
      </c>
      <c r="F1306" s="146">
        <f>F1305+F1303+F1302+F1304</f>
        <v>0</v>
      </c>
      <c r="I1306" s="135">
        <f>SUM(I1302:I1305)</f>
        <v>0</v>
      </c>
      <c r="J1306" s="135">
        <f>SUM(J1302:J1305)</f>
        <v>0</v>
      </c>
      <c r="K1306" s="388"/>
      <c r="L1306" s="388"/>
      <c r="M1306" s="388"/>
      <c r="N1306" s="388"/>
      <c r="T1306" s="106"/>
    </row>
    <row r="1307" spans="1:21" hidden="1" x14ac:dyDescent="0.25">
      <c r="A1307" s="17"/>
      <c r="B1307" s="11"/>
      <c r="C1307" s="17"/>
      <c r="D1307" s="17"/>
      <c r="E1307" s="17"/>
      <c r="F1307" s="36"/>
      <c r="T1307" s="106"/>
    </row>
    <row r="1308" spans="1:21" hidden="1" x14ac:dyDescent="0.25">
      <c r="A1308" s="861" t="s">
        <v>153</v>
      </c>
      <c r="B1308" s="861"/>
      <c r="C1308" s="861"/>
      <c r="D1308" s="861"/>
      <c r="E1308" s="861"/>
      <c r="F1308" s="861"/>
      <c r="G1308" s="861"/>
      <c r="H1308" s="861"/>
      <c r="I1308" s="861"/>
      <c r="J1308" s="861"/>
      <c r="K1308" s="432"/>
      <c r="L1308" s="432"/>
      <c r="M1308" s="432"/>
      <c r="N1308" s="432"/>
      <c r="T1308" s="106"/>
    </row>
    <row r="1309" spans="1:21" hidden="1" x14ac:dyDescent="0.25">
      <c r="A1309" s="862"/>
      <c r="B1309" s="862"/>
      <c r="C1309" s="862"/>
      <c r="D1309" s="862"/>
      <c r="E1309" s="862"/>
      <c r="F1309" s="862"/>
      <c r="I1309" s="850" t="s">
        <v>172</v>
      </c>
      <c r="J1309" s="850"/>
      <c r="K1309" s="443"/>
      <c r="L1309" s="443"/>
      <c r="M1309" s="443"/>
      <c r="N1309" s="443"/>
      <c r="T1309" s="106"/>
    </row>
    <row r="1310" spans="1:21" ht="56.25" hidden="1" x14ac:dyDescent="0.25">
      <c r="A1310" s="167" t="s">
        <v>24</v>
      </c>
      <c r="B1310" s="167" t="s">
        <v>14</v>
      </c>
      <c r="C1310" s="167" t="s">
        <v>78</v>
      </c>
      <c r="D1310" s="167" t="s">
        <v>27</v>
      </c>
      <c r="E1310" s="167" t="s">
        <v>79</v>
      </c>
      <c r="F1310" s="167" t="s">
        <v>7</v>
      </c>
      <c r="I1310" s="133" t="s">
        <v>115</v>
      </c>
      <c r="J1310" s="133" t="s">
        <v>173</v>
      </c>
      <c r="K1310" s="444"/>
      <c r="L1310" s="444"/>
      <c r="M1310" s="444"/>
      <c r="N1310" s="444"/>
      <c r="O1310" s="81"/>
      <c r="P1310" s="81"/>
      <c r="T1310" s="106"/>
    </row>
    <row r="1311" spans="1:21" hidden="1" x14ac:dyDescent="0.25">
      <c r="A1311" s="113">
        <v>1</v>
      </c>
      <c r="B1311" s="113">
        <v>2</v>
      </c>
      <c r="C1311" s="113">
        <v>3</v>
      </c>
      <c r="D1311" s="113">
        <v>4</v>
      </c>
      <c r="E1311" s="113">
        <v>5</v>
      </c>
      <c r="F1311" s="113">
        <v>6</v>
      </c>
      <c r="G1311" s="78"/>
      <c r="H1311" s="78"/>
      <c r="I1311" s="135"/>
      <c r="J1311" s="135"/>
      <c r="K1311" s="388"/>
      <c r="L1311" s="388"/>
      <c r="M1311" s="388"/>
      <c r="N1311" s="388"/>
      <c r="T1311" s="106"/>
    </row>
    <row r="1312" spans="1:21" hidden="1" x14ac:dyDescent="0.25">
      <c r="A1312" s="167">
        <v>1</v>
      </c>
      <c r="B1312" s="10"/>
      <c r="C1312" s="264" t="s">
        <v>238</v>
      </c>
      <c r="D1312" s="263"/>
      <c r="E1312" s="263" t="e">
        <f>F1312/D1312</f>
        <v>#DIV/0!</v>
      </c>
      <c r="F1312" s="263"/>
      <c r="I1312" s="138"/>
      <c r="J1312" s="138"/>
      <c r="K1312" s="445"/>
      <c r="L1312" s="445"/>
      <c r="M1312" s="445"/>
      <c r="N1312" s="445"/>
      <c r="T1312" s="106"/>
    </row>
    <row r="1313" spans="1:21" s="78" customFormat="1" hidden="1" x14ac:dyDescent="0.25">
      <c r="A1313" s="167">
        <v>2</v>
      </c>
      <c r="B1313" s="10"/>
      <c r="C1313" s="14" t="s">
        <v>229</v>
      </c>
      <c r="D1313" s="263"/>
      <c r="E1313" s="263" t="e">
        <f t="shared" ref="E1313" si="57">F1313/D1313</f>
        <v>#DIV/0!</v>
      </c>
      <c r="F1313" s="263"/>
      <c r="G1313" s="67"/>
      <c r="H1313" s="67"/>
      <c r="I1313" s="138"/>
      <c r="J1313" s="138"/>
      <c r="K1313" s="445"/>
      <c r="L1313" s="445"/>
      <c r="M1313" s="445"/>
      <c r="N1313" s="445"/>
      <c r="O1313" s="79"/>
      <c r="S1313" s="188"/>
      <c r="T1313" s="186"/>
      <c r="U1313" s="188"/>
    </row>
    <row r="1314" spans="1:21" hidden="1" x14ac:dyDescent="0.25">
      <c r="A1314" s="167"/>
      <c r="B1314" s="10"/>
      <c r="C1314" s="14"/>
      <c r="D1314" s="14"/>
      <c r="E1314" s="165" t="e">
        <f t="shared" ref="E1314:E1315" si="58">F1314/D1314</f>
        <v>#DIV/0!</v>
      </c>
      <c r="F1314" s="165"/>
      <c r="I1314" s="138"/>
      <c r="J1314" s="138"/>
      <c r="K1314" s="445"/>
      <c r="L1314" s="445"/>
      <c r="M1314" s="445"/>
      <c r="N1314" s="445"/>
      <c r="T1314" s="106"/>
    </row>
    <row r="1315" spans="1:21" hidden="1" x14ac:dyDescent="0.25">
      <c r="A1315" s="167">
        <v>3</v>
      </c>
      <c r="B1315" s="10"/>
      <c r="C1315" s="167"/>
      <c r="D1315" s="167"/>
      <c r="E1315" s="165" t="e">
        <f t="shared" si="58"/>
        <v>#DIV/0!</v>
      </c>
      <c r="F1315" s="165"/>
      <c r="I1315" s="138"/>
      <c r="J1315" s="138"/>
      <c r="K1315" s="445"/>
      <c r="L1315" s="445"/>
      <c r="M1315" s="445"/>
      <c r="N1315" s="445"/>
      <c r="T1315" s="106"/>
    </row>
    <row r="1316" spans="1:21" hidden="1" x14ac:dyDescent="0.25">
      <c r="A1316" s="144"/>
      <c r="B1316" s="145" t="s">
        <v>20</v>
      </c>
      <c r="C1316" s="144" t="s">
        <v>21</v>
      </c>
      <c r="D1316" s="144" t="s">
        <v>21</v>
      </c>
      <c r="E1316" s="144" t="s">
        <v>21</v>
      </c>
      <c r="F1316" s="146">
        <f>F1315+F1313+F1312+F1314</f>
        <v>0</v>
      </c>
      <c r="I1316" s="135">
        <f>SUM(I1312:I1315)</f>
        <v>0</v>
      </c>
      <c r="J1316" s="135">
        <f>SUM(J1312:J1315)</f>
        <v>0</v>
      </c>
      <c r="K1316" s="388"/>
      <c r="L1316" s="388"/>
      <c r="M1316" s="388"/>
      <c r="N1316" s="388"/>
      <c r="T1316" s="106"/>
    </row>
    <row r="1317" spans="1:21" hidden="1" x14ac:dyDescent="0.25">
      <c r="A1317" s="17"/>
      <c r="B1317" s="11"/>
      <c r="C1317" s="17"/>
      <c r="D1317" s="17"/>
      <c r="E1317" s="17"/>
      <c r="F1317" s="36"/>
      <c r="T1317" s="106"/>
    </row>
    <row r="1318" spans="1:21" hidden="1" x14ac:dyDescent="0.25">
      <c r="A1318" s="861" t="s">
        <v>154</v>
      </c>
      <c r="B1318" s="861"/>
      <c r="C1318" s="861"/>
      <c r="D1318" s="861"/>
      <c r="E1318" s="861"/>
      <c r="F1318" s="861"/>
      <c r="G1318" s="861"/>
      <c r="H1318" s="861"/>
      <c r="I1318" s="861"/>
      <c r="J1318" s="861"/>
      <c r="K1318" s="432"/>
      <c r="L1318" s="432"/>
      <c r="M1318" s="432"/>
      <c r="N1318" s="432"/>
      <c r="T1318" s="106"/>
    </row>
    <row r="1319" spans="1:21" hidden="1" x14ac:dyDescent="0.25">
      <c r="A1319" s="862"/>
      <c r="B1319" s="862"/>
      <c r="C1319" s="862"/>
      <c r="D1319" s="862"/>
      <c r="E1319" s="862"/>
      <c r="F1319" s="862"/>
      <c r="I1319" s="850" t="s">
        <v>172</v>
      </c>
      <c r="J1319" s="850"/>
      <c r="K1319" s="443"/>
      <c r="L1319" s="443"/>
      <c r="M1319" s="443"/>
      <c r="N1319" s="443"/>
      <c r="T1319" s="106"/>
    </row>
    <row r="1320" spans="1:21" ht="56.25" hidden="1" x14ac:dyDescent="0.25">
      <c r="A1320" s="167" t="s">
        <v>24</v>
      </c>
      <c r="B1320" s="167" t="s">
        <v>14</v>
      </c>
      <c r="C1320" s="167" t="s">
        <v>78</v>
      </c>
      <c r="D1320" s="167" t="s">
        <v>27</v>
      </c>
      <c r="E1320" s="167" t="s">
        <v>79</v>
      </c>
      <c r="F1320" s="167" t="s">
        <v>7</v>
      </c>
      <c r="I1320" s="133" t="s">
        <v>115</v>
      </c>
      <c r="J1320" s="133" t="s">
        <v>173</v>
      </c>
      <c r="K1320" s="444"/>
      <c r="L1320" s="444"/>
      <c r="M1320" s="444"/>
      <c r="N1320" s="444"/>
      <c r="O1320" s="81"/>
      <c r="P1320" s="81"/>
      <c r="T1320" s="106"/>
    </row>
    <row r="1321" spans="1:21" hidden="1" x14ac:dyDescent="0.25">
      <c r="A1321" s="112">
        <v>1</v>
      </c>
      <c r="B1321" s="112">
        <v>2</v>
      </c>
      <c r="C1321" s="112">
        <v>3</v>
      </c>
      <c r="D1321" s="112">
        <v>4</v>
      </c>
      <c r="E1321" s="113">
        <v>5</v>
      </c>
      <c r="F1321" s="113">
        <v>6</v>
      </c>
      <c r="G1321" s="8"/>
      <c r="H1321" s="8"/>
      <c r="I1321" s="135"/>
      <c r="J1321" s="135"/>
      <c r="K1321" s="388"/>
      <c r="L1321" s="388"/>
      <c r="M1321" s="388"/>
      <c r="N1321" s="388"/>
      <c r="T1321" s="106"/>
    </row>
    <row r="1322" spans="1:21" hidden="1" x14ac:dyDescent="0.25">
      <c r="A1322" s="167">
        <v>1</v>
      </c>
      <c r="B1322" s="10"/>
      <c r="C1322" s="167"/>
      <c r="D1322" s="167"/>
      <c r="E1322" s="165" t="e">
        <f>F1322/D1322</f>
        <v>#DIV/0!</v>
      </c>
      <c r="F1322" s="165"/>
      <c r="I1322" s="138"/>
      <c r="J1322" s="138"/>
      <c r="K1322" s="445"/>
      <c r="L1322" s="445"/>
      <c r="M1322" s="445"/>
      <c r="N1322" s="445"/>
      <c r="T1322" s="106"/>
    </row>
    <row r="1323" spans="1:21" s="8" customFormat="1" hidden="1" x14ac:dyDescent="0.25">
      <c r="A1323" s="167">
        <v>2</v>
      </c>
      <c r="B1323" s="10"/>
      <c r="C1323" s="14"/>
      <c r="D1323" s="14"/>
      <c r="E1323" s="165" t="e">
        <f t="shared" ref="E1323:E1325" si="59">F1323/D1323</f>
        <v>#DIV/0!</v>
      </c>
      <c r="F1323" s="165"/>
      <c r="G1323" s="67"/>
      <c r="H1323" s="67"/>
      <c r="I1323" s="138"/>
      <c r="J1323" s="138"/>
      <c r="K1323" s="445"/>
      <c r="L1323" s="445"/>
      <c r="M1323" s="445"/>
      <c r="N1323" s="445"/>
      <c r="O1323" s="80"/>
      <c r="S1323" s="192"/>
      <c r="T1323" s="187"/>
      <c r="U1323" s="192"/>
    </row>
    <row r="1324" spans="1:21" hidden="1" x14ac:dyDescent="0.25">
      <c r="A1324" s="167"/>
      <c r="B1324" s="10"/>
      <c r="C1324" s="14"/>
      <c r="D1324" s="14"/>
      <c r="E1324" s="165" t="e">
        <f t="shared" si="59"/>
        <v>#DIV/0!</v>
      </c>
      <c r="F1324" s="165"/>
      <c r="I1324" s="138"/>
      <c r="J1324" s="138"/>
      <c r="K1324" s="445"/>
      <c r="L1324" s="445"/>
      <c r="M1324" s="445"/>
      <c r="N1324" s="445"/>
      <c r="T1324" s="106"/>
    </row>
    <row r="1325" spans="1:21" hidden="1" x14ac:dyDescent="0.25">
      <c r="A1325" s="167">
        <v>3</v>
      </c>
      <c r="B1325" s="10"/>
      <c r="C1325" s="167"/>
      <c r="D1325" s="167"/>
      <c r="E1325" s="165" t="e">
        <f t="shared" si="59"/>
        <v>#DIV/0!</v>
      </c>
      <c r="F1325" s="165"/>
      <c r="I1325" s="138"/>
      <c r="J1325" s="138"/>
      <c r="K1325" s="445"/>
      <c r="L1325" s="445"/>
      <c r="M1325" s="445"/>
      <c r="N1325" s="445"/>
      <c r="T1325" s="106"/>
    </row>
    <row r="1326" spans="1:21" hidden="1" x14ac:dyDescent="0.25">
      <c r="A1326" s="144"/>
      <c r="B1326" s="145" t="s">
        <v>20</v>
      </c>
      <c r="C1326" s="144" t="s">
        <v>21</v>
      </c>
      <c r="D1326" s="144" t="s">
        <v>21</v>
      </c>
      <c r="E1326" s="144" t="s">
        <v>21</v>
      </c>
      <c r="F1326" s="146">
        <f>F1325+F1323+F1322+F1324</f>
        <v>0</v>
      </c>
      <c r="I1326" s="135">
        <f>SUM(I1322:I1325)</f>
        <v>0</v>
      </c>
      <c r="J1326" s="135">
        <f>SUM(J1322:J1325)</f>
        <v>0</v>
      </c>
      <c r="K1326" s="388"/>
      <c r="L1326" s="388"/>
      <c r="M1326" s="388"/>
      <c r="N1326" s="388"/>
      <c r="T1326" s="106"/>
    </row>
    <row r="1327" spans="1:21" hidden="1" x14ac:dyDescent="0.25">
      <c r="A1327" s="17"/>
      <c r="B1327" s="11"/>
      <c r="C1327" s="17"/>
      <c r="D1327" s="17"/>
      <c r="E1327" s="17"/>
      <c r="F1327" s="36"/>
      <c r="T1327" s="106"/>
    </row>
    <row r="1328" spans="1:21" hidden="1" x14ac:dyDescent="0.25">
      <c r="A1328" s="861" t="s">
        <v>155</v>
      </c>
      <c r="B1328" s="861"/>
      <c r="C1328" s="861"/>
      <c r="D1328" s="861"/>
      <c r="E1328" s="861"/>
      <c r="F1328" s="861"/>
      <c r="G1328" s="861"/>
      <c r="H1328" s="861"/>
      <c r="I1328" s="861"/>
      <c r="J1328" s="861"/>
      <c r="K1328" s="432"/>
      <c r="L1328" s="432"/>
      <c r="M1328" s="432"/>
      <c r="N1328" s="432"/>
      <c r="T1328" s="106"/>
    </row>
    <row r="1329" spans="1:21" hidden="1" x14ac:dyDescent="0.25">
      <c r="A1329" s="862"/>
      <c r="B1329" s="862"/>
      <c r="C1329" s="862"/>
      <c r="D1329" s="862"/>
      <c r="E1329" s="862"/>
      <c r="F1329" s="862"/>
      <c r="I1329" s="850" t="s">
        <v>172</v>
      </c>
      <c r="J1329" s="850"/>
      <c r="K1329" s="443"/>
      <c r="L1329" s="443"/>
      <c r="M1329" s="443"/>
      <c r="N1329" s="443"/>
      <c r="T1329" s="106"/>
    </row>
    <row r="1330" spans="1:21" ht="56.25" hidden="1" x14ac:dyDescent="0.25">
      <c r="A1330" s="167" t="s">
        <v>24</v>
      </c>
      <c r="B1330" s="167" t="s">
        <v>14</v>
      </c>
      <c r="C1330" s="167" t="s">
        <v>78</v>
      </c>
      <c r="D1330" s="167" t="s">
        <v>27</v>
      </c>
      <c r="E1330" s="167" t="s">
        <v>79</v>
      </c>
      <c r="F1330" s="167" t="s">
        <v>7</v>
      </c>
      <c r="I1330" s="133" t="s">
        <v>115</v>
      </c>
      <c r="J1330" s="133" t="s">
        <v>173</v>
      </c>
      <c r="K1330" s="444"/>
      <c r="L1330" s="444"/>
      <c r="M1330" s="444"/>
      <c r="N1330" s="444"/>
      <c r="O1330" s="81"/>
      <c r="P1330" s="105"/>
      <c r="T1330" s="106"/>
    </row>
    <row r="1331" spans="1:21" hidden="1" x14ac:dyDescent="0.25">
      <c r="A1331" s="113">
        <v>1</v>
      </c>
      <c r="B1331" s="113">
        <v>2</v>
      </c>
      <c r="C1331" s="113">
        <v>3</v>
      </c>
      <c r="D1331" s="113">
        <v>4</v>
      </c>
      <c r="E1331" s="113">
        <v>5</v>
      </c>
      <c r="F1331" s="113">
        <v>6</v>
      </c>
      <c r="G1331" s="78"/>
      <c r="H1331" s="78"/>
      <c r="I1331" s="135"/>
      <c r="J1331" s="135"/>
      <c r="K1331" s="388"/>
      <c r="L1331" s="388"/>
      <c r="M1331" s="388"/>
      <c r="N1331" s="388"/>
      <c r="T1331" s="106"/>
    </row>
    <row r="1332" spans="1:21" hidden="1" x14ac:dyDescent="0.25">
      <c r="A1332" s="167">
        <v>1</v>
      </c>
      <c r="B1332" s="10"/>
      <c r="C1332" s="167"/>
      <c r="D1332" s="167"/>
      <c r="E1332" s="165" t="e">
        <f>F1332/D1332</f>
        <v>#DIV/0!</v>
      </c>
      <c r="F1332" s="165"/>
      <c r="I1332" s="138"/>
      <c r="J1332" s="138"/>
      <c r="K1332" s="445"/>
      <c r="L1332" s="445"/>
      <c r="M1332" s="445"/>
      <c r="N1332" s="445"/>
      <c r="T1332" s="106"/>
    </row>
    <row r="1333" spans="1:21" s="78" customFormat="1" hidden="1" x14ac:dyDescent="0.25">
      <c r="A1333" s="167">
        <v>2</v>
      </c>
      <c r="B1333" s="10"/>
      <c r="C1333" s="14"/>
      <c r="D1333" s="14"/>
      <c r="E1333" s="165" t="e">
        <f t="shared" ref="E1333:E1335" si="60">F1333/D1333</f>
        <v>#DIV/0!</v>
      </c>
      <c r="F1333" s="165"/>
      <c r="G1333" s="67"/>
      <c r="H1333" s="67"/>
      <c r="I1333" s="138"/>
      <c r="J1333" s="138"/>
      <c r="K1333" s="445"/>
      <c r="L1333" s="445"/>
      <c r="M1333" s="445"/>
      <c r="N1333" s="445"/>
      <c r="O1333" s="79"/>
      <c r="S1333" s="188"/>
      <c r="T1333" s="186"/>
      <c r="U1333" s="188"/>
    </row>
    <row r="1334" spans="1:21" hidden="1" x14ac:dyDescent="0.25">
      <c r="A1334" s="167"/>
      <c r="B1334" s="10"/>
      <c r="C1334" s="14"/>
      <c r="D1334" s="14"/>
      <c r="E1334" s="165" t="e">
        <f t="shared" si="60"/>
        <v>#DIV/0!</v>
      </c>
      <c r="F1334" s="165"/>
      <c r="I1334" s="138"/>
      <c r="J1334" s="138"/>
      <c r="K1334" s="445"/>
      <c r="L1334" s="445"/>
      <c r="M1334" s="445"/>
      <c r="N1334" s="445"/>
      <c r="T1334" s="106"/>
    </row>
    <row r="1335" spans="1:21" hidden="1" x14ac:dyDescent="0.25">
      <c r="A1335" s="167">
        <v>3</v>
      </c>
      <c r="B1335" s="10"/>
      <c r="C1335" s="167"/>
      <c r="D1335" s="167"/>
      <c r="E1335" s="165" t="e">
        <f t="shared" si="60"/>
        <v>#DIV/0!</v>
      </c>
      <c r="F1335" s="165"/>
      <c r="I1335" s="138"/>
      <c r="J1335" s="138"/>
      <c r="K1335" s="445"/>
      <c r="L1335" s="445"/>
      <c r="M1335" s="445"/>
      <c r="N1335" s="445"/>
      <c r="T1335" s="106"/>
    </row>
    <row r="1336" spans="1:21" hidden="1" x14ac:dyDescent="0.25">
      <c r="A1336" s="144"/>
      <c r="B1336" s="145" t="s">
        <v>20</v>
      </c>
      <c r="C1336" s="144" t="s">
        <v>21</v>
      </c>
      <c r="D1336" s="144" t="s">
        <v>21</v>
      </c>
      <c r="E1336" s="144" t="s">
        <v>21</v>
      </c>
      <c r="F1336" s="146">
        <f>F1335+F1333+F1332+F1334</f>
        <v>0</v>
      </c>
      <c r="I1336" s="135">
        <f>SUM(I1332:I1335)</f>
        <v>0</v>
      </c>
      <c r="J1336" s="135">
        <f>SUM(J1332:J1335)</f>
        <v>0</v>
      </c>
      <c r="K1336" s="388"/>
      <c r="L1336" s="388"/>
      <c r="M1336" s="388"/>
      <c r="N1336" s="388"/>
      <c r="T1336" s="106"/>
    </row>
    <row r="1337" spans="1:21" hidden="1" x14ac:dyDescent="0.25">
      <c r="A1337" s="17"/>
      <c r="B1337" s="11"/>
      <c r="C1337" s="17"/>
      <c r="D1337" s="17"/>
      <c r="E1337" s="17"/>
      <c r="F1337" s="36"/>
      <c r="T1337" s="106"/>
    </row>
    <row r="1338" spans="1:21" hidden="1" x14ac:dyDescent="0.25">
      <c r="A1338" s="861" t="s">
        <v>156</v>
      </c>
      <c r="B1338" s="861"/>
      <c r="C1338" s="861"/>
      <c r="D1338" s="861"/>
      <c r="E1338" s="861"/>
      <c r="F1338" s="861"/>
      <c r="G1338" s="861"/>
      <c r="H1338" s="861"/>
      <c r="I1338" s="861"/>
      <c r="J1338" s="861"/>
      <c r="K1338" s="432"/>
      <c r="L1338" s="432"/>
      <c r="M1338" s="432"/>
      <c r="N1338" s="432"/>
      <c r="T1338" s="106"/>
    </row>
    <row r="1339" spans="1:21" hidden="1" x14ac:dyDescent="0.25">
      <c r="A1339" s="862"/>
      <c r="B1339" s="862"/>
      <c r="C1339" s="862"/>
      <c r="D1339" s="862"/>
      <c r="E1339" s="862"/>
      <c r="F1339" s="862"/>
      <c r="I1339" s="850" t="s">
        <v>172</v>
      </c>
      <c r="J1339" s="850"/>
      <c r="K1339" s="443"/>
      <c r="L1339" s="443"/>
      <c r="M1339" s="443"/>
      <c r="N1339" s="443"/>
      <c r="T1339" s="106"/>
    </row>
    <row r="1340" spans="1:21" ht="56.25" hidden="1" x14ac:dyDescent="0.25">
      <c r="A1340" s="167" t="s">
        <v>24</v>
      </c>
      <c r="B1340" s="167" t="s">
        <v>14</v>
      </c>
      <c r="C1340" s="167" t="s">
        <v>78</v>
      </c>
      <c r="D1340" s="167" t="s">
        <v>27</v>
      </c>
      <c r="E1340" s="167" t="s">
        <v>79</v>
      </c>
      <c r="F1340" s="167" t="s">
        <v>7</v>
      </c>
      <c r="I1340" s="133" t="s">
        <v>115</v>
      </c>
      <c r="J1340" s="133" t="s">
        <v>173</v>
      </c>
      <c r="K1340" s="444"/>
      <c r="L1340" s="444"/>
      <c r="M1340" s="444"/>
      <c r="N1340" s="444"/>
      <c r="O1340" s="81"/>
      <c r="P1340" s="105"/>
      <c r="T1340" s="106"/>
    </row>
    <row r="1341" spans="1:21" hidden="1" x14ac:dyDescent="0.25">
      <c r="A1341" s="113">
        <v>1</v>
      </c>
      <c r="B1341" s="113">
        <v>2</v>
      </c>
      <c r="C1341" s="113">
        <v>3</v>
      </c>
      <c r="D1341" s="113">
        <v>4</v>
      </c>
      <c r="E1341" s="113">
        <v>5</v>
      </c>
      <c r="F1341" s="113">
        <v>6</v>
      </c>
      <c r="G1341" s="78"/>
      <c r="H1341" s="78"/>
      <c r="I1341" s="135"/>
      <c r="J1341" s="135"/>
      <c r="K1341" s="388"/>
      <c r="L1341" s="388"/>
      <c r="M1341" s="388"/>
      <c r="N1341" s="388"/>
      <c r="T1341" s="106"/>
    </row>
    <row r="1342" spans="1:21" ht="39.75" hidden="1" customHeight="1" x14ac:dyDescent="0.25">
      <c r="A1342" s="167">
        <v>1</v>
      </c>
      <c r="B1342" s="538" t="s">
        <v>318</v>
      </c>
      <c r="C1342" s="269" t="s">
        <v>229</v>
      </c>
      <c r="D1342" s="270"/>
      <c r="E1342" s="270" t="e">
        <f>F1342/D1342</f>
        <v>#DIV/0!</v>
      </c>
      <c r="F1342" s="270"/>
      <c r="I1342" s="138"/>
      <c r="J1342" s="138"/>
      <c r="K1342" s="445"/>
      <c r="L1342" s="445"/>
      <c r="M1342" s="445"/>
      <c r="N1342" s="445"/>
      <c r="T1342" s="106"/>
    </row>
    <row r="1343" spans="1:21" s="78" customFormat="1" hidden="1" x14ac:dyDescent="0.25">
      <c r="A1343" s="167">
        <v>2</v>
      </c>
      <c r="B1343" s="10"/>
      <c r="C1343" s="269" t="s">
        <v>229</v>
      </c>
      <c r="D1343" s="270"/>
      <c r="E1343" s="270" t="e">
        <f t="shared" ref="E1343:E1347" si="61">F1343/D1343</f>
        <v>#DIV/0!</v>
      </c>
      <c r="F1343" s="270"/>
      <c r="G1343" s="67"/>
      <c r="H1343" s="67"/>
      <c r="I1343" s="138"/>
      <c r="J1343" s="138"/>
      <c r="K1343" s="445"/>
      <c r="L1343" s="445"/>
      <c r="M1343" s="445"/>
      <c r="N1343" s="445"/>
      <c r="O1343" s="79"/>
      <c r="S1343" s="188"/>
      <c r="T1343" s="186"/>
      <c r="U1343" s="188"/>
    </row>
    <row r="1344" spans="1:21" hidden="1" x14ac:dyDescent="0.25">
      <c r="A1344" s="256">
        <v>3</v>
      </c>
      <c r="B1344" s="10"/>
      <c r="C1344" s="269" t="s">
        <v>229</v>
      </c>
      <c r="D1344" s="270"/>
      <c r="E1344" s="270" t="e">
        <f t="shared" si="61"/>
        <v>#DIV/0!</v>
      </c>
      <c r="F1344" s="270"/>
      <c r="I1344" s="138"/>
      <c r="J1344" s="138"/>
      <c r="K1344" s="445"/>
      <c r="L1344" s="445"/>
      <c r="M1344" s="445"/>
      <c r="N1344" s="445"/>
      <c r="T1344" s="106"/>
      <c r="U1344" s="195"/>
    </row>
    <row r="1345" spans="1:21" s="253" customFormat="1" hidden="1" x14ac:dyDescent="0.25">
      <c r="A1345" s="256">
        <v>4</v>
      </c>
      <c r="B1345" s="10"/>
      <c r="C1345" s="269" t="s">
        <v>229</v>
      </c>
      <c r="D1345" s="270"/>
      <c r="E1345" s="270" t="e">
        <f t="shared" si="61"/>
        <v>#DIV/0!</v>
      </c>
      <c r="F1345" s="270"/>
      <c r="I1345" s="138"/>
      <c r="J1345" s="138"/>
      <c r="K1345" s="445"/>
      <c r="L1345" s="445"/>
      <c r="M1345" s="445"/>
      <c r="N1345" s="445"/>
      <c r="O1345" s="68"/>
      <c r="S1345" s="184"/>
      <c r="T1345" s="106"/>
      <c r="U1345" s="195"/>
    </row>
    <row r="1346" spans="1:21" s="267" customFormat="1" ht="22.5" hidden="1" customHeight="1" x14ac:dyDescent="0.25">
      <c r="A1346" s="269">
        <v>5</v>
      </c>
      <c r="B1346" s="10" t="s">
        <v>249</v>
      </c>
      <c r="C1346" s="269" t="s">
        <v>229</v>
      </c>
      <c r="D1346" s="270">
        <v>35</v>
      </c>
      <c r="E1346" s="270">
        <f t="shared" si="61"/>
        <v>0</v>
      </c>
      <c r="F1346" s="270"/>
      <c r="I1346" s="138"/>
      <c r="J1346" s="138"/>
      <c r="K1346" s="445"/>
      <c r="L1346" s="445"/>
      <c r="M1346" s="445"/>
      <c r="N1346" s="445"/>
      <c r="O1346" s="68"/>
      <c r="S1346" s="184"/>
      <c r="T1346" s="106"/>
      <c r="U1346" s="195"/>
    </row>
    <row r="1347" spans="1:21" ht="26.25" hidden="1" customHeight="1" x14ac:dyDescent="0.25">
      <c r="A1347" s="256">
        <v>6</v>
      </c>
      <c r="B1347" s="10"/>
      <c r="C1347" s="269" t="s">
        <v>229</v>
      </c>
      <c r="D1347" s="270"/>
      <c r="E1347" s="270" t="e">
        <f t="shared" si="61"/>
        <v>#DIV/0!</v>
      </c>
      <c r="F1347" s="270"/>
      <c r="I1347" s="138"/>
      <c r="J1347" s="138"/>
      <c r="K1347" s="445"/>
      <c r="L1347" s="445"/>
      <c r="M1347" s="445"/>
      <c r="N1347" s="445"/>
      <c r="T1347" s="106"/>
      <c r="U1347" s="195"/>
    </row>
    <row r="1348" spans="1:21" hidden="1" x14ac:dyDescent="0.25">
      <c r="A1348" s="144"/>
      <c r="B1348" s="145" t="s">
        <v>20</v>
      </c>
      <c r="C1348" s="144" t="s">
        <v>21</v>
      </c>
      <c r="D1348" s="144" t="s">
        <v>21</v>
      </c>
      <c r="E1348" s="144" t="s">
        <v>21</v>
      </c>
      <c r="F1348" s="146">
        <f>SUM(F1342:F1347)</f>
        <v>0</v>
      </c>
      <c r="I1348" s="135">
        <f>SUM(I1342:I1347)</f>
        <v>0</v>
      </c>
      <c r="J1348" s="135">
        <f>SUM(J1342:J1347)</f>
        <v>0</v>
      </c>
      <c r="K1348" s="388"/>
      <c r="L1348" s="388"/>
      <c r="M1348" s="388"/>
      <c r="N1348" s="388"/>
      <c r="O1348" s="76"/>
      <c r="T1348" s="106"/>
      <c r="U1348" s="195"/>
    </row>
    <row r="1349" spans="1:21" x14ac:dyDescent="0.25">
      <c r="A1349" s="17"/>
      <c r="B1349" s="11"/>
      <c r="C1349" s="17"/>
      <c r="D1349" s="17"/>
      <c r="E1349" s="17"/>
      <c r="F1349" s="36"/>
      <c r="T1349" s="106"/>
      <c r="U1349" s="195"/>
    </row>
    <row r="1350" spans="1:21" hidden="1" x14ac:dyDescent="0.25">
      <c r="A1350" s="861" t="s">
        <v>149</v>
      </c>
      <c r="B1350" s="861"/>
      <c r="C1350" s="861"/>
      <c r="D1350" s="861"/>
      <c r="E1350" s="861"/>
      <c r="F1350" s="861"/>
      <c r="G1350" s="861"/>
      <c r="H1350" s="861"/>
      <c r="I1350" s="861"/>
      <c r="J1350" s="861"/>
      <c r="K1350" s="432"/>
      <c r="L1350" s="432"/>
      <c r="M1350" s="432"/>
      <c r="N1350" s="432"/>
      <c r="T1350" s="106"/>
      <c r="U1350" s="195"/>
    </row>
    <row r="1351" spans="1:21" hidden="1" x14ac:dyDescent="0.25">
      <c r="A1351" s="862"/>
      <c r="B1351" s="862"/>
      <c r="C1351" s="862"/>
      <c r="D1351" s="862"/>
      <c r="E1351" s="862"/>
      <c r="F1351" s="17"/>
      <c r="I1351" s="850" t="s">
        <v>172</v>
      </c>
      <c r="J1351" s="850"/>
      <c r="K1351" s="443"/>
      <c r="L1351" s="443"/>
      <c r="M1351" s="443"/>
      <c r="N1351" s="443"/>
      <c r="S1351" s="106"/>
    </row>
    <row r="1352" spans="1:21" ht="56.25" hidden="1" x14ac:dyDescent="0.25">
      <c r="A1352" s="167" t="s">
        <v>15</v>
      </c>
      <c r="B1352" s="167" t="s">
        <v>14</v>
      </c>
      <c r="C1352" s="167" t="s">
        <v>27</v>
      </c>
      <c r="D1352" s="167" t="s">
        <v>75</v>
      </c>
      <c r="E1352" s="167" t="s">
        <v>7</v>
      </c>
      <c r="I1352" s="133" t="s">
        <v>115</v>
      </c>
      <c r="J1352" s="133" t="s">
        <v>173</v>
      </c>
      <c r="K1352" s="444"/>
      <c r="L1352" s="444"/>
      <c r="M1352" s="444"/>
      <c r="N1352" s="444"/>
      <c r="O1352" s="81"/>
      <c r="S1352" s="106"/>
    </row>
    <row r="1353" spans="1:21" hidden="1" x14ac:dyDescent="0.25">
      <c r="A1353" s="113">
        <v>1</v>
      </c>
      <c r="B1353" s="113">
        <v>2</v>
      </c>
      <c r="C1353" s="113">
        <v>3</v>
      </c>
      <c r="D1353" s="113">
        <v>4</v>
      </c>
      <c r="E1353" s="113">
        <v>5</v>
      </c>
      <c r="F1353" s="78"/>
      <c r="G1353" s="78"/>
      <c r="H1353" s="78"/>
      <c r="I1353" s="135"/>
      <c r="J1353" s="135"/>
      <c r="K1353" s="388"/>
      <c r="L1353" s="388"/>
      <c r="M1353" s="388"/>
      <c r="N1353" s="388"/>
      <c r="S1353" s="106"/>
    </row>
    <row r="1354" spans="1:21" hidden="1" x14ac:dyDescent="0.25">
      <c r="A1354" s="167">
        <v>1</v>
      </c>
      <c r="B1354" s="10"/>
      <c r="C1354" s="256"/>
      <c r="D1354" s="255" t="e">
        <f>E1354/C1354</f>
        <v>#DIV/0!</v>
      </c>
      <c r="E1354" s="255"/>
      <c r="I1354" s="138"/>
      <c r="J1354" s="138"/>
      <c r="K1354" s="445"/>
      <c r="L1354" s="445"/>
      <c r="M1354" s="445"/>
      <c r="N1354" s="445"/>
      <c r="S1354" s="106"/>
    </row>
    <row r="1355" spans="1:21" s="78" customFormat="1" hidden="1" x14ac:dyDescent="0.25">
      <c r="A1355" s="167">
        <v>2</v>
      </c>
      <c r="B1355" s="10"/>
      <c r="C1355" s="167"/>
      <c r="D1355" s="165" t="e">
        <f>E1355/C1355</f>
        <v>#DIV/0!</v>
      </c>
      <c r="E1355" s="165"/>
      <c r="F1355" s="67"/>
      <c r="G1355" s="67"/>
      <c r="H1355" s="67"/>
      <c r="I1355" s="138"/>
      <c r="J1355" s="138"/>
      <c r="K1355" s="445"/>
      <c r="L1355" s="445"/>
      <c r="M1355" s="445"/>
      <c r="N1355" s="445"/>
      <c r="O1355" s="79"/>
      <c r="S1355" s="186"/>
      <c r="T1355" s="188"/>
      <c r="U1355" s="188"/>
    </row>
    <row r="1356" spans="1:21" hidden="1" x14ac:dyDescent="0.25">
      <c r="A1356" s="167">
        <v>3</v>
      </c>
      <c r="B1356" s="10"/>
      <c r="C1356" s="167"/>
      <c r="D1356" s="165" t="e">
        <f>E1356/C1356</f>
        <v>#DIV/0!</v>
      </c>
      <c r="E1356" s="165"/>
      <c r="I1356" s="138"/>
      <c r="J1356" s="138"/>
      <c r="K1356" s="445"/>
      <c r="L1356" s="445"/>
      <c r="M1356" s="445"/>
      <c r="N1356" s="445"/>
      <c r="S1356" s="106"/>
    </row>
    <row r="1357" spans="1:21" hidden="1" x14ac:dyDescent="0.25">
      <c r="A1357" s="167">
        <v>3</v>
      </c>
      <c r="B1357" s="10"/>
      <c r="C1357" s="167"/>
      <c r="D1357" s="165" t="e">
        <f>E1357/C1357</f>
        <v>#DIV/0!</v>
      </c>
      <c r="E1357" s="165"/>
      <c r="I1357" s="138"/>
      <c r="J1357" s="138"/>
      <c r="K1357" s="445"/>
      <c r="L1357" s="445"/>
      <c r="M1357" s="445"/>
      <c r="N1357" s="445"/>
      <c r="S1357" s="106"/>
    </row>
    <row r="1358" spans="1:21" hidden="1" x14ac:dyDescent="0.25">
      <c r="A1358" s="144"/>
      <c r="B1358" s="145" t="s">
        <v>20</v>
      </c>
      <c r="C1358" s="144"/>
      <c r="D1358" s="144" t="s">
        <v>21</v>
      </c>
      <c r="E1358" s="146">
        <f>E1357+E1356+E1355+E1354</f>
        <v>0</v>
      </c>
      <c r="I1358" s="135">
        <f>SUM(I1354:I1357)</f>
        <v>0</v>
      </c>
      <c r="J1358" s="135">
        <f>SUM(J1354:J1357)</f>
        <v>0</v>
      </c>
      <c r="K1358" s="388"/>
      <c r="L1358" s="388"/>
      <c r="M1358" s="388"/>
      <c r="N1358" s="388"/>
      <c r="S1358" s="106"/>
    </row>
    <row r="1359" spans="1:21" hidden="1" x14ac:dyDescent="0.25">
      <c r="A1359" s="35"/>
      <c r="B1359" s="11"/>
      <c r="C1359" s="17"/>
      <c r="D1359" s="17"/>
      <c r="E1359" s="17"/>
      <c r="F1359" s="36"/>
      <c r="S1359" s="106"/>
    </row>
    <row r="1360" spans="1:21" hidden="1" x14ac:dyDescent="0.25">
      <c r="A1360" s="849" t="s">
        <v>295</v>
      </c>
      <c r="B1360" s="861"/>
      <c r="C1360" s="861"/>
      <c r="D1360" s="861"/>
      <c r="E1360" s="861"/>
      <c r="F1360" s="861"/>
      <c r="G1360" s="861"/>
      <c r="H1360" s="861"/>
      <c r="I1360" s="861"/>
      <c r="J1360" s="861"/>
      <c r="K1360" s="432"/>
      <c r="L1360" s="432"/>
      <c r="M1360" s="432"/>
      <c r="N1360" s="432"/>
      <c r="S1360" s="106"/>
    </row>
    <row r="1361" spans="1:21" hidden="1" x14ac:dyDescent="0.25">
      <c r="A1361" s="30"/>
      <c r="B1361" s="11"/>
      <c r="C1361" s="17"/>
      <c r="D1361" s="17"/>
      <c r="E1361" s="17"/>
      <c r="F1361" s="17"/>
      <c r="T1361" s="106"/>
    </row>
    <row r="1362" spans="1:21" hidden="1" x14ac:dyDescent="0.25">
      <c r="A1362" s="30"/>
      <c r="B1362" s="11"/>
      <c r="C1362" s="17"/>
      <c r="D1362" s="17"/>
      <c r="E1362" s="17"/>
      <c r="F1362" s="17"/>
      <c r="I1362" s="850" t="s">
        <v>172</v>
      </c>
      <c r="J1362" s="850"/>
      <c r="K1362" s="443"/>
      <c r="L1362" s="443"/>
      <c r="M1362" s="443"/>
      <c r="N1362" s="443"/>
      <c r="O1362" s="128"/>
    </row>
    <row r="1363" spans="1:21" ht="56.25" hidden="1" x14ac:dyDescent="0.25">
      <c r="A1363" s="167" t="s">
        <v>24</v>
      </c>
      <c r="B1363" s="167" t="s">
        <v>14</v>
      </c>
      <c r="C1363" s="167" t="s">
        <v>74</v>
      </c>
      <c r="D1363" s="167" t="s">
        <v>117</v>
      </c>
      <c r="F1363" s="17"/>
      <c r="I1363" s="133" t="s">
        <v>115</v>
      </c>
      <c r="J1363" s="133" t="s">
        <v>173</v>
      </c>
      <c r="K1363" s="444"/>
      <c r="L1363" s="444"/>
      <c r="M1363" s="444"/>
      <c r="N1363" s="444"/>
      <c r="T1363" s="106"/>
    </row>
    <row r="1364" spans="1:21" hidden="1" x14ac:dyDescent="0.25">
      <c r="A1364" s="113">
        <v>1</v>
      </c>
      <c r="B1364" s="113">
        <v>2</v>
      </c>
      <c r="C1364" s="113">
        <v>3</v>
      </c>
      <c r="D1364" s="113">
        <v>4</v>
      </c>
      <c r="E1364" s="78"/>
      <c r="F1364" s="1"/>
      <c r="G1364" s="78"/>
      <c r="H1364" s="78"/>
      <c r="I1364" s="135"/>
      <c r="J1364" s="135"/>
      <c r="K1364" s="388"/>
      <c r="L1364" s="388"/>
      <c r="M1364" s="388"/>
      <c r="N1364" s="388"/>
      <c r="T1364" s="106"/>
    </row>
    <row r="1365" spans="1:21" hidden="1" x14ac:dyDescent="0.25">
      <c r="A1365" s="167"/>
      <c r="B1365" s="15"/>
      <c r="C1365" s="13"/>
      <c r="D1365" s="165"/>
      <c r="F1365" s="17"/>
      <c r="I1365" s="138"/>
      <c r="J1365" s="138"/>
      <c r="K1365" s="445"/>
      <c r="L1365" s="445"/>
      <c r="M1365" s="445"/>
      <c r="N1365" s="445"/>
      <c r="T1365" s="106"/>
    </row>
    <row r="1366" spans="1:21" s="78" customFormat="1" hidden="1" x14ac:dyDescent="0.25">
      <c r="A1366" s="167"/>
      <c r="B1366" s="15"/>
      <c r="C1366" s="13"/>
      <c r="D1366" s="165"/>
      <c r="E1366" s="67"/>
      <c r="F1366" s="36"/>
      <c r="G1366" s="67"/>
      <c r="H1366" s="67"/>
      <c r="I1366" s="138"/>
      <c r="J1366" s="138"/>
      <c r="K1366" s="445"/>
      <c r="L1366" s="445"/>
      <c r="M1366" s="445"/>
      <c r="N1366" s="445"/>
      <c r="O1366" s="79"/>
      <c r="S1366" s="188"/>
      <c r="T1366" s="186"/>
      <c r="U1366" s="188"/>
    </row>
    <row r="1367" spans="1:21" hidden="1" x14ac:dyDescent="0.25">
      <c r="A1367" s="167"/>
      <c r="B1367" s="15"/>
      <c r="C1367" s="13"/>
      <c r="D1367" s="165"/>
      <c r="F1367" s="17"/>
      <c r="I1367" s="138"/>
      <c r="J1367" s="138"/>
      <c r="K1367" s="445"/>
      <c r="L1367" s="445"/>
      <c r="M1367" s="445"/>
      <c r="N1367" s="445"/>
      <c r="T1367" s="106"/>
      <c r="U1367" s="195"/>
    </row>
    <row r="1368" spans="1:21" hidden="1" x14ac:dyDescent="0.25">
      <c r="A1368" s="167"/>
      <c r="B1368" s="15"/>
      <c r="C1368" s="13"/>
      <c r="D1368" s="165"/>
      <c r="F1368" s="17"/>
      <c r="I1368" s="138"/>
      <c r="J1368" s="138"/>
      <c r="K1368" s="445"/>
      <c r="L1368" s="445"/>
      <c r="M1368" s="445"/>
      <c r="N1368" s="445"/>
      <c r="T1368" s="106"/>
      <c r="U1368" s="195"/>
    </row>
    <row r="1369" spans="1:21" hidden="1" x14ac:dyDescent="0.25">
      <c r="A1369" s="144"/>
      <c r="B1369" s="145" t="s">
        <v>20</v>
      </c>
      <c r="C1369" s="144" t="s">
        <v>21</v>
      </c>
      <c r="D1369" s="146">
        <f>SUM(D1365:D1368)</f>
        <v>0</v>
      </c>
      <c r="F1369" s="17"/>
      <c r="I1369" s="135">
        <f>SUM(I1365:I1368)</f>
        <v>0</v>
      </c>
      <c r="J1369" s="135">
        <f>SUM(J1365:J1368)</f>
        <v>0</v>
      </c>
      <c r="K1369" s="388"/>
      <c r="L1369" s="388"/>
      <c r="M1369" s="388"/>
      <c r="N1369" s="388"/>
      <c r="T1369" s="106"/>
      <c r="U1369" s="195"/>
    </row>
    <row r="1370" spans="1:21" hidden="1" x14ac:dyDescent="0.25">
      <c r="A1370" s="35"/>
      <c r="B1370" s="11"/>
      <c r="C1370" s="17"/>
      <c r="D1370" s="17"/>
      <c r="E1370" s="17"/>
      <c r="F1370" s="36"/>
      <c r="T1370" s="106"/>
      <c r="U1370" s="195"/>
    </row>
    <row r="1371" spans="1:21" s="366" customFormat="1" ht="23.25" hidden="1" customHeight="1" x14ac:dyDescent="0.25">
      <c r="A1371" s="849" t="s">
        <v>284</v>
      </c>
      <c r="B1371" s="849"/>
      <c r="C1371" s="849"/>
      <c r="D1371" s="849"/>
      <c r="E1371" s="849"/>
      <c r="F1371" s="849"/>
      <c r="G1371" s="849"/>
      <c r="H1371" s="849"/>
      <c r="I1371" s="849"/>
      <c r="J1371" s="849"/>
      <c r="K1371" s="437"/>
      <c r="L1371" s="437"/>
      <c r="M1371" s="437"/>
      <c r="N1371" s="437"/>
      <c r="O1371" s="68"/>
      <c r="P1371" s="184"/>
      <c r="Q1371" s="106"/>
      <c r="R1371" s="184"/>
      <c r="S1371" s="106"/>
      <c r="T1371" s="184"/>
      <c r="U1371" s="184"/>
    </row>
    <row r="1372" spans="1:21" s="366" customFormat="1" hidden="1" x14ac:dyDescent="0.25">
      <c r="A1372" s="30"/>
      <c r="B1372" s="11"/>
      <c r="C1372" s="17"/>
      <c r="D1372" s="17"/>
      <c r="E1372" s="17"/>
      <c r="F1372" s="17"/>
      <c r="K1372" s="423"/>
      <c r="L1372" s="423"/>
      <c r="M1372" s="423"/>
      <c r="N1372" s="423"/>
      <c r="O1372" s="68"/>
      <c r="P1372" s="184"/>
      <c r="Q1372" s="106"/>
      <c r="R1372" s="184"/>
      <c r="S1372" s="184"/>
      <c r="T1372" s="106"/>
      <c r="U1372" s="184"/>
    </row>
    <row r="1373" spans="1:21" s="366" customFormat="1" hidden="1" x14ac:dyDescent="0.25">
      <c r="A1373" s="30"/>
      <c r="B1373" s="11"/>
      <c r="C1373" s="17"/>
      <c r="D1373" s="17"/>
      <c r="E1373" s="17"/>
      <c r="F1373" s="17"/>
      <c r="I1373" s="850" t="s">
        <v>172</v>
      </c>
      <c r="J1373" s="850"/>
      <c r="K1373" s="443"/>
      <c r="L1373" s="443"/>
      <c r="M1373" s="443"/>
      <c r="N1373" s="443"/>
      <c r="O1373" s="128"/>
      <c r="P1373" s="184"/>
      <c r="Q1373" s="106"/>
      <c r="R1373" s="184"/>
      <c r="S1373" s="184"/>
      <c r="T1373" s="184"/>
      <c r="U1373" s="184"/>
    </row>
    <row r="1374" spans="1:21" s="366" customFormat="1" ht="56.25" hidden="1" x14ac:dyDescent="0.25">
      <c r="A1374" s="368" t="s">
        <v>24</v>
      </c>
      <c r="B1374" s="368" t="s">
        <v>14</v>
      </c>
      <c r="C1374" s="368" t="s">
        <v>74</v>
      </c>
      <c r="D1374" s="368" t="s">
        <v>117</v>
      </c>
      <c r="F1374" s="17"/>
      <c r="I1374" s="133" t="s">
        <v>115</v>
      </c>
      <c r="J1374" s="133" t="s">
        <v>173</v>
      </c>
      <c r="K1374" s="444"/>
      <c r="L1374" s="444"/>
      <c r="M1374" s="444"/>
      <c r="N1374" s="444"/>
      <c r="O1374" s="68"/>
      <c r="P1374" s="184"/>
      <c r="Q1374" s="106"/>
      <c r="R1374" s="184"/>
      <c r="S1374" s="184"/>
      <c r="T1374" s="106"/>
      <c r="U1374" s="184"/>
    </row>
    <row r="1375" spans="1:21" s="366" customFormat="1" hidden="1" x14ac:dyDescent="0.25">
      <c r="A1375" s="113">
        <v>1</v>
      </c>
      <c r="B1375" s="113">
        <v>2</v>
      </c>
      <c r="C1375" s="113">
        <v>3</v>
      </c>
      <c r="D1375" s="113">
        <v>4</v>
      </c>
      <c r="E1375" s="78"/>
      <c r="F1375" s="1"/>
      <c r="G1375" s="78"/>
      <c r="H1375" s="78"/>
      <c r="I1375" s="135"/>
      <c r="J1375" s="135"/>
      <c r="K1375" s="388"/>
      <c r="L1375" s="388"/>
      <c r="M1375" s="388"/>
      <c r="N1375" s="388"/>
      <c r="O1375" s="68"/>
      <c r="P1375" s="184"/>
      <c r="Q1375" s="106"/>
      <c r="R1375" s="184"/>
      <c r="S1375" s="184"/>
      <c r="T1375" s="106"/>
      <c r="U1375" s="184"/>
    </row>
    <row r="1376" spans="1:21" s="366" customFormat="1" hidden="1" x14ac:dyDescent="0.25">
      <c r="A1376" s="368">
        <v>1</v>
      </c>
      <c r="B1376" s="15"/>
      <c r="C1376" s="13"/>
      <c r="D1376" s="367"/>
      <c r="F1376" s="17"/>
      <c r="I1376" s="138"/>
      <c r="J1376" s="138"/>
      <c r="K1376" s="445"/>
      <c r="L1376" s="445"/>
      <c r="M1376" s="445"/>
      <c r="N1376" s="445"/>
      <c r="O1376" s="68"/>
      <c r="P1376" s="184"/>
      <c r="Q1376" s="106"/>
      <c r="R1376" s="195"/>
      <c r="S1376" s="184"/>
      <c r="T1376" s="106"/>
      <c r="U1376" s="184"/>
    </row>
    <row r="1377" spans="1:21" s="78" customFormat="1" hidden="1" x14ac:dyDescent="0.25">
      <c r="A1377" s="368"/>
      <c r="B1377" s="15"/>
      <c r="C1377" s="13"/>
      <c r="D1377" s="367"/>
      <c r="E1377" s="366"/>
      <c r="F1377" s="36"/>
      <c r="G1377" s="366"/>
      <c r="H1377" s="366"/>
      <c r="I1377" s="138"/>
      <c r="J1377" s="138"/>
      <c r="K1377" s="445"/>
      <c r="L1377" s="445"/>
      <c r="M1377" s="445"/>
      <c r="N1377" s="445"/>
      <c r="O1377" s="79"/>
      <c r="P1377" s="188"/>
      <c r="Q1377" s="106"/>
      <c r="R1377" s="195"/>
      <c r="S1377" s="188"/>
      <c r="T1377" s="186"/>
      <c r="U1377" s="188"/>
    </row>
    <row r="1378" spans="1:21" s="366" customFormat="1" hidden="1" x14ac:dyDescent="0.25">
      <c r="A1378" s="368"/>
      <c r="B1378" s="15"/>
      <c r="C1378" s="13"/>
      <c r="D1378" s="367"/>
      <c r="F1378" s="17"/>
      <c r="I1378" s="138"/>
      <c r="J1378" s="138"/>
      <c r="K1378" s="445"/>
      <c r="L1378" s="445"/>
      <c r="M1378" s="445"/>
      <c r="N1378" s="445"/>
      <c r="O1378" s="68"/>
      <c r="P1378" s="184"/>
      <c r="Q1378" s="106"/>
      <c r="R1378" s="195"/>
      <c r="S1378" s="184"/>
      <c r="T1378" s="106"/>
      <c r="U1378" s="195"/>
    </row>
    <row r="1379" spans="1:21" s="366" customFormat="1" hidden="1" x14ac:dyDescent="0.25">
      <c r="A1379" s="368"/>
      <c r="B1379" s="15"/>
      <c r="C1379" s="13"/>
      <c r="D1379" s="367"/>
      <c r="F1379" s="17"/>
      <c r="I1379" s="138"/>
      <c r="J1379" s="138"/>
      <c r="K1379" s="445"/>
      <c r="L1379" s="445"/>
      <c r="M1379" s="445"/>
      <c r="N1379" s="445"/>
      <c r="O1379" s="68"/>
      <c r="P1379" s="184"/>
      <c r="Q1379" s="106"/>
      <c r="R1379" s="195"/>
      <c r="S1379" s="184"/>
      <c r="T1379" s="106"/>
      <c r="U1379" s="195"/>
    </row>
    <row r="1380" spans="1:21" s="366" customFormat="1" hidden="1" x14ac:dyDescent="0.25">
      <c r="A1380" s="144"/>
      <c r="B1380" s="145" t="s">
        <v>20</v>
      </c>
      <c r="C1380" s="144" t="s">
        <v>21</v>
      </c>
      <c r="D1380" s="146">
        <f>SUM(D1376:D1379)</f>
        <v>0</v>
      </c>
      <c r="F1380" s="17"/>
      <c r="I1380" s="135">
        <f>SUM(I1376:I1379)</f>
        <v>0</v>
      </c>
      <c r="J1380" s="135">
        <f>SUM(J1376:J1379)</f>
        <v>0</v>
      </c>
      <c r="K1380" s="388"/>
      <c r="L1380" s="388"/>
      <c r="M1380" s="388"/>
      <c r="N1380" s="388"/>
      <c r="O1380" s="68"/>
      <c r="P1380" s="389"/>
      <c r="Q1380" s="284"/>
      <c r="R1380" s="284"/>
      <c r="S1380" s="184"/>
      <c r="T1380" s="106"/>
      <c r="U1380" s="195"/>
    </row>
    <row r="1381" spans="1:21" s="366" customFormat="1" x14ac:dyDescent="0.25">
      <c r="A1381" s="385"/>
      <c r="B1381" s="386"/>
      <c r="C1381" s="385"/>
      <c r="D1381" s="387"/>
      <c r="F1381" s="17"/>
      <c r="I1381" s="388"/>
      <c r="J1381" s="388"/>
      <c r="K1381" s="388"/>
      <c r="L1381" s="388"/>
      <c r="M1381" s="388"/>
      <c r="N1381" s="388"/>
      <c r="O1381" s="68"/>
      <c r="P1381" s="389"/>
      <c r="Q1381" s="284"/>
      <c r="R1381" s="284"/>
      <c r="S1381" s="184"/>
      <c r="T1381" s="106"/>
      <c r="U1381" s="195"/>
    </row>
    <row r="1382" spans="1:21" hidden="1" x14ac:dyDescent="0.25">
      <c r="A1382" s="863" t="s">
        <v>180</v>
      </c>
      <c r="B1382" s="863"/>
      <c r="C1382" s="863"/>
      <c r="D1382" s="863"/>
      <c r="E1382" s="863"/>
      <c r="F1382" s="863"/>
      <c r="G1382" s="863"/>
      <c r="H1382" s="863"/>
      <c r="I1382" s="863"/>
      <c r="J1382" s="863"/>
      <c r="K1382" s="433"/>
      <c r="L1382" s="433"/>
      <c r="M1382" s="433"/>
      <c r="N1382" s="433"/>
      <c r="T1382" s="106"/>
    </row>
    <row r="1383" spans="1:21" hidden="1" x14ac:dyDescent="0.25">
      <c r="A1383" s="35"/>
      <c r="B1383" s="11"/>
      <c r="C1383" s="17"/>
      <c r="D1383" s="17"/>
      <c r="E1383" s="17"/>
      <c r="F1383" s="36"/>
      <c r="T1383" s="106"/>
    </row>
    <row r="1384" spans="1:21" hidden="1" x14ac:dyDescent="0.25">
      <c r="A1384" s="860" t="s">
        <v>118</v>
      </c>
      <c r="B1384" s="860"/>
      <c r="C1384" s="860"/>
      <c r="D1384" s="860"/>
      <c r="E1384" s="860"/>
      <c r="F1384" s="860"/>
      <c r="G1384" s="860"/>
      <c r="H1384" s="860"/>
      <c r="I1384" s="860"/>
      <c r="J1384" s="860"/>
      <c r="K1384" s="434"/>
      <c r="L1384" s="434"/>
      <c r="M1384" s="434"/>
      <c r="N1384" s="434"/>
      <c r="O1384" s="123"/>
    </row>
    <row r="1385" spans="1:21" hidden="1" x14ac:dyDescent="0.25">
      <c r="A1385" s="55"/>
      <c r="B1385" s="55"/>
      <c r="C1385" s="55"/>
      <c r="D1385" s="55"/>
      <c r="E1385" s="55"/>
      <c r="F1385" s="17"/>
      <c r="I1385" s="850" t="s">
        <v>172</v>
      </c>
      <c r="J1385" s="850"/>
      <c r="K1385" s="443"/>
      <c r="L1385" s="443"/>
      <c r="M1385" s="443"/>
      <c r="N1385" s="443"/>
      <c r="T1385" s="106"/>
    </row>
    <row r="1386" spans="1:21" ht="56.25" hidden="1" x14ac:dyDescent="0.25">
      <c r="A1386" s="167" t="s">
        <v>24</v>
      </c>
      <c r="B1386" s="167" t="s">
        <v>14</v>
      </c>
      <c r="C1386" s="167" t="s">
        <v>74</v>
      </c>
      <c r="D1386" s="167" t="s">
        <v>117</v>
      </c>
      <c r="E1386" s="68"/>
      <c r="F1386" s="37"/>
      <c r="G1386" s="4"/>
      <c r="H1386" s="37"/>
      <c r="I1386" s="133" t="s">
        <v>115</v>
      </c>
      <c r="J1386" s="133" t="s">
        <v>173</v>
      </c>
      <c r="K1386" s="444"/>
      <c r="L1386" s="444"/>
      <c r="M1386" s="444"/>
      <c r="N1386" s="444"/>
      <c r="O1386" s="128"/>
      <c r="T1386" s="106"/>
    </row>
    <row r="1387" spans="1:21" hidden="1" x14ac:dyDescent="0.25">
      <c r="A1387" s="113">
        <v>1</v>
      </c>
      <c r="B1387" s="113">
        <v>2</v>
      </c>
      <c r="C1387" s="113">
        <v>3</v>
      </c>
      <c r="D1387" s="113">
        <v>4</v>
      </c>
      <c r="E1387" s="79"/>
      <c r="F1387" s="107"/>
      <c r="G1387" s="108"/>
      <c r="H1387" s="109"/>
      <c r="I1387" s="141"/>
      <c r="J1387" s="141"/>
      <c r="K1387" s="454"/>
      <c r="L1387" s="454"/>
      <c r="M1387" s="454"/>
      <c r="N1387" s="454"/>
      <c r="T1387" s="106"/>
    </row>
    <row r="1388" spans="1:21" s="68" customFormat="1" hidden="1" x14ac:dyDescent="0.25">
      <c r="A1388" s="167">
        <v>1</v>
      </c>
      <c r="B1388" s="10"/>
      <c r="C1388" s="13"/>
      <c r="D1388" s="165"/>
      <c r="F1388" s="37"/>
      <c r="G1388" s="4"/>
      <c r="H1388" s="21"/>
      <c r="I1388" s="142"/>
      <c r="J1388" s="142"/>
      <c r="K1388" s="455"/>
      <c r="L1388" s="455"/>
      <c r="M1388" s="455"/>
      <c r="N1388" s="455"/>
      <c r="S1388" s="121"/>
      <c r="T1388" s="88"/>
      <c r="U1388" s="121"/>
    </row>
    <row r="1389" spans="1:21" s="79" customFormat="1" hidden="1" x14ac:dyDescent="0.25">
      <c r="A1389" s="144"/>
      <c r="B1389" s="145" t="s">
        <v>20</v>
      </c>
      <c r="C1389" s="144" t="s">
        <v>21</v>
      </c>
      <c r="D1389" s="146">
        <f>SUM(D1388:D1388)</f>
        <v>0</v>
      </c>
      <c r="E1389" s="68"/>
      <c r="F1389" s="37"/>
      <c r="G1389" s="4"/>
      <c r="H1389" s="21"/>
      <c r="I1389" s="135">
        <f>SUM(I1388)</f>
        <v>0</v>
      </c>
      <c r="J1389" s="135">
        <f>SUM(J1388)</f>
        <v>0</v>
      </c>
      <c r="K1389" s="388"/>
      <c r="L1389" s="388"/>
      <c r="M1389" s="388"/>
      <c r="N1389" s="388"/>
      <c r="S1389" s="193"/>
      <c r="T1389" s="198"/>
      <c r="U1389" s="193"/>
    </row>
    <row r="1390" spans="1:21" s="68" customFormat="1" hidden="1" x14ac:dyDescent="0.25">
      <c r="A1390" s="37"/>
      <c r="B1390" s="37"/>
      <c r="C1390" s="37"/>
      <c r="D1390" s="37"/>
      <c r="E1390" s="37"/>
      <c r="F1390" s="37"/>
      <c r="G1390" s="4"/>
      <c r="H1390" s="21"/>
      <c r="I1390" s="4"/>
      <c r="J1390" s="4"/>
      <c r="K1390" s="4"/>
      <c r="L1390" s="4"/>
      <c r="M1390" s="4"/>
      <c r="N1390" s="4"/>
      <c r="S1390" s="121"/>
      <c r="T1390" s="88"/>
      <c r="U1390" s="199"/>
    </row>
    <row r="1391" spans="1:21" s="68" customFormat="1" hidden="1" x14ac:dyDescent="0.25">
      <c r="A1391" s="861" t="s">
        <v>152</v>
      </c>
      <c r="B1391" s="861"/>
      <c r="C1391" s="861"/>
      <c r="D1391" s="861"/>
      <c r="E1391" s="861"/>
      <c r="F1391" s="861"/>
      <c r="G1391" s="861"/>
      <c r="H1391" s="861"/>
      <c r="I1391" s="861"/>
      <c r="J1391" s="861"/>
      <c r="K1391" s="432"/>
      <c r="L1391" s="432"/>
      <c r="M1391" s="432"/>
      <c r="N1391" s="432"/>
      <c r="S1391" s="121"/>
      <c r="T1391" s="88"/>
      <c r="U1391" s="121"/>
    </row>
    <row r="1392" spans="1:21" s="68" customFormat="1" hidden="1" x14ac:dyDescent="0.25">
      <c r="A1392" s="862"/>
      <c r="B1392" s="862"/>
      <c r="C1392" s="862"/>
      <c r="D1392" s="862"/>
      <c r="E1392" s="862"/>
      <c r="F1392" s="862"/>
      <c r="G1392" s="67"/>
      <c r="H1392" s="67"/>
      <c r="I1392" s="850" t="s">
        <v>172</v>
      </c>
      <c r="J1392" s="850"/>
      <c r="K1392" s="443"/>
      <c r="L1392" s="443"/>
      <c r="M1392" s="443"/>
      <c r="N1392" s="443"/>
      <c r="S1392" s="121"/>
      <c r="T1392" s="88"/>
      <c r="U1392" s="121"/>
    </row>
    <row r="1393" spans="1:21" s="68" customFormat="1" ht="56.25" hidden="1" x14ac:dyDescent="0.25">
      <c r="A1393" s="167" t="s">
        <v>24</v>
      </c>
      <c r="B1393" s="167" t="s">
        <v>14</v>
      </c>
      <c r="C1393" s="167" t="s">
        <v>78</v>
      </c>
      <c r="D1393" s="167" t="s">
        <v>27</v>
      </c>
      <c r="E1393" s="167" t="s">
        <v>79</v>
      </c>
      <c r="F1393" s="167" t="s">
        <v>7</v>
      </c>
      <c r="H1393" s="67"/>
      <c r="I1393" s="133" t="s">
        <v>115</v>
      </c>
      <c r="J1393" s="133" t="s">
        <v>173</v>
      </c>
      <c r="K1393" s="444"/>
      <c r="L1393" s="444"/>
      <c r="M1393" s="444"/>
      <c r="N1393" s="444"/>
      <c r="Q1393" s="76"/>
      <c r="S1393" s="121"/>
      <c r="T1393" s="88"/>
      <c r="U1393" s="121"/>
    </row>
    <row r="1394" spans="1:21" s="68" customFormat="1" hidden="1" x14ac:dyDescent="0.25">
      <c r="A1394" s="113">
        <v>1</v>
      </c>
      <c r="B1394" s="113">
        <v>2</v>
      </c>
      <c r="C1394" s="113">
        <v>3</v>
      </c>
      <c r="D1394" s="113">
        <v>4</v>
      </c>
      <c r="E1394" s="113">
        <v>5</v>
      </c>
      <c r="F1394" s="113">
        <v>6</v>
      </c>
      <c r="G1394" s="79"/>
      <c r="H1394" s="78"/>
      <c r="I1394" s="130"/>
      <c r="J1394" s="130"/>
      <c r="K1394" s="456"/>
      <c r="L1394" s="456"/>
      <c r="M1394" s="456"/>
      <c r="N1394" s="456"/>
      <c r="S1394" s="121"/>
      <c r="T1394" s="88"/>
      <c r="U1394" s="121"/>
    </row>
    <row r="1395" spans="1:21" s="68" customFormat="1" hidden="1" x14ac:dyDescent="0.25">
      <c r="A1395" s="167">
        <v>1</v>
      </c>
      <c r="B1395" s="10" t="s">
        <v>175</v>
      </c>
      <c r="C1395" s="167"/>
      <c r="D1395" s="167"/>
      <c r="E1395" s="165" t="e">
        <f>F1395/D1395</f>
        <v>#DIV/0!</v>
      </c>
      <c r="F1395" s="165"/>
      <c r="H1395" s="67"/>
      <c r="I1395" s="142"/>
      <c r="J1395" s="142"/>
      <c r="K1395" s="455"/>
      <c r="L1395" s="455"/>
      <c r="M1395" s="455"/>
      <c r="N1395" s="455"/>
      <c r="S1395" s="121"/>
      <c r="T1395" s="88"/>
      <c r="U1395" s="121"/>
    </row>
    <row r="1396" spans="1:21" s="79" customFormat="1" hidden="1" x14ac:dyDescent="0.25">
      <c r="A1396" s="144"/>
      <c r="B1396" s="145" t="s">
        <v>20</v>
      </c>
      <c r="C1396" s="144" t="s">
        <v>21</v>
      </c>
      <c r="D1396" s="144" t="s">
        <v>21</v>
      </c>
      <c r="E1396" s="144" t="s">
        <v>21</v>
      </c>
      <c r="F1396" s="146">
        <f>F1395</f>
        <v>0</v>
      </c>
      <c r="G1396" s="67"/>
      <c r="H1396" s="67"/>
      <c r="I1396" s="135">
        <f>SUM(I1395)</f>
        <v>0</v>
      </c>
      <c r="J1396" s="135">
        <f>SUM(J1395)</f>
        <v>0</v>
      </c>
      <c r="K1396" s="388"/>
      <c r="L1396" s="388"/>
      <c r="M1396" s="388"/>
      <c r="N1396" s="388"/>
      <c r="S1396" s="193"/>
      <c r="T1396" s="198"/>
      <c r="U1396" s="193"/>
    </row>
    <row r="1397" spans="1:21" s="68" customFormat="1" x14ac:dyDescent="0.25">
      <c r="A1397" s="35"/>
      <c r="B1397" s="11"/>
      <c r="C1397" s="17"/>
      <c r="D1397" s="17"/>
      <c r="E1397" s="17"/>
      <c r="F1397" s="36"/>
      <c r="G1397" s="67"/>
      <c r="H1397" s="67"/>
      <c r="I1397" s="67"/>
      <c r="J1397" s="67"/>
      <c r="K1397" s="423"/>
      <c r="L1397" s="423"/>
      <c r="M1397" s="423"/>
      <c r="N1397" s="423"/>
      <c r="S1397" s="121"/>
      <c r="T1397" s="88"/>
      <c r="U1397" s="121"/>
    </row>
    <row r="1398" spans="1:21" x14ac:dyDescent="0.25">
      <c r="A1398" s="35"/>
      <c r="B1398" s="177" t="s">
        <v>194</v>
      </c>
      <c r="C1398" s="164">
        <f>C1399+C1400+C1401</f>
        <v>54879400</v>
      </c>
      <c r="D1398" s="194"/>
      <c r="O1398" s="830" t="e">
        <f>#REF!-'МЗ ОБ+ФБ'!C1398</f>
        <v>#REF!</v>
      </c>
      <c r="T1398" s="106"/>
    </row>
    <row r="1399" spans="1:21" x14ac:dyDescent="0.25">
      <c r="A1399" s="35"/>
      <c r="B1399" s="11" t="s">
        <v>108</v>
      </c>
      <c r="C1399" s="164">
        <f>F1396+D1389+D1369+E1358+F1348+F1336+F1326+F1316+F1306+F1296+E1286+D1276+D1265+E1249+F1239+F1228+F1220+F1205+D1196+D1187+E1178+E1166+E1157+C1145+C1134+C1123+C1112+C1099+E1086+E1071+E1060+D1049+E1033+F1024+F1017+F999+E985+J977+D1380-C1400-C1401</f>
        <v>54879400</v>
      </c>
      <c r="D1399" s="195"/>
      <c r="E1399" s="75"/>
      <c r="O1399" s="830" t="e">
        <f>C1398-#REF!</f>
        <v>#REF!</v>
      </c>
      <c r="T1399" s="106"/>
    </row>
    <row r="1400" spans="1:21" x14ac:dyDescent="0.25">
      <c r="A1400" s="17"/>
      <c r="B1400" s="11" t="s">
        <v>13</v>
      </c>
      <c r="C1400" s="164">
        <f>I1396+I1389+I1369+I1358+I1348+I1336+I1326+I1306+I1316+I1296+I1286+I1276+I1265+I1249+I1239+I1228+I1220+I1205+I1196+I1187+I1178+I1166+I1157+I1145+I1134+I1123+I1112+I1099+I1086+I1071+I1060+I1049+I1033+I1024+I1017+I999+I985</f>
        <v>0</v>
      </c>
      <c r="D1400" s="195"/>
      <c r="E1400" s="75"/>
      <c r="O1400" s="831"/>
      <c r="P1400" s="38"/>
      <c r="Q1400" s="11"/>
      <c r="R1400" s="75"/>
      <c r="T1400" s="106"/>
    </row>
    <row r="1401" spans="1:21" x14ac:dyDescent="0.25">
      <c r="A1401" s="17"/>
      <c r="B1401" s="11" t="s">
        <v>106</v>
      </c>
      <c r="C1401" s="164">
        <f>J1396+J1389+J1369+J1358+J1348+J1336+J1326+J1316+J1306+J1296+J1286+J1276+J1265+J1249+J1239+J1228+J1220+J1205+J1196+J1187+J1178+J1166+J1157+J1145+J1134+J1123+J1112+J1099+J1086+J1071+J1060+J1049+J1033+J1024+J1017+J999+J985</f>
        <v>0</v>
      </c>
      <c r="D1401" s="195"/>
      <c r="O1401" s="831" t="e">
        <f>#REF!-C1398</f>
        <v>#REF!</v>
      </c>
    </row>
    <row r="1402" spans="1:21" x14ac:dyDescent="0.25">
      <c r="A1402" s="17"/>
      <c r="B1402" s="11"/>
      <c r="C1402" s="17"/>
      <c r="D1402" s="17"/>
      <c r="E1402" s="17"/>
      <c r="F1402" s="17"/>
    </row>
    <row r="1403" spans="1:21" x14ac:dyDescent="0.25">
      <c r="A1403" s="17"/>
      <c r="B1403" s="175" t="s">
        <v>195</v>
      </c>
      <c r="C1403" s="201">
        <f>F1396+D1389+D1369+E1358+F1348+F1336+F1326+F1316+F1306+F1296+E1286+D1276+D1265+E1249+F1239+F1228+F1220+F1205+D1196+D1187+E1178+D1380</f>
        <v>2672800</v>
      </c>
      <c r="D1403" s="17"/>
      <c r="E1403" s="17"/>
      <c r="F1403" s="17"/>
      <c r="O1403" s="318" t="e">
        <f>#REF!-#REF!</f>
        <v>#REF!</v>
      </c>
      <c r="P1403" s="11" t="s">
        <v>319</v>
      </c>
    </row>
    <row r="1404" spans="1:21" ht="69.75" x14ac:dyDescent="0.25">
      <c r="A1404" s="17"/>
      <c r="B1404" s="200" t="s">
        <v>196</v>
      </c>
      <c r="C1404" s="202"/>
      <c r="D1404" s="17"/>
      <c r="E1404" s="17"/>
      <c r="F1404" s="17"/>
      <c r="O1404" s="318" t="e">
        <f>#REF!</f>
        <v>#REF!</v>
      </c>
      <c r="P1404" s="11" t="s">
        <v>320</v>
      </c>
    </row>
    <row r="1405" spans="1:21" ht="45" x14ac:dyDescent="0.25">
      <c r="A1405" s="17"/>
      <c r="B1405" s="175" t="s">
        <v>197</v>
      </c>
      <c r="C1405" s="201">
        <f>C1403-C1404</f>
        <v>2672800</v>
      </c>
      <c r="D1405" s="17"/>
      <c r="E1405" s="17"/>
      <c r="F1405" s="17"/>
      <c r="O1405" s="318"/>
    </row>
    <row r="1406" spans="1:21" x14ac:dyDescent="0.25">
      <c r="A1406" s="17"/>
      <c r="B1406" s="11"/>
      <c r="C1406" s="17"/>
      <c r="D1406" s="17"/>
      <c r="E1406" s="17"/>
      <c r="F1406" s="17"/>
    </row>
    <row r="1407" spans="1:21" x14ac:dyDescent="0.25">
      <c r="A1407" s="17"/>
      <c r="B1407" s="11"/>
      <c r="C1407" s="17"/>
      <c r="D1407" s="17"/>
      <c r="E1407" s="17"/>
      <c r="F1407" s="17"/>
    </row>
    <row r="1408" spans="1:21" x14ac:dyDescent="0.25">
      <c r="A1408" s="17"/>
      <c r="B1408" s="11"/>
      <c r="C1408" s="17"/>
      <c r="D1408" s="17"/>
      <c r="E1408" s="17"/>
      <c r="F1408" s="17"/>
    </row>
    <row r="1409" spans="1:21" x14ac:dyDescent="0.25">
      <c r="A1409" s="17"/>
      <c r="B1409" s="11"/>
      <c r="C1409" s="17"/>
      <c r="D1409" s="17"/>
      <c r="E1409" s="17"/>
      <c r="F1409" s="17"/>
    </row>
    <row r="1410" spans="1:21" s="17" customFormat="1" x14ac:dyDescent="0.25">
      <c r="A1410" s="858" t="s">
        <v>11</v>
      </c>
      <c r="B1410" s="858"/>
      <c r="C1410" s="47"/>
      <c r="D1410" s="859" t="e">
        <f>#REF!</f>
        <v>#REF!</v>
      </c>
      <c r="E1410" s="859"/>
      <c r="P1410" s="111"/>
      <c r="S1410" s="20"/>
      <c r="T1410" s="20"/>
      <c r="U1410" s="20"/>
    </row>
    <row r="1411" spans="1:21" s="17" customFormat="1" x14ac:dyDescent="0.25">
      <c r="B1411" s="40"/>
      <c r="C1411" s="161" t="s">
        <v>10</v>
      </c>
      <c r="D1411" s="857" t="s">
        <v>3</v>
      </c>
      <c r="E1411" s="857"/>
      <c r="P1411" s="111"/>
      <c r="S1411" s="20"/>
      <c r="T1411" s="20"/>
      <c r="U1411" s="20"/>
    </row>
    <row r="1412" spans="1:21" x14ac:dyDescent="0.25">
      <c r="A1412" s="17"/>
      <c r="B1412" s="11"/>
      <c r="C1412" s="17"/>
      <c r="D1412" s="17"/>
      <c r="E1412" s="17"/>
      <c r="F1412" s="17"/>
    </row>
    <row r="1413" spans="1:21" x14ac:dyDescent="0.25">
      <c r="A1413" s="17"/>
      <c r="B1413" s="11"/>
      <c r="C1413" s="17"/>
      <c r="D1413" s="17"/>
      <c r="E1413" s="17"/>
      <c r="F1413" s="17"/>
    </row>
  </sheetData>
  <mergeCells count="395">
    <mergeCell ref="A89:A91"/>
    <mergeCell ref="A93:A96"/>
    <mergeCell ref="A97:A99"/>
    <mergeCell ref="A100:A102"/>
    <mergeCell ref="N326:O326"/>
    <mergeCell ref="L17:M17"/>
    <mergeCell ref="A1:J1"/>
    <mergeCell ref="A3:J3"/>
    <mergeCell ref="A7:B7"/>
    <mergeCell ref="C7:J7"/>
    <mergeCell ref="A10:J10"/>
    <mergeCell ref="A12:J12"/>
    <mergeCell ref="A26:J26"/>
    <mergeCell ref="I27:J27"/>
    <mergeCell ref="A34:J34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108:J108"/>
    <mergeCell ref="I109:J109"/>
    <mergeCell ref="P94:P100"/>
    <mergeCell ref="N422:P424"/>
    <mergeCell ref="A44:A45"/>
    <mergeCell ref="A48:J48"/>
    <mergeCell ref="I49:J49"/>
    <mergeCell ref="A66:J66"/>
    <mergeCell ref="I67:J67"/>
    <mergeCell ref="A73:J73"/>
    <mergeCell ref="A36:J36"/>
    <mergeCell ref="I37:J37"/>
    <mergeCell ref="A41:A42"/>
    <mergeCell ref="A118:J118"/>
    <mergeCell ref="A120:J120"/>
    <mergeCell ref="I121:J121"/>
    <mergeCell ref="A129:J129"/>
    <mergeCell ref="A75:J75"/>
    <mergeCell ref="A76:E76"/>
    <mergeCell ref="I76:J76"/>
    <mergeCell ref="A82:J82"/>
    <mergeCell ref="A84:J84"/>
    <mergeCell ref="I85:J85"/>
    <mergeCell ref="A149:A150"/>
    <mergeCell ref="C149:C150"/>
    <mergeCell ref="D149:D150"/>
    <mergeCell ref="E149:E150"/>
    <mergeCell ref="A155:J155"/>
    <mergeCell ref="A157:J157"/>
    <mergeCell ref="A131:J131"/>
    <mergeCell ref="A132:E132"/>
    <mergeCell ref="I132:J132"/>
    <mergeCell ref="I141:J141"/>
    <mergeCell ref="A146:A147"/>
    <mergeCell ref="C146:C147"/>
    <mergeCell ref="D146:D147"/>
    <mergeCell ref="E146:E147"/>
    <mergeCell ref="A192:J192"/>
    <mergeCell ref="I193:J193"/>
    <mergeCell ref="A203:J203"/>
    <mergeCell ref="I204:J204"/>
    <mergeCell ref="A215:J215"/>
    <mergeCell ref="A217:J217"/>
    <mergeCell ref="I158:J158"/>
    <mergeCell ref="A168:J168"/>
    <mergeCell ref="A170:J170"/>
    <mergeCell ref="I171:J171"/>
    <mergeCell ref="A181:J181"/>
    <mergeCell ref="I182:J182"/>
    <mergeCell ref="A247:J247"/>
    <mergeCell ref="I248:J248"/>
    <mergeCell ref="A256:J256"/>
    <mergeCell ref="I257:J257"/>
    <mergeCell ref="A265:J265"/>
    <mergeCell ref="A266:F266"/>
    <mergeCell ref="I266:J266"/>
    <mergeCell ref="I218:J218"/>
    <mergeCell ref="A226:J226"/>
    <mergeCell ref="I227:J227"/>
    <mergeCell ref="A236:J236"/>
    <mergeCell ref="A238:J238"/>
    <mergeCell ref="I239:J239"/>
    <mergeCell ref="I298:J298"/>
    <mergeCell ref="A308:J308"/>
    <mergeCell ref="I309:J309"/>
    <mergeCell ref="A318:J318"/>
    <mergeCell ref="I320:J320"/>
    <mergeCell ref="A338:J338"/>
    <mergeCell ref="A275:J275"/>
    <mergeCell ref="A277:J277"/>
    <mergeCell ref="I278:J278"/>
    <mergeCell ref="A289:J289"/>
    <mergeCell ref="I290:J290"/>
    <mergeCell ref="A297:J297"/>
    <mergeCell ref="A378:J378"/>
    <mergeCell ref="A379:F379"/>
    <mergeCell ref="I379:J379"/>
    <mergeCell ref="A388:J388"/>
    <mergeCell ref="A389:F389"/>
    <mergeCell ref="I389:J389"/>
    <mergeCell ref="I340:J340"/>
    <mergeCell ref="A349:J349"/>
    <mergeCell ref="A350:E350"/>
    <mergeCell ref="I350:J350"/>
    <mergeCell ref="A368:J368"/>
    <mergeCell ref="A369:F369"/>
    <mergeCell ref="I369:J369"/>
    <mergeCell ref="A418:J418"/>
    <mergeCell ref="A419:F419"/>
    <mergeCell ref="I419:J419"/>
    <mergeCell ref="A434:J434"/>
    <mergeCell ref="A435:E435"/>
    <mergeCell ref="I435:J435"/>
    <mergeCell ref="A398:J398"/>
    <mergeCell ref="A399:F399"/>
    <mergeCell ref="I399:J399"/>
    <mergeCell ref="A408:J408"/>
    <mergeCell ref="A409:F409"/>
    <mergeCell ref="I409:J409"/>
    <mergeCell ref="A495:B495"/>
    <mergeCell ref="D495:E495"/>
    <mergeCell ref="D496:E496"/>
    <mergeCell ref="A477:F477"/>
    <mergeCell ref="I477:J477"/>
    <mergeCell ref="A445:J445"/>
    <mergeCell ref="I447:J447"/>
    <mergeCell ref="A467:J467"/>
    <mergeCell ref="A469:J469"/>
    <mergeCell ref="I470:J470"/>
    <mergeCell ref="A476:J476"/>
    <mergeCell ref="A456:J456"/>
    <mergeCell ref="I458:J458"/>
    <mergeCell ref="A506:J506"/>
    <mergeCell ref="A508:J508"/>
    <mergeCell ref="A510:J510"/>
    <mergeCell ref="A513:A515"/>
    <mergeCell ref="B513:B515"/>
    <mergeCell ref="C513:C515"/>
    <mergeCell ref="D513:G513"/>
    <mergeCell ref="H513:H515"/>
    <mergeCell ref="I513:I515"/>
    <mergeCell ref="J513:J515"/>
    <mergeCell ref="I532:J532"/>
    <mergeCell ref="A536:A537"/>
    <mergeCell ref="A539:A540"/>
    <mergeCell ref="A543:J543"/>
    <mergeCell ref="I544:J544"/>
    <mergeCell ref="A561:J561"/>
    <mergeCell ref="D514:D515"/>
    <mergeCell ref="E514:G514"/>
    <mergeCell ref="A521:J521"/>
    <mergeCell ref="I522:J522"/>
    <mergeCell ref="A529:J529"/>
    <mergeCell ref="A531:J531"/>
    <mergeCell ref="A579:J579"/>
    <mergeCell ref="I580:J580"/>
    <mergeCell ref="P584:P589"/>
    <mergeCell ref="A586:A587"/>
    <mergeCell ref="A593:J593"/>
    <mergeCell ref="A595:J595"/>
    <mergeCell ref="I562:J562"/>
    <mergeCell ref="A568:J568"/>
    <mergeCell ref="A570:J570"/>
    <mergeCell ref="A571:E571"/>
    <mergeCell ref="I571:J571"/>
    <mergeCell ref="A577:J577"/>
    <mergeCell ref="A621:A622"/>
    <mergeCell ref="C621:C622"/>
    <mergeCell ref="D621:D622"/>
    <mergeCell ref="E621:E622"/>
    <mergeCell ref="A624:A625"/>
    <mergeCell ref="C624:C625"/>
    <mergeCell ref="D624:D625"/>
    <mergeCell ref="E624:E625"/>
    <mergeCell ref="I596:J596"/>
    <mergeCell ref="A604:J604"/>
    <mergeCell ref="A606:J606"/>
    <mergeCell ref="A607:E607"/>
    <mergeCell ref="I607:J607"/>
    <mergeCell ref="I616:J616"/>
    <mergeCell ref="A656:J656"/>
    <mergeCell ref="I657:J657"/>
    <mergeCell ref="A667:J667"/>
    <mergeCell ref="I668:J668"/>
    <mergeCell ref="A678:J678"/>
    <mergeCell ref="I679:J679"/>
    <mergeCell ref="A630:J630"/>
    <mergeCell ref="A632:J632"/>
    <mergeCell ref="I633:J633"/>
    <mergeCell ref="A643:J643"/>
    <mergeCell ref="A645:J645"/>
    <mergeCell ref="I646:J646"/>
    <mergeCell ref="A713:J713"/>
    <mergeCell ref="I714:J714"/>
    <mergeCell ref="A722:J722"/>
    <mergeCell ref="I723:J723"/>
    <mergeCell ref="A731:J731"/>
    <mergeCell ref="I732:J732"/>
    <mergeCell ref="A690:J690"/>
    <mergeCell ref="A692:J692"/>
    <mergeCell ref="I693:J693"/>
    <mergeCell ref="A701:J701"/>
    <mergeCell ref="I702:J702"/>
    <mergeCell ref="A711:J711"/>
    <mergeCell ref="A764:J764"/>
    <mergeCell ref="I765:J765"/>
    <mergeCell ref="A772:J772"/>
    <mergeCell ref="I773:J773"/>
    <mergeCell ref="A783:J783"/>
    <mergeCell ref="I784:J784"/>
    <mergeCell ref="A740:J740"/>
    <mergeCell ref="A741:F741"/>
    <mergeCell ref="I741:J741"/>
    <mergeCell ref="A750:J750"/>
    <mergeCell ref="A752:J752"/>
    <mergeCell ref="I753:J753"/>
    <mergeCell ref="A831:J831"/>
    <mergeCell ref="A832:F832"/>
    <mergeCell ref="I832:J832"/>
    <mergeCell ref="A841:J841"/>
    <mergeCell ref="A842:F842"/>
    <mergeCell ref="I842:J842"/>
    <mergeCell ref="A793:J793"/>
    <mergeCell ref="I795:J795"/>
    <mergeCell ref="A808:J808"/>
    <mergeCell ref="I810:J810"/>
    <mergeCell ref="A819:J819"/>
    <mergeCell ref="A820:E820"/>
    <mergeCell ref="I820:J820"/>
    <mergeCell ref="A871:J871"/>
    <mergeCell ref="A872:F872"/>
    <mergeCell ref="I872:J872"/>
    <mergeCell ref="A881:J881"/>
    <mergeCell ref="A882:F882"/>
    <mergeCell ref="I882:J882"/>
    <mergeCell ref="A851:J851"/>
    <mergeCell ref="A852:F852"/>
    <mergeCell ref="I852:J852"/>
    <mergeCell ref="A861:J861"/>
    <mergeCell ref="A862:F862"/>
    <mergeCell ref="I862:J862"/>
    <mergeCell ref="A953:B953"/>
    <mergeCell ref="D953:E953"/>
    <mergeCell ref="A927:J927"/>
    <mergeCell ref="I928:J928"/>
    <mergeCell ref="A934:J934"/>
    <mergeCell ref="A935:F935"/>
    <mergeCell ref="I935:J935"/>
    <mergeCell ref="A893:J893"/>
    <mergeCell ref="A894:E894"/>
    <mergeCell ref="I894:J894"/>
    <mergeCell ref="A903:J903"/>
    <mergeCell ref="I905:J905"/>
    <mergeCell ref="A925:J925"/>
    <mergeCell ref="I916:J916"/>
    <mergeCell ref="A914:J914"/>
    <mergeCell ref="D954:E954"/>
    <mergeCell ref="A964:J964"/>
    <mergeCell ref="A966:J966"/>
    <mergeCell ref="A968:J968"/>
    <mergeCell ref="A971:A973"/>
    <mergeCell ref="B971:B973"/>
    <mergeCell ref="C971:C973"/>
    <mergeCell ref="D971:G971"/>
    <mergeCell ref="H971:H973"/>
    <mergeCell ref="I971:I973"/>
    <mergeCell ref="A961:B961"/>
    <mergeCell ref="C961:J961"/>
    <mergeCell ref="A989:J989"/>
    <mergeCell ref="I990:J990"/>
    <mergeCell ref="A994:A995"/>
    <mergeCell ref="A997:A998"/>
    <mergeCell ref="A1001:J1001"/>
    <mergeCell ref="I1002:J1002"/>
    <mergeCell ref="J971:J973"/>
    <mergeCell ref="D972:D973"/>
    <mergeCell ref="E972:G972"/>
    <mergeCell ref="A979:J979"/>
    <mergeCell ref="I980:J980"/>
    <mergeCell ref="A987:J987"/>
    <mergeCell ref="P1042:P1047"/>
    <mergeCell ref="A1044:A1045"/>
    <mergeCell ref="A1051:J1051"/>
    <mergeCell ref="A1019:J1019"/>
    <mergeCell ref="I1020:J1020"/>
    <mergeCell ref="A1026:J1026"/>
    <mergeCell ref="A1028:J1028"/>
    <mergeCell ref="A1029:E1029"/>
    <mergeCell ref="I1029:J1029"/>
    <mergeCell ref="A1053:J1053"/>
    <mergeCell ref="I1054:J1054"/>
    <mergeCell ref="A1062:J1062"/>
    <mergeCell ref="A1064:J1064"/>
    <mergeCell ref="A1065:E1065"/>
    <mergeCell ref="I1065:J1065"/>
    <mergeCell ref="A1035:J1035"/>
    <mergeCell ref="A1037:J1037"/>
    <mergeCell ref="I1038:J1038"/>
    <mergeCell ref="I1074:J1074"/>
    <mergeCell ref="A1079:A1080"/>
    <mergeCell ref="C1079:C1080"/>
    <mergeCell ref="D1079:D1080"/>
    <mergeCell ref="E1079:E1080"/>
    <mergeCell ref="A1082:A1083"/>
    <mergeCell ref="C1082:C1083"/>
    <mergeCell ref="D1082:D1083"/>
    <mergeCell ref="E1082:E1083"/>
    <mergeCell ref="A1114:J1114"/>
    <mergeCell ref="I1115:J1115"/>
    <mergeCell ref="A1125:J1125"/>
    <mergeCell ref="I1126:J1126"/>
    <mergeCell ref="A1136:J1136"/>
    <mergeCell ref="I1137:J1137"/>
    <mergeCell ref="A1088:J1088"/>
    <mergeCell ref="A1090:J1090"/>
    <mergeCell ref="I1091:J1091"/>
    <mergeCell ref="A1101:J1101"/>
    <mergeCell ref="A1103:J1103"/>
    <mergeCell ref="I1104:J1104"/>
    <mergeCell ref="A1171:J1171"/>
    <mergeCell ref="I1172:J1172"/>
    <mergeCell ref="A1180:J1180"/>
    <mergeCell ref="I1181:J1181"/>
    <mergeCell ref="A1189:J1189"/>
    <mergeCell ref="I1190:J1190"/>
    <mergeCell ref="A1148:J1148"/>
    <mergeCell ref="A1150:J1150"/>
    <mergeCell ref="I1151:J1151"/>
    <mergeCell ref="A1159:J1159"/>
    <mergeCell ref="I1160:J1160"/>
    <mergeCell ref="A1169:J1169"/>
    <mergeCell ref="A1222:J1222"/>
    <mergeCell ref="I1223:J1223"/>
    <mergeCell ref="A1230:J1230"/>
    <mergeCell ref="I1231:J1231"/>
    <mergeCell ref="A1241:J1241"/>
    <mergeCell ref="I1242:J1242"/>
    <mergeCell ref="A1198:J1198"/>
    <mergeCell ref="A1199:F1199"/>
    <mergeCell ref="I1199:J1199"/>
    <mergeCell ref="A1208:J1208"/>
    <mergeCell ref="A1210:J1210"/>
    <mergeCell ref="I1211:J1211"/>
    <mergeCell ref="A1288:J1288"/>
    <mergeCell ref="A1289:F1289"/>
    <mergeCell ref="I1289:J1289"/>
    <mergeCell ref="A1298:J1298"/>
    <mergeCell ref="A1299:F1299"/>
    <mergeCell ref="I1299:J1299"/>
    <mergeCell ref="A1251:J1251"/>
    <mergeCell ref="I1253:J1253"/>
    <mergeCell ref="A1267:J1267"/>
    <mergeCell ref="I1269:J1269"/>
    <mergeCell ref="A1278:J1278"/>
    <mergeCell ref="A1279:E1279"/>
    <mergeCell ref="I1279:J1279"/>
    <mergeCell ref="I1329:J1329"/>
    <mergeCell ref="A1338:J1338"/>
    <mergeCell ref="A1339:F1339"/>
    <mergeCell ref="I1339:J1339"/>
    <mergeCell ref="A1308:J1308"/>
    <mergeCell ref="A1309:F1309"/>
    <mergeCell ref="I1309:J1309"/>
    <mergeCell ref="A1318:J1318"/>
    <mergeCell ref="A1319:F1319"/>
    <mergeCell ref="I1319:J1319"/>
    <mergeCell ref="A1371:J1371"/>
    <mergeCell ref="I1373:J1373"/>
    <mergeCell ref="A497:J497"/>
    <mergeCell ref="A499:J499"/>
    <mergeCell ref="A503:B503"/>
    <mergeCell ref="C503:J503"/>
    <mergeCell ref="A955:J955"/>
    <mergeCell ref="A957:J957"/>
    <mergeCell ref="D1411:E1411"/>
    <mergeCell ref="A1410:B1410"/>
    <mergeCell ref="D1410:E1410"/>
    <mergeCell ref="A1384:J1384"/>
    <mergeCell ref="I1385:J1385"/>
    <mergeCell ref="A1391:J1391"/>
    <mergeCell ref="A1392:F1392"/>
    <mergeCell ref="I1392:J1392"/>
    <mergeCell ref="A1350:J1350"/>
    <mergeCell ref="A1351:E1351"/>
    <mergeCell ref="I1351:J1351"/>
    <mergeCell ref="A1360:J1360"/>
    <mergeCell ref="I1362:J1362"/>
    <mergeCell ref="A1382:J1382"/>
    <mergeCell ref="A1328:J1328"/>
    <mergeCell ref="A1329:F1329"/>
  </mergeCells>
  <pageMargins left="0.51181102362204722" right="0.11811023622047245" top="0.74803149606299213" bottom="0.15748031496062992" header="0.31496062992125984" footer="0.31496062992125984"/>
  <pageSetup paperSize="9" scale="35" fitToHeight="4" orientation="landscape" r:id="rId1"/>
  <rowBreaks count="1" manualBreakCount="1">
    <brk id="33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3"/>
  <sheetViews>
    <sheetView topLeftCell="A1306" zoomScale="70" zoomScaleNormal="70" workbookViewId="0">
      <selection activeCell="D1332" sqref="D1332:E1332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ht="23.25" customHeight="1" x14ac:dyDescent="0.25">
      <c r="A1" s="851" t="str">
        <f>'130Возм ущ'!A889:J889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/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177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8.5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x14ac:dyDescent="0.25">
      <c r="K23" s="114"/>
    </row>
    <row r="24" spans="1:17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2" spans="1:17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x14ac:dyDescent="0.25">
      <c r="A45" s="17"/>
      <c r="B45" s="11"/>
      <c r="C45" s="17"/>
      <c r="D45" s="17"/>
      <c r="E45" s="17"/>
      <c r="F45" s="17"/>
      <c r="G45" s="121"/>
      <c r="O45" s="106"/>
    </row>
    <row r="46" spans="1:17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x14ac:dyDescent="0.25">
      <c r="A63" s="17"/>
      <c r="B63" s="11"/>
      <c r="C63" s="17"/>
      <c r="D63" s="17"/>
      <c r="E63" s="17"/>
      <c r="F63" s="17"/>
      <c r="O63" s="106"/>
    </row>
    <row r="64" spans="1:17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x14ac:dyDescent="0.25">
      <c r="O70" s="106"/>
    </row>
    <row r="71" spans="1:17" ht="64.5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80" spans="1:17" ht="51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x14ac:dyDescent="0.25">
      <c r="A81" s="17"/>
      <c r="B81" s="11"/>
      <c r="C81" s="17"/>
      <c r="D81" s="17"/>
      <c r="E81" s="17"/>
      <c r="F81" s="17"/>
    </row>
    <row r="82" spans="1:17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6" spans="1:17" ht="36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8" spans="1:20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7" spans="1:20" ht="40.5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x14ac:dyDescent="0.35">
      <c r="A127" s="867"/>
      <c r="B127" s="165" t="s">
        <v>116</v>
      </c>
      <c r="C127" s="867"/>
      <c r="D127" s="867"/>
      <c r="E127" s="867"/>
      <c r="I127" s="139"/>
      <c r="J127" s="139"/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x14ac:dyDescent="0.35">
      <c r="A128" s="867"/>
      <c r="B128" s="165" t="s">
        <v>128</v>
      </c>
      <c r="C128" s="867"/>
      <c r="D128" s="867"/>
      <c r="E128" s="867"/>
      <c r="I128" s="139"/>
      <c r="J128" s="139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x14ac:dyDescent="0.35">
      <c r="A129" s="165"/>
      <c r="B129" s="165"/>
      <c r="C129" s="165"/>
      <c r="D129" s="165"/>
      <c r="E129" s="165"/>
      <c r="I129" s="139"/>
      <c r="J129" s="139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s="12" customFormat="1" x14ac:dyDescent="0.35">
      <c r="A130" s="165"/>
      <c r="B130" s="165"/>
      <c r="C130" s="165"/>
      <c r="D130" s="165"/>
      <c r="E130" s="165"/>
      <c r="I130" s="139"/>
      <c r="J130" s="139"/>
      <c r="K130" s="16"/>
      <c r="L130" s="36"/>
      <c r="M130" s="36"/>
      <c r="O130" s="189"/>
      <c r="P130" s="196"/>
      <c r="Q130" s="196"/>
      <c r="R130" s="92"/>
      <c r="S130" s="92"/>
      <c r="T130" s="92"/>
    </row>
    <row r="131" spans="1:20" s="12" customFormat="1" x14ac:dyDescent="0.35">
      <c r="A131" s="146"/>
      <c r="B131" s="146" t="s">
        <v>20</v>
      </c>
      <c r="C131" s="146"/>
      <c r="D131" s="146" t="s">
        <v>21</v>
      </c>
      <c r="E131" s="146">
        <f>E122</f>
        <v>0</v>
      </c>
      <c r="I131" s="135">
        <f>I122</f>
        <v>0</v>
      </c>
      <c r="J131" s="135">
        <f>J122</f>
        <v>0</v>
      </c>
      <c r="K131" s="16"/>
      <c r="L131" s="36"/>
      <c r="M131" s="36"/>
      <c r="O131" s="189"/>
      <c r="P131" s="196"/>
      <c r="Q131" s="196"/>
      <c r="R131" s="92"/>
      <c r="S131" s="92"/>
      <c r="T131" s="92"/>
    </row>
    <row r="132" spans="1:20" s="12" customFormat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7.75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20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</row>
    <row r="136" spans="1:20" x14ac:dyDescent="0.25">
      <c r="I136" s="850" t="s">
        <v>172</v>
      </c>
      <c r="J136" s="850"/>
      <c r="K136" s="173"/>
    </row>
    <row r="137" spans="1:20" s="12" customFormat="1" ht="56.25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</row>
    <row r="139" spans="1:20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</row>
    <row r="140" spans="1:20" s="78" customFormat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O140" s="188"/>
      <c r="P140" s="188"/>
      <c r="Q140" s="188"/>
    </row>
    <row r="141" spans="1:20" x14ac:dyDescent="0.25">
      <c r="A141" s="14"/>
      <c r="B141" s="101"/>
      <c r="C141" s="94"/>
      <c r="I141" s="140"/>
      <c r="J141" s="140"/>
    </row>
    <row r="142" spans="1:20" x14ac:dyDescent="0.25">
      <c r="A142" s="14"/>
      <c r="B142" s="101"/>
      <c r="C142" s="94"/>
      <c r="I142" s="140"/>
      <c r="J142" s="140"/>
    </row>
    <row r="143" spans="1:20" x14ac:dyDescent="0.25">
      <c r="A143" s="14"/>
      <c r="B143" s="101"/>
      <c r="C143" s="94"/>
      <c r="I143" s="140"/>
      <c r="J143" s="140"/>
    </row>
    <row r="144" spans="1:20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</row>
    <row r="146" spans="1:20" ht="38.25" customHeight="1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</row>
    <row r="147" spans="1:20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20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</row>
    <row r="149" spans="1:20" x14ac:dyDescent="0.25">
      <c r="I149" s="850" t="s">
        <v>172</v>
      </c>
      <c r="J149" s="850"/>
      <c r="K149" s="173"/>
    </row>
    <row r="150" spans="1:20" s="12" customFormat="1" ht="56.25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</row>
    <row r="152" spans="1:20" x14ac:dyDescent="0.25">
      <c r="A152" s="14">
        <v>1</v>
      </c>
      <c r="B152" s="101"/>
      <c r="C152" s="102"/>
      <c r="I152" s="138"/>
      <c r="J152" s="138"/>
    </row>
    <row r="153" spans="1:20" s="78" customFormat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O153" s="188"/>
      <c r="P153" s="188"/>
      <c r="Q153" s="188"/>
    </row>
    <row r="154" spans="1:20" x14ac:dyDescent="0.25">
      <c r="A154" s="14"/>
      <c r="B154" s="101"/>
      <c r="C154" s="94"/>
      <c r="I154" s="140"/>
      <c r="J154" s="140"/>
    </row>
    <row r="155" spans="1:20" x14ac:dyDescent="0.25">
      <c r="A155" s="14"/>
      <c r="B155" s="101"/>
      <c r="C155" s="94"/>
      <c r="I155" s="140"/>
      <c r="J155" s="140"/>
    </row>
    <row r="156" spans="1:20" x14ac:dyDescent="0.25">
      <c r="A156" s="14"/>
      <c r="B156" s="101"/>
      <c r="C156" s="94"/>
      <c r="I156" s="140"/>
      <c r="J156" s="140"/>
    </row>
    <row r="157" spans="1:20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</row>
    <row r="159" spans="1:20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</row>
    <row r="160" spans="1:20" x14ac:dyDescent="0.25">
      <c r="I160" s="850" t="s">
        <v>172</v>
      </c>
      <c r="J160" s="850"/>
    </row>
    <row r="161" spans="1:20" s="12" customFormat="1" ht="56.25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</row>
    <row r="163" spans="1:20" x14ac:dyDescent="0.25">
      <c r="A163" s="14">
        <v>1</v>
      </c>
      <c r="B163" s="101"/>
      <c r="C163" s="102"/>
      <c r="I163" s="138"/>
      <c r="J163" s="138"/>
    </row>
    <row r="164" spans="1:20" s="78" customFormat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O164" s="188"/>
      <c r="P164" s="188"/>
      <c r="Q164" s="188"/>
    </row>
    <row r="165" spans="1:20" x14ac:dyDescent="0.25">
      <c r="A165" s="14"/>
      <c r="B165" s="101"/>
      <c r="C165" s="94"/>
      <c r="I165" s="140"/>
      <c r="J165" s="140"/>
    </row>
    <row r="166" spans="1:20" x14ac:dyDescent="0.25">
      <c r="A166" s="14"/>
      <c r="B166" s="101"/>
      <c r="C166" s="94"/>
      <c r="I166" s="140"/>
      <c r="J166" s="140"/>
    </row>
    <row r="167" spans="1:20" x14ac:dyDescent="0.25">
      <c r="A167" s="14"/>
      <c r="B167" s="101"/>
      <c r="C167" s="94"/>
      <c r="I167" s="140"/>
      <c r="J167" s="140"/>
    </row>
    <row r="168" spans="1:20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</row>
    <row r="170" spans="1:20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</row>
    <row r="171" spans="1:20" x14ac:dyDescent="0.25">
      <c r="I171" s="850" t="s">
        <v>172</v>
      </c>
      <c r="J171" s="850"/>
    </row>
    <row r="172" spans="1:20" s="12" customFormat="1" ht="56.25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</row>
    <row r="174" spans="1:20" x14ac:dyDescent="0.25">
      <c r="A174" s="14">
        <v>1</v>
      </c>
      <c r="B174" s="101"/>
      <c r="C174" s="102"/>
      <c r="I174" s="138"/>
      <c r="J174" s="138"/>
    </row>
    <row r="175" spans="1:20" s="78" customFormat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O175" s="188"/>
      <c r="P175" s="188"/>
      <c r="Q175" s="188"/>
    </row>
    <row r="176" spans="1:20" x14ac:dyDescent="0.25">
      <c r="A176" s="14"/>
      <c r="B176" s="101"/>
      <c r="C176" s="94"/>
      <c r="I176" s="140"/>
      <c r="J176" s="140"/>
    </row>
    <row r="177" spans="1:20" x14ac:dyDescent="0.25">
      <c r="A177" s="14"/>
      <c r="B177" s="101"/>
      <c r="C177" s="94"/>
      <c r="I177" s="140"/>
      <c r="J177" s="140"/>
    </row>
    <row r="178" spans="1:20" x14ac:dyDescent="0.25">
      <c r="A178" s="14"/>
      <c r="B178" s="101"/>
      <c r="C178" s="94"/>
      <c r="I178" s="140"/>
      <c r="J178" s="140"/>
    </row>
    <row r="179" spans="1:20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</row>
    <row r="181" spans="1:20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</row>
    <row r="182" spans="1:20" x14ac:dyDescent="0.25">
      <c r="I182" s="850" t="s">
        <v>172</v>
      </c>
      <c r="J182" s="850"/>
    </row>
    <row r="183" spans="1:20" s="12" customFormat="1" ht="56.25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</row>
    <row r="185" spans="1:20" x14ac:dyDescent="0.25">
      <c r="A185" s="14">
        <v>1</v>
      </c>
      <c r="B185" s="101"/>
      <c r="C185" s="102"/>
      <c r="I185" s="138"/>
      <c r="J185" s="138"/>
    </row>
    <row r="186" spans="1:20" s="78" customFormat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O186" s="188"/>
      <c r="P186" s="188"/>
      <c r="Q186" s="188"/>
    </row>
    <row r="187" spans="1:20" x14ac:dyDescent="0.25">
      <c r="A187" s="14"/>
      <c r="B187" s="101"/>
      <c r="C187" s="94"/>
      <c r="I187" s="140"/>
      <c r="J187" s="140"/>
    </row>
    <row r="188" spans="1:20" x14ac:dyDescent="0.25">
      <c r="A188" s="14"/>
      <c r="B188" s="101"/>
      <c r="C188" s="94"/>
      <c r="I188" s="140"/>
      <c r="J188" s="140"/>
    </row>
    <row r="189" spans="1:20" x14ac:dyDescent="0.25">
      <c r="A189" s="14"/>
      <c r="B189" s="101"/>
      <c r="C189" s="94"/>
      <c r="I189" s="140"/>
      <c r="J189" s="140"/>
    </row>
    <row r="190" spans="1:20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</row>
    <row r="193" spans="1:20" ht="53.25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</row>
    <row r="195" spans="1:20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</row>
    <row r="196" spans="1:20" x14ac:dyDescent="0.25">
      <c r="I196" s="850" t="s">
        <v>172</v>
      </c>
      <c r="J196" s="850"/>
    </row>
    <row r="197" spans="1:20" s="12" customFormat="1" ht="56.25" x14ac:dyDescent="0.35">
      <c r="A197" s="14" t="s">
        <v>24</v>
      </c>
      <c r="B197" s="14" t="s">
        <v>14</v>
      </c>
      <c r="C197" s="167" t="s">
        <v>132</v>
      </c>
      <c r="D197" s="167" t="s">
        <v>133</v>
      </c>
      <c r="E197" s="167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x14ac:dyDescent="0.25">
      <c r="A198" s="91">
        <v>1</v>
      </c>
      <c r="B198" s="91">
        <v>2</v>
      </c>
      <c r="C198" s="113">
        <v>3</v>
      </c>
      <c r="D198" s="113">
        <v>4</v>
      </c>
      <c r="E198" s="113">
        <v>5</v>
      </c>
      <c r="F198" s="78"/>
      <c r="G198" s="78"/>
      <c r="H198" s="78"/>
      <c r="I198" s="138"/>
      <c r="J198" s="138"/>
    </row>
    <row r="199" spans="1:20" x14ac:dyDescent="0.25">
      <c r="A199" s="14">
        <v>1</v>
      </c>
      <c r="B199" s="101"/>
      <c r="C199" s="94"/>
      <c r="D199" s="14"/>
      <c r="E199" s="94"/>
      <c r="I199" s="138"/>
      <c r="J199" s="138"/>
    </row>
    <row r="200" spans="1:20" s="78" customFormat="1" x14ac:dyDescent="0.25">
      <c r="A200" s="14"/>
      <c r="B200" s="101"/>
      <c r="C200" s="165"/>
      <c r="D200" s="167"/>
      <c r="E200" s="165"/>
      <c r="F200" s="67"/>
      <c r="G200" s="67"/>
      <c r="H200" s="67"/>
      <c r="I200" s="138"/>
      <c r="J200" s="138"/>
      <c r="K200" s="79"/>
      <c r="O200" s="188"/>
      <c r="P200" s="188"/>
      <c r="Q200" s="188"/>
    </row>
    <row r="201" spans="1:20" x14ac:dyDescent="0.25">
      <c r="A201" s="14"/>
      <c r="B201" s="101"/>
      <c r="C201" s="165"/>
      <c r="D201" s="167"/>
      <c r="E201" s="165"/>
      <c r="I201" s="138"/>
      <c r="J201" s="138"/>
    </row>
    <row r="202" spans="1:20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</row>
    <row r="204" spans="1:20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</row>
    <row r="205" spans="1:20" x14ac:dyDescent="0.25">
      <c r="I205" s="850" t="s">
        <v>172</v>
      </c>
      <c r="J205" s="850"/>
    </row>
    <row r="206" spans="1:20" s="12" customFormat="1" ht="56.25" x14ac:dyDescent="0.35">
      <c r="A206" s="14" t="s">
        <v>24</v>
      </c>
      <c r="B206" s="14" t="s">
        <v>14</v>
      </c>
      <c r="C206" s="167" t="s">
        <v>132</v>
      </c>
      <c r="D206" s="167" t="s">
        <v>133</v>
      </c>
      <c r="E206" s="167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x14ac:dyDescent="0.25">
      <c r="A207" s="91">
        <v>1</v>
      </c>
      <c r="B207" s="91">
        <v>2</v>
      </c>
      <c r="C207" s="113">
        <v>3</v>
      </c>
      <c r="D207" s="113">
        <v>4</v>
      </c>
      <c r="E207" s="113">
        <v>5</v>
      </c>
      <c r="F207" s="78"/>
      <c r="G207" s="78"/>
      <c r="H207" s="78"/>
      <c r="I207" s="138"/>
      <c r="J207" s="138"/>
    </row>
    <row r="208" spans="1:20" x14ac:dyDescent="0.25">
      <c r="A208" s="14">
        <v>1</v>
      </c>
      <c r="B208" s="101"/>
      <c r="C208" s="94"/>
      <c r="D208" s="14"/>
      <c r="E208" s="94"/>
      <c r="I208" s="138"/>
      <c r="J208" s="138"/>
    </row>
    <row r="209" spans="1:17" s="78" customFormat="1" x14ac:dyDescent="0.25">
      <c r="A209" s="14"/>
      <c r="B209" s="101"/>
      <c r="C209" s="165"/>
      <c r="D209" s="167"/>
      <c r="E209" s="165"/>
      <c r="F209" s="67"/>
      <c r="G209" s="67"/>
      <c r="H209" s="67"/>
      <c r="I209" s="138"/>
      <c r="J209" s="138"/>
      <c r="K209" s="79"/>
      <c r="O209" s="188"/>
      <c r="P209" s="188"/>
      <c r="Q209" s="188"/>
    </row>
    <row r="210" spans="1:17" x14ac:dyDescent="0.25">
      <c r="A210" s="14"/>
      <c r="B210" s="101"/>
      <c r="C210" s="165"/>
      <c r="D210" s="167"/>
      <c r="E210" s="165"/>
      <c r="I210" s="138"/>
      <c r="J210" s="138"/>
    </row>
    <row r="211" spans="1:17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</row>
    <row r="214" spans="1:17" ht="60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</row>
    <row r="216" spans="1:17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</row>
    <row r="217" spans="1:17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</row>
    <row r="218" spans="1:17" ht="56.25" x14ac:dyDescent="0.25">
      <c r="A218" s="167" t="s">
        <v>24</v>
      </c>
      <c r="B218" s="167" t="s">
        <v>14</v>
      </c>
      <c r="C218" s="167" t="s">
        <v>71</v>
      </c>
      <c r="D218" s="167" t="s">
        <v>72</v>
      </c>
      <c r="E218" s="167" t="s">
        <v>73</v>
      </c>
      <c r="I218" s="133" t="s">
        <v>115</v>
      </c>
      <c r="J218" s="133" t="s">
        <v>173</v>
      </c>
      <c r="K218" s="127"/>
    </row>
    <row r="219" spans="1:17" x14ac:dyDescent="0.25">
      <c r="A219" s="113">
        <v>1</v>
      </c>
      <c r="B219" s="113">
        <v>2</v>
      </c>
      <c r="C219" s="113">
        <v>3</v>
      </c>
      <c r="D219" s="113">
        <v>4</v>
      </c>
      <c r="E219" s="113">
        <v>5</v>
      </c>
      <c r="F219" s="78"/>
      <c r="G219" s="78"/>
      <c r="H219" s="78"/>
      <c r="I219" s="138"/>
      <c r="J219" s="138"/>
    </row>
    <row r="220" spans="1:17" x14ac:dyDescent="0.25">
      <c r="A220" s="171"/>
      <c r="B220" s="26"/>
      <c r="C220" s="167"/>
      <c r="D220" s="13"/>
      <c r="E220" s="165"/>
      <c r="I220" s="138"/>
      <c r="J220" s="138"/>
    </row>
    <row r="221" spans="1:17" s="78" customFormat="1" x14ac:dyDescent="0.25">
      <c r="A221" s="167"/>
      <c r="B221" s="10"/>
      <c r="C221" s="167"/>
      <c r="D221" s="13"/>
      <c r="E221" s="165"/>
      <c r="F221" s="67"/>
      <c r="G221" s="67"/>
      <c r="H221" s="67"/>
      <c r="I221" s="138"/>
      <c r="J221" s="138"/>
      <c r="K221" s="79"/>
      <c r="O221" s="188"/>
      <c r="P221" s="188"/>
      <c r="Q221" s="188"/>
    </row>
    <row r="222" spans="1:17" x14ac:dyDescent="0.25">
      <c r="A222" s="167"/>
      <c r="B222" s="10"/>
      <c r="C222" s="167"/>
      <c r="D222" s="13"/>
      <c r="E222" s="165"/>
      <c r="I222" s="138"/>
      <c r="J222" s="138"/>
    </row>
    <row r="223" spans="1:17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</row>
    <row r="224" spans="1:17" x14ac:dyDescent="0.25">
      <c r="A224" s="30"/>
      <c r="B224" s="31"/>
      <c r="C224" s="30"/>
      <c r="D224" s="30"/>
      <c r="E224" s="30"/>
      <c r="F224" s="30"/>
    </row>
    <row r="225" spans="1:17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</row>
    <row r="226" spans="1:17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</row>
    <row r="227" spans="1:17" ht="56.25" x14ac:dyDescent="0.25">
      <c r="A227" s="167" t="s">
        <v>24</v>
      </c>
      <c r="B227" s="167" t="s">
        <v>14</v>
      </c>
      <c r="C227" s="167" t="s">
        <v>74</v>
      </c>
      <c r="D227" s="167" t="s">
        <v>117</v>
      </c>
      <c r="F227" s="17"/>
      <c r="I227" s="133" t="s">
        <v>115</v>
      </c>
      <c r="J227" s="133" t="s">
        <v>173</v>
      </c>
      <c r="K227" s="128"/>
    </row>
    <row r="228" spans="1:17" x14ac:dyDescent="0.25">
      <c r="A228" s="113">
        <v>1</v>
      </c>
      <c r="B228" s="113">
        <v>2</v>
      </c>
      <c r="C228" s="113">
        <v>3</v>
      </c>
      <c r="D228" s="113">
        <v>4</v>
      </c>
      <c r="E228" s="78"/>
      <c r="F228" s="1"/>
      <c r="G228" s="78"/>
      <c r="H228" s="78"/>
      <c r="I228" s="138"/>
      <c r="J228" s="138"/>
    </row>
    <row r="229" spans="1:17" x14ac:dyDescent="0.25">
      <c r="A229" s="167"/>
      <c r="B229" s="26"/>
      <c r="C229" s="13"/>
      <c r="D229" s="165"/>
      <c r="F229" s="17"/>
      <c r="I229" s="138"/>
      <c r="J229" s="138"/>
    </row>
    <row r="230" spans="1:17" s="78" customFormat="1" x14ac:dyDescent="0.25">
      <c r="A230" s="167"/>
      <c r="B230" s="10"/>
      <c r="C230" s="13"/>
      <c r="D230" s="165"/>
      <c r="E230" s="67"/>
      <c r="F230" s="17"/>
      <c r="G230" s="67"/>
      <c r="H230" s="67"/>
      <c r="I230" s="138"/>
      <c r="J230" s="138"/>
      <c r="K230" s="79"/>
      <c r="O230" s="188"/>
      <c r="P230" s="188"/>
      <c r="Q230" s="188"/>
    </row>
    <row r="231" spans="1:17" x14ac:dyDescent="0.25">
      <c r="A231" s="167"/>
      <c r="B231" s="10"/>
      <c r="C231" s="13"/>
      <c r="D231" s="165"/>
      <c r="F231" s="17"/>
      <c r="I231" s="138"/>
      <c r="J231" s="138"/>
    </row>
    <row r="232" spans="1:17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</row>
    <row r="233" spans="1:17" x14ac:dyDescent="0.25">
      <c r="A233" s="30"/>
      <c r="B233" s="31"/>
      <c r="C233" s="30"/>
      <c r="D233" s="30"/>
      <c r="E233" s="30"/>
      <c r="F233" s="30"/>
    </row>
    <row r="234" spans="1:17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</row>
    <row r="235" spans="1:17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</row>
    <row r="236" spans="1:17" ht="56.25" x14ac:dyDescent="0.25">
      <c r="A236" s="167" t="s">
        <v>24</v>
      </c>
      <c r="B236" s="167" t="s">
        <v>14</v>
      </c>
      <c r="C236" s="167" t="s">
        <v>74</v>
      </c>
      <c r="D236" s="167" t="s">
        <v>117</v>
      </c>
      <c r="F236" s="17"/>
      <c r="I236" s="133" t="s">
        <v>115</v>
      </c>
      <c r="J236" s="133" t="s">
        <v>173</v>
      </c>
      <c r="K236" s="128"/>
    </row>
    <row r="237" spans="1:17" x14ac:dyDescent="0.25">
      <c r="A237" s="113">
        <v>1</v>
      </c>
      <c r="B237" s="113">
        <v>2</v>
      </c>
      <c r="C237" s="113">
        <v>3</v>
      </c>
      <c r="D237" s="113">
        <v>4</v>
      </c>
      <c r="E237" s="78"/>
      <c r="F237" s="1"/>
      <c r="G237" s="78"/>
      <c r="H237" s="78"/>
      <c r="I237" s="138"/>
      <c r="J237" s="138"/>
    </row>
    <row r="238" spans="1:17" x14ac:dyDescent="0.25">
      <c r="A238" s="167"/>
      <c r="B238" s="26"/>
      <c r="C238" s="13"/>
      <c r="D238" s="165"/>
      <c r="F238" s="17"/>
      <c r="I238" s="138"/>
      <c r="J238" s="138"/>
    </row>
    <row r="239" spans="1:17" s="78" customFormat="1" x14ac:dyDescent="0.25">
      <c r="A239" s="167"/>
      <c r="B239" s="10"/>
      <c r="C239" s="13"/>
      <c r="D239" s="165"/>
      <c r="E239" s="67"/>
      <c r="F239" s="17"/>
      <c r="G239" s="67"/>
      <c r="H239" s="67"/>
      <c r="I239" s="138"/>
      <c r="J239" s="138"/>
      <c r="K239" s="79"/>
      <c r="O239" s="188"/>
      <c r="P239" s="188"/>
      <c r="Q239" s="188"/>
    </row>
    <row r="240" spans="1:17" x14ac:dyDescent="0.25">
      <c r="A240" s="167"/>
      <c r="B240" s="10"/>
      <c r="C240" s="13"/>
      <c r="D240" s="165"/>
      <c r="F240" s="17"/>
      <c r="I240" s="138"/>
      <c r="J240" s="138"/>
    </row>
    <row r="241" spans="1:17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</row>
    <row r="242" spans="1:17" x14ac:dyDescent="0.25">
      <c r="A242" s="30"/>
      <c r="B242" s="31"/>
      <c r="C242" s="30"/>
      <c r="D242" s="30"/>
      <c r="E242" s="30"/>
      <c r="F242" s="30"/>
    </row>
    <row r="243" spans="1:17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</row>
    <row r="244" spans="1:17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</row>
    <row r="245" spans="1:17" ht="56.25" x14ac:dyDescent="0.25">
      <c r="A245" s="167" t="s">
        <v>24</v>
      </c>
      <c r="B245" s="167" t="s">
        <v>14</v>
      </c>
      <c r="C245" s="167" t="s">
        <v>78</v>
      </c>
      <c r="D245" s="167" t="s">
        <v>27</v>
      </c>
      <c r="E245" s="167" t="s">
        <v>79</v>
      </c>
      <c r="F245" s="167" t="s">
        <v>7</v>
      </c>
      <c r="I245" s="133" t="s">
        <v>115</v>
      </c>
      <c r="J245" s="133" t="s">
        <v>173</v>
      </c>
      <c r="K245" s="81"/>
    </row>
    <row r="246" spans="1:17" x14ac:dyDescent="0.25">
      <c r="A246" s="113">
        <v>1</v>
      </c>
      <c r="B246" s="113">
        <v>2</v>
      </c>
      <c r="C246" s="113">
        <v>3</v>
      </c>
      <c r="D246" s="113">
        <v>4</v>
      </c>
      <c r="E246" s="113">
        <v>5</v>
      </c>
      <c r="F246" s="113">
        <v>6</v>
      </c>
      <c r="G246" s="78"/>
      <c r="H246" s="78"/>
      <c r="I246" s="138"/>
      <c r="J246" s="138"/>
    </row>
    <row r="247" spans="1:17" x14ac:dyDescent="0.25">
      <c r="A247" s="167">
        <v>1</v>
      </c>
      <c r="B247" s="10"/>
      <c r="C247" s="167"/>
      <c r="D247" s="167"/>
      <c r="E247" s="165" t="e">
        <f>F247/D247</f>
        <v>#DIV/0!</v>
      </c>
      <c r="F247" s="165"/>
      <c r="I247" s="138"/>
      <c r="J247" s="138"/>
    </row>
    <row r="248" spans="1:17" s="78" customFormat="1" x14ac:dyDescent="0.25">
      <c r="A248" s="167">
        <v>2</v>
      </c>
      <c r="B248" s="10"/>
      <c r="C248" s="14"/>
      <c r="D248" s="14"/>
      <c r="E248" s="165" t="e">
        <f t="shared" ref="E248:E249" si="3">F248/D248</f>
        <v>#DIV/0!</v>
      </c>
      <c r="F248" s="165"/>
      <c r="G248" s="67"/>
      <c r="H248" s="67"/>
      <c r="I248" s="138"/>
      <c r="J248" s="138"/>
      <c r="K248" s="79"/>
      <c r="O248" s="188"/>
      <c r="P248" s="188"/>
      <c r="Q248" s="188"/>
    </row>
    <row r="249" spans="1:17" x14ac:dyDescent="0.25">
      <c r="A249" s="167">
        <v>3</v>
      </c>
      <c r="B249" s="10"/>
      <c r="C249" s="167"/>
      <c r="D249" s="167"/>
      <c r="E249" s="165" t="e">
        <f t="shared" si="3"/>
        <v>#DIV/0!</v>
      </c>
      <c r="F249" s="165"/>
      <c r="I249" s="138"/>
      <c r="J249" s="138"/>
    </row>
    <row r="250" spans="1:17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</row>
    <row r="251" spans="1:17" x14ac:dyDescent="0.25">
      <c r="A251" s="30"/>
      <c r="B251" s="31"/>
      <c r="C251" s="30"/>
      <c r="D251" s="30"/>
      <c r="E251" s="30"/>
      <c r="F251" s="30"/>
    </row>
    <row r="252" spans="1:17" x14ac:dyDescent="0.25">
      <c r="A252" s="30"/>
      <c r="B252" s="31"/>
      <c r="C252" s="30"/>
      <c r="D252" s="30"/>
      <c r="E252" s="30"/>
      <c r="F252" s="30"/>
    </row>
    <row r="253" spans="1:17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</row>
    <row r="254" spans="1:17" x14ac:dyDescent="0.25">
      <c r="A254" s="30"/>
      <c r="B254" s="31"/>
      <c r="C254" s="30"/>
      <c r="D254" s="30"/>
      <c r="E254" s="30"/>
      <c r="F254" s="30"/>
    </row>
    <row r="255" spans="1:17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</row>
    <row r="256" spans="1:17" x14ac:dyDescent="0.25">
      <c r="A256" s="166"/>
      <c r="B256" s="34"/>
      <c r="C256" s="166"/>
      <c r="D256" s="166"/>
      <c r="E256" s="166"/>
      <c r="F256" s="166"/>
      <c r="I256" s="850" t="s">
        <v>172</v>
      </c>
      <c r="J256" s="850"/>
    </row>
    <row r="257" spans="1:17" ht="56.25" x14ac:dyDescent="0.25">
      <c r="A257" s="167" t="s">
        <v>24</v>
      </c>
      <c r="B257" s="167" t="s">
        <v>14</v>
      </c>
      <c r="C257" s="167" t="s">
        <v>65</v>
      </c>
      <c r="D257" s="167" t="s">
        <v>59</v>
      </c>
      <c r="E257" s="167" t="s">
        <v>60</v>
      </c>
      <c r="F257" s="167" t="s">
        <v>159</v>
      </c>
      <c r="I257" s="133" t="s">
        <v>115</v>
      </c>
      <c r="J257" s="133" t="s">
        <v>173</v>
      </c>
      <c r="K257" s="122"/>
    </row>
    <row r="258" spans="1:17" x14ac:dyDescent="0.25">
      <c r="A258" s="113">
        <v>1</v>
      </c>
      <c r="B258" s="113">
        <v>2</v>
      </c>
      <c r="C258" s="113">
        <v>3</v>
      </c>
      <c r="D258" s="113">
        <v>4</v>
      </c>
      <c r="E258" s="113">
        <v>5</v>
      </c>
      <c r="F258" s="113">
        <v>6</v>
      </c>
      <c r="G258" s="78"/>
      <c r="H258" s="78"/>
      <c r="I258" s="138"/>
      <c r="J258" s="138"/>
    </row>
    <row r="259" spans="1:17" x14ac:dyDescent="0.25">
      <c r="A259" s="167">
        <v>1</v>
      </c>
      <c r="B259" s="10" t="s">
        <v>61</v>
      </c>
      <c r="C259" s="167"/>
      <c r="D259" s="167"/>
      <c r="E259" s="165" t="e">
        <f>F259/D259/C259</f>
        <v>#DIV/0!</v>
      </c>
      <c r="F259" s="165"/>
      <c r="I259" s="138"/>
      <c r="J259" s="138"/>
    </row>
    <row r="260" spans="1:17" s="78" customFormat="1" ht="69.75" x14ac:dyDescent="0.25">
      <c r="A260" s="167">
        <v>2</v>
      </c>
      <c r="B260" s="10" t="s">
        <v>62</v>
      </c>
      <c r="C260" s="167"/>
      <c r="D260" s="167"/>
      <c r="E260" s="165" t="e">
        <f t="shared" ref="E260:E264" si="4">F260/D260/C260</f>
        <v>#DIV/0!</v>
      </c>
      <c r="F260" s="165"/>
      <c r="G260" s="67"/>
      <c r="H260" s="67"/>
      <c r="I260" s="138"/>
      <c r="J260" s="138"/>
      <c r="K260" s="79"/>
      <c r="O260" s="188"/>
      <c r="P260" s="188"/>
      <c r="Q260" s="188"/>
    </row>
    <row r="261" spans="1:17" ht="69.75" x14ac:dyDescent="0.25">
      <c r="A261" s="167">
        <v>3</v>
      </c>
      <c r="B261" s="10" t="s">
        <v>63</v>
      </c>
      <c r="C261" s="167"/>
      <c r="D261" s="167"/>
      <c r="E261" s="165" t="e">
        <f t="shared" si="4"/>
        <v>#DIV/0!</v>
      </c>
      <c r="F261" s="165"/>
      <c r="I261" s="138"/>
      <c r="J261" s="138"/>
    </row>
    <row r="262" spans="1:17" x14ac:dyDescent="0.25">
      <c r="A262" s="167">
        <v>4</v>
      </c>
      <c r="B262" s="10" t="s">
        <v>64</v>
      </c>
      <c r="C262" s="167"/>
      <c r="D262" s="167"/>
      <c r="E262" s="165" t="e">
        <f t="shared" si="4"/>
        <v>#DIV/0!</v>
      </c>
      <c r="F262" s="165"/>
      <c r="I262" s="140"/>
      <c r="J262" s="140"/>
    </row>
    <row r="263" spans="1:17" ht="116.25" x14ac:dyDescent="0.25">
      <c r="A263" s="167">
        <v>5</v>
      </c>
      <c r="B263" s="10" t="s">
        <v>90</v>
      </c>
      <c r="C263" s="167"/>
      <c r="D263" s="167"/>
      <c r="E263" s="165" t="e">
        <f t="shared" si="4"/>
        <v>#DIV/0!</v>
      </c>
      <c r="F263" s="165"/>
      <c r="I263" s="138"/>
      <c r="J263" s="138"/>
    </row>
    <row r="264" spans="1:17" x14ac:dyDescent="0.25">
      <c r="A264" s="167">
        <v>6</v>
      </c>
      <c r="B264" s="10" t="s">
        <v>91</v>
      </c>
      <c r="C264" s="167"/>
      <c r="D264" s="167"/>
      <c r="E264" s="165" t="e">
        <f t="shared" si="4"/>
        <v>#DIV/0!</v>
      </c>
      <c r="F264" s="165"/>
      <c r="I264" s="138"/>
      <c r="J264" s="138"/>
    </row>
    <row r="265" spans="1:17" x14ac:dyDescent="0.25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0</v>
      </c>
      <c r="I265" s="135">
        <f>SUM(I259:I264)</f>
        <v>0</v>
      </c>
      <c r="J265" s="135">
        <f>SUM(J259:J264)</f>
        <v>0</v>
      </c>
    </row>
    <row r="266" spans="1:17" x14ac:dyDescent="0.25">
      <c r="A266" s="17"/>
      <c r="B266" s="11"/>
      <c r="C266" s="17"/>
      <c r="D266" s="17"/>
      <c r="E266" s="17"/>
      <c r="F266" s="17"/>
    </row>
    <row r="267" spans="1:17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</row>
    <row r="268" spans="1:17" x14ac:dyDescent="0.25">
      <c r="A268" s="163"/>
      <c r="B268" s="24"/>
      <c r="C268" s="163"/>
      <c r="D268" s="163"/>
      <c r="E268" s="163"/>
      <c r="F268" s="17"/>
      <c r="I268" s="850" t="s">
        <v>172</v>
      </c>
      <c r="J268" s="850"/>
    </row>
    <row r="269" spans="1:17" ht="56.25" x14ac:dyDescent="0.25">
      <c r="A269" s="167" t="s">
        <v>24</v>
      </c>
      <c r="B269" s="167" t="s">
        <v>14</v>
      </c>
      <c r="C269" s="167" t="s">
        <v>66</v>
      </c>
      <c r="D269" s="167" t="s">
        <v>145</v>
      </c>
      <c r="E269" s="169" t="s">
        <v>107</v>
      </c>
      <c r="F269" s="167" t="s">
        <v>144</v>
      </c>
      <c r="I269" s="133" t="s">
        <v>115</v>
      </c>
      <c r="J269" s="133" t="s">
        <v>173</v>
      </c>
      <c r="K269" s="122"/>
    </row>
    <row r="270" spans="1:17" x14ac:dyDescent="0.25">
      <c r="A270" s="113">
        <v>1</v>
      </c>
      <c r="B270" s="113">
        <v>2</v>
      </c>
      <c r="C270" s="113">
        <v>3</v>
      </c>
      <c r="D270" s="113">
        <v>4</v>
      </c>
      <c r="E270" s="1">
        <v>5</v>
      </c>
      <c r="F270" s="113">
        <v>6</v>
      </c>
      <c r="G270" s="78"/>
      <c r="H270" s="78"/>
      <c r="I270" s="132"/>
      <c r="J270" s="132"/>
    </row>
    <row r="271" spans="1:17" ht="46.5" x14ac:dyDescent="0.25">
      <c r="A271" s="167">
        <v>1</v>
      </c>
      <c r="B271" s="10" t="s">
        <v>87</v>
      </c>
      <c r="C271" s="167"/>
      <c r="D271" s="165" t="e">
        <f>F271/C271</f>
        <v>#DIV/0!</v>
      </c>
      <c r="E271" s="169" t="s">
        <v>12</v>
      </c>
      <c r="F271" s="165"/>
      <c r="I271" s="138"/>
      <c r="J271" s="138"/>
    </row>
    <row r="272" spans="1:17" s="78" customFormat="1" ht="46.5" x14ac:dyDescent="0.25">
      <c r="A272" s="167">
        <v>2</v>
      </c>
      <c r="B272" s="10" t="s">
        <v>198</v>
      </c>
      <c r="C272" s="167" t="s">
        <v>12</v>
      </c>
      <c r="D272" s="165"/>
      <c r="E272" s="169" t="e">
        <f>F272/D272</f>
        <v>#DIV/0!</v>
      </c>
      <c r="F272" s="165"/>
      <c r="G272" s="67"/>
      <c r="H272" s="67"/>
      <c r="I272" s="138"/>
      <c r="J272" s="138"/>
      <c r="K272" s="79"/>
      <c r="O272" s="188"/>
      <c r="P272" s="188"/>
      <c r="Q272" s="188"/>
    </row>
    <row r="273" spans="1:17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</row>
    <row r="274" spans="1:17" x14ac:dyDescent="0.25">
      <c r="A274" s="17"/>
      <c r="B274" s="11"/>
      <c r="C274" s="17"/>
      <c r="D274" s="17"/>
      <c r="E274" s="17"/>
      <c r="F274" s="17"/>
    </row>
    <row r="275" spans="1:17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</row>
    <row r="276" spans="1:17" x14ac:dyDescent="0.25">
      <c r="A276" s="172"/>
      <c r="B276" s="172"/>
      <c r="C276" s="172"/>
      <c r="D276" s="172"/>
      <c r="E276" s="172"/>
      <c r="F276" s="172"/>
      <c r="G276" s="172"/>
      <c r="H276" s="172"/>
      <c r="I276" s="850" t="s">
        <v>172</v>
      </c>
      <c r="J276" s="850"/>
    </row>
    <row r="277" spans="1:17" s="17" customFormat="1" ht="56.25" x14ac:dyDescent="0.25">
      <c r="A277" s="167" t="s">
        <v>24</v>
      </c>
      <c r="B277" s="167" t="s">
        <v>0</v>
      </c>
      <c r="C277" s="167" t="s">
        <v>69</v>
      </c>
      <c r="D277" s="167" t="s">
        <v>67</v>
      </c>
      <c r="E277" s="167" t="s">
        <v>70</v>
      </c>
      <c r="F277" s="167" t="s">
        <v>7</v>
      </c>
      <c r="I277" s="133" t="s">
        <v>115</v>
      </c>
      <c r="J277" s="133" t="s">
        <v>173</v>
      </c>
      <c r="K277" s="81"/>
      <c r="O277" s="20"/>
      <c r="P277" s="20"/>
      <c r="Q277" s="20"/>
    </row>
    <row r="278" spans="1:17" s="17" customFormat="1" x14ac:dyDescent="0.25">
      <c r="A278" s="113">
        <v>1</v>
      </c>
      <c r="B278" s="113">
        <v>2</v>
      </c>
      <c r="C278" s="113">
        <v>4</v>
      </c>
      <c r="D278" s="113">
        <v>5</v>
      </c>
      <c r="E278" s="113">
        <v>6</v>
      </c>
      <c r="F278" s="113">
        <v>7</v>
      </c>
      <c r="G278" s="1"/>
      <c r="H278" s="1"/>
      <c r="I278" s="135"/>
      <c r="J278" s="135"/>
      <c r="K278" s="19"/>
      <c r="O278" s="20"/>
      <c r="P278" s="20"/>
      <c r="Q278" s="20"/>
    </row>
    <row r="279" spans="1:17" s="17" customFormat="1" x14ac:dyDescent="0.25">
      <c r="A279" s="167">
        <v>1</v>
      </c>
      <c r="B279" s="10" t="s">
        <v>92</v>
      </c>
      <c r="C279" s="165" t="e">
        <f>F279/D279</f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" customFormat="1" x14ac:dyDescent="0.25">
      <c r="A280" s="167">
        <v>2</v>
      </c>
      <c r="B280" s="10" t="s">
        <v>68</v>
      </c>
      <c r="C280" s="165" t="e">
        <f t="shared" ref="C280:C283" si="5">F280/D280</f>
        <v>#DIV/0!</v>
      </c>
      <c r="D280" s="165"/>
      <c r="E280" s="165"/>
      <c r="F280" s="165"/>
      <c r="G280" s="17"/>
      <c r="H280" s="17"/>
      <c r="I280" s="138"/>
      <c r="J280" s="138"/>
      <c r="K280" s="104"/>
      <c r="O280" s="191"/>
      <c r="P280" s="191"/>
      <c r="Q280" s="191"/>
    </row>
    <row r="281" spans="1:17" s="17" customFormat="1" x14ac:dyDescent="0.25">
      <c r="A281" s="167">
        <v>3</v>
      </c>
      <c r="B281" s="10" t="s">
        <v>93</v>
      </c>
      <c r="C281" s="165" t="e">
        <f t="shared" si="5"/>
        <v>#DIV/0!</v>
      </c>
      <c r="D281" s="165"/>
      <c r="E281" s="165"/>
      <c r="F281" s="165"/>
      <c r="I281" s="138"/>
      <c r="J281" s="138"/>
      <c r="K281" s="19"/>
      <c r="O281" s="20"/>
      <c r="P281" s="20"/>
      <c r="Q281" s="20"/>
    </row>
    <row r="282" spans="1:17" s="17" customFormat="1" x14ac:dyDescent="0.25">
      <c r="A282" s="167">
        <v>4</v>
      </c>
      <c r="B282" s="10" t="s">
        <v>94</v>
      </c>
      <c r="C282" s="165" t="e">
        <f t="shared" si="5"/>
        <v>#DIV/0!</v>
      </c>
      <c r="D282" s="165"/>
      <c r="E282" s="165"/>
      <c r="F282" s="165"/>
      <c r="I282" s="138"/>
      <c r="J282" s="138"/>
      <c r="K282" s="19"/>
      <c r="O282" s="20"/>
      <c r="P282" s="20"/>
      <c r="Q282" s="20"/>
    </row>
    <row r="283" spans="1:17" s="17" customFormat="1" x14ac:dyDescent="0.25">
      <c r="A283" s="167">
        <v>5</v>
      </c>
      <c r="B283" s="10" t="s">
        <v>192</v>
      </c>
      <c r="C283" s="165" t="e">
        <f t="shared" si="5"/>
        <v>#DIV/0!</v>
      </c>
      <c r="D283" s="165"/>
      <c r="E283" s="165"/>
      <c r="F283" s="165"/>
      <c r="I283" s="138"/>
      <c r="J283" s="138"/>
      <c r="K283" s="19"/>
      <c r="O283" s="20"/>
      <c r="P283" s="20"/>
      <c r="Q283" s="20"/>
    </row>
    <row r="284" spans="1:17" s="17" customFormat="1" x14ac:dyDescent="0.25">
      <c r="A284" s="144"/>
      <c r="B284" s="145" t="s">
        <v>20</v>
      </c>
      <c r="C284" s="144" t="s">
        <v>21</v>
      </c>
      <c r="D284" s="144" t="s">
        <v>21</v>
      </c>
      <c r="E284" s="144" t="s">
        <v>21</v>
      </c>
      <c r="F284" s="146">
        <f>SUM(F279:F283)</f>
        <v>0</v>
      </c>
      <c r="I284" s="135">
        <f>SUM(I279:I283)</f>
        <v>0</v>
      </c>
      <c r="J284" s="135">
        <f>SUM(J279:J283)</f>
        <v>0</v>
      </c>
      <c r="K284" s="19"/>
      <c r="O284" s="20"/>
      <c r="P284" s="20"/>
      <c r="Q284" s="20"/>
    </row>
    <row r="285" spans="1:17" s="17" customFormat="1" x14ac:dyDescent="0.25">
      <c r="B285" s="11"/>
      <c r="G285" s="67"/>
      <c r="H285" s="67"/>
      <c r="I285" s="67"/>
      <c r="J285" s="67"/>
      <c r="K285" s="19"/>
      <c r="O285" s="20"/>
      <c r="P285" s="20"/>
      <c r="Q285" s="20"/>
    </row>
    <row r="286" spans="1:17" s="17" customFormat="1" x14ac:dyDescent="0.25">
      <c r="A286" s="866" t="s">
        <v>140</v>
      </c>
      <c r="B286" s="866"/>
      <c r="C286" s="866"/>
      <c r="D286" s="866"/>
      <c r="E286" s="866"/>
      <c r="F286" s="866"/>
      <c r="G286" s="866"/>
      <c r="H286" s="866"/>
      <c r="I286" s="866"/>
      <c r="J286" s="866"/>
      <c r="K286" s="19"/>
      <c r="O286" s="20"/>
      <c r="P286" s="20"/>
      <c r="Q286" s="20"/>
    </row>
    <row r="287" spans="1:17" x14ac:dyDescent="0.25">
      <c r="A287" s="32"/>
      <c r="B287" s="11"/>
      <c r="C287" s="17"/>
      <c r="D287" s="17"/>
      <c r="E287" s="17"/>
      <c r="F287" s="17"/>
      <c r="I287" s="850" t="s">
        <v>172</v>
      </c>
      <c r="J287" s="850"/>
    </row>
    <row r="288" spans="1:17" ht="56.25" x14ac:dyDescent="0.25">
      <c r="A288" s="167" t="s">
        <v>24</v>
      </c>
      <c r="B288" s="167" t="s">
        <v>14</v>
      </c>
      <c r="C288" s="167" t="s">
        <v>71</v>
      </c>
      <c r="D288" s="167" t="s">
        <v>72</v>
      </c>
      <c r="E288" s="167" t="s">
        <v>147</v>
      </c>
      <c r="I288" s="133" t="s">
        <v>115</v>
      </c>
      <c r="J288" s="133" t="s">
        <v>173</v>
      </c>
      <c r="K288" s="127"/>
    </row>
    <row r="289" spans="1:17" x14ac:dyDescent="0.25">
      <c r="A289" s="113">
        <v>1</v>
      </c>
      <c r="B289" s="113">
        <v>2</v>
      </c>
      <c r="C289" s="113">
        <v>3</v>
      </c>
      <c r="D289" s="113">
        <v>4</v>
      </c>
      <c r="E289" s="113">
        <v>5</v>
      </c>
      <c r="F289" s="78"/>
      <c r="G289" s="78"/>
      <c r="H289" s="78"/>
      <c r="I289" s="135"/>
      <c r="J289" s="135"/>
    </row>
    <row r="290" spans="1:17" x14ac:dyDescent="0.25">
      <c r="A290" s="167">
        <v>1</v>
      </c>
      <c r="B290" s="10"/>
      <c r="C290" s="167"/>
      <c r="D290" s="13"/>
      <c r="E290" s="165"/>
      <c r="I290" s="138"/>
      <c r="J290" s="138"/>
    </row>
    <row r="291" spans="1:17" s="78" customFormat="1" x14ac:dyDescent="0.25">
      <c r="A291" s="167">
        <v>2</v>
      </c>
      <c r="B291" s="10"/>
      <c r="C291" s="167"/>
      <c r="D291" s="13"/>
      <c r="E291" s="165"/>
      <c r="F291" s="67"/>
      <c r="G291" s="67"/>
      <c r="H291" s="67"/>
      <c r="I291" s="138"/>
      <c r="J291" s="138"/>
      <c r="K291" s="79"/>
      <c r="O291" s="188"/>
      <c r="P291" s="188"/>
      <c r="Q291" s="188"/>
    </row>
    <row r="292" spans="1:17" x14ac:dyDescent="0.25">
      <c r="A292" s="167">
        <v>3</v>
      </c>
      <c r="B292" s="10"/>
      <c r="C292" s="167"/>
      <c r="D292" s="13"/>
      <c r="E292" s="165"/>
      <c r="I292" s="138"/>
      <c r="J292" s="138"/>
      <c r="P292" s="106"/>
      <c r="Q292" s="195"/>
    </row>
    <row r="293" spans="1:17" x14ac:dyDescent="0.25">
      <c r="A293" s="167">
        <v>4</v>
      </c>
      <c r="B293" s="10"/>
      <c r="C293" s="167"/>
      <c r="D293" s="13"/>
      <c r="E293" s="165"/>
      <c r="I293" s="138"/>
      <c r="J293" s="138"/>
      <c r="P293" s="106"/>
      <c r="Q293" s="195"/>
    </row>
    <row r="294" spans="1:17" x14ac:dyDescent="0.25">
      <c r="A294" s="144"/>
      <c r="B294" s="145" t="s">
        <v>20</v>
      </c>
      <c r="C294" s="144" t="s">
        <v>21</v>
      </c>
      <c r="D294" s="144" t="s">
        <v>21</v>
      </c>
      <c r="E294" s="146">
        <f>SUM(E290:E293)</f>
        <v>0</v>
      </c>
      <c r="I294" s="135">
        <f>SUM(I290:I293)</f>
        <v>0</v>
      </c>
      <c r="J294" s="135">
        <f>SUM(J290:J293)</f>
        <v>0</v>
      </c>
      <c r="P294" s="106"/>
      <c r="Q294" s="195"/>
    </row>
    <row r="295" spans="1:17" x14ac:dyDescent="0.25">
      <c r="A295" s="17"/>
      <c r="B295" s="11"/>
      <c r="C295" s="17"/>
      <c r="D295" s="17"/>
      <c r="E295" s="17"/>
      <c r="F295" s="17"/>
      <c r="P295" s="106"/>
      <c r="Q295" s="195"/>
    </row>
    <row r="296" spans="1:17" x14ac:dyDescent="0.25">
      <c r="A296" s="860" t="s">
        <v>118</v>
      </c>
      <c r="B296" s="860"/>
      <c r="C296" s="860"/>
      <c r="D296" s="860"/>
      <c r="E296" s="860"/>
      <c r="F296" s="860"/>
      <c r="G296" s="860"/>
      <c r="H296" s="860"/>
      <c r="I296" s="860"/>
      <c r="J296" s="860"/>
      <c r="P296" s="106"/>
    </row>
    <row r="297" spans="1:17" x14ac:dyDescent="0.25">
      <c r="A297" s="30"/>
      <c r="B297" s="11"/>
      <c r="C297" s="17"/>
      <c r="D297" s="17"/>
      <c r="E297" s="17"/>
      <c r="F297" s="17"/>
      <c r="P297" s="106"/>
    </row>
    <row r="298" spans="1:17" x14ac:dyDescent="0.25">
      <c r="A298" s="30"/>
      <c r="B298" s="11"/>
      <c r="C298" s="17"/>
      <c r="D298" s="17"/>
      <c r="E298" s="17"/>
      <c r="F298" s="17"/>
      <c r="I298" s="850" t="s">
        <v>172</v>
      </c>
      <c r="J298" s="850"/>
      <c r="K298" s="128"/>
    </row>
    <row r="299" spans="1:17" ht="56.25" x14ac:dyDescent="0.25">
      <c r="A299" s="167" t="s">
        <v>24</v>
      </c>
      <c r="B299" s="167" t="s">
        <v>14</v>
      </c>
      <c r="C299" s="167" t="s">
        <v>74</v>
      </c>
      <c r="D299" s="167" t="s">
        <v>117</v>
      </c>
      <c r="F299" s="17"/>
      <c r="I299" s="133" t="s">
        <v>115</v>
      </c>
      <c r="J299" s="133" t="s">
        <v>173</v>
      </c>
      <c r="P299" s="106"/>
    </row>
    <row r="300" spans="1:17" x14ac:dyDescent="0.25">
      <c r="A300" s="113">
        <v>1</v>
      </c>
      <c r="B300" s="113">
        <v>2</v>
      </c>
      <c r="C300" s="113">
        <v>3</v>
      </c>
      <c r="D300" s="113">
        <v>4</v>
      </c>
      <c r="E300" s="78"/>
      <c r="F300" s="1"/>
      <c r="G300" s="78"/>
      <c r="H300" s="78"/>
      <c r="I300" s="135"/>
      <c r="J300" s="135"/>
      <c r="P300" s="106"/>
    </row>
    <row r="301" spans="1:17" x14ac:dyDescent="0.25">
      <c r="A301" s="167"/>
      <c r="B301" s="15"/>
      <c r="C301" s="13"/>
      <c r="D301" s="165"/>
      <c r="F301" s="17"/>
      <c r="I301" s="138"/>
      <c r="J301" s="138"/>
      <c r="P301" s="106"/>
    </row>
    <row r="302" spans="1:17" s="78" customFormat="1" x14ac:dyDescent="0.25">
      <c r="A302" s="167"/>
      <c r="B302" s="15"/>
      <c r="C302" s="13"/>
      <c r="D302" s="165"/>
      <c r="E302" s="67"/>
      <c r="F302" s="36"/>
      <c r="G302" s="67"/>
      <c r="H302" s="67"/>
      <c r="I302" s="138"/>
      <c r="J302" s="138"/>
      <c r="K302" s="79"/>
      <c r="O302" s="188"/>
      <c r="P302" s="186"/>
      <c r="Q302" s="188"/>
    </row>
    <row r="303" spans="1:17" x14ac:dyDescent="0.25">
      <c r="A303" s="167"/>
      <c r="B303" s="15"/>
      <c r="C303" s="13"/>
      <c r="D303" s="165"/>
      <c r="F303" s="17"/>
      <c r="I303" s="138"/>
      <c r="J303" s="138"/>
      <c r="P303" s="106"/>
      <c r="Q303" s="195"/>
    </row>
    <row r="304" spans="1:17" x14ac:dyDescent="0.25">
      <c r="A304" s="167"/>
      <c r="B304" s="15"/>
      <c r="C304" s="13"/>
      <c r="D304" s="165"/>
      <c r="F304" s="17"/>
      <c r="I304" s="138"/>
      <c r="J304" s="138"/>
      <c r="P304" s="106"/>
      <c r="Q304" s="195"/>
    </row>
    <row r="305" spans="1:17" x14ac:dyDescent="0.25">
      <c r="A305" s="144"/>
      <c r="B305" s="145" t="s">
        <v>20</v>
      </c>
      <c r="C305" s="144" t="s">
        <v>21</v>
      </c>
      <c r="D305" s="146">
        <f>SUM(D301:D304)</f>
        <v>0</v>
      </c>
      <c r="F305" s="17"/>
      <c r="I305" s="135">
        <f>SUM(I301:I304)</f>
        <v>0</v>
      </c>
      <c r="J305" s="135">
        <f>SUM(J301:J304)</f>
        <v>0</v>
      </c>
      <c r="P305" s="106"/>
      <c r="Q305" s="195"/>
    </row>
    <row r="306" spans="1:17" x14ac:dyDescent="0.25">
      <c r="A306" s="35"/>
      <c r="B306" s="11"/>
      <c r="C306" s="17"/>
      <c r="D306" s="17"/>
      <c r="E306" s="17"/>
      <c r="F306" s="17"/>
      <c r="P306" s="106"/>
      <c r="Q306" s="195"/>
    </row>
    <row r="307" spans="1:17" x14ac:dyDescent="0.25">
      <c r="A307" s="864" t="s">
        <v>148</v>
      </c>
      <c r="B307" s="864"/>
      <c r="C307" s="864"/>
      <c r="D307" s="864"/>
      <c r="E307" s="864"/>
      <c r="F307" s="864"/>
      <c r="G307" s="864"/>
      <c r="H307" s="864"/>
      <c r="I307" s="864"/>
      <c r="J307" s="864"/>
      <c r="P307" s="106"/>
    </row>
    <row r="308" spans="1:17" x14ac:dyDescent="0.25">
      <c r="A308" s="30"/>
      <c r="B308" s="11"/>
      <c r="C308" s="17"/>
      <c r="D308" s="17"/>
      <c r="E308" s="17"/>
      <c r="F308" s="17"/>
      <c r="P308" s="106"/>
    </row>
    <row r="309" spans="1:17" x14ac:dyDescent="0.25">
      <c r="A309" s="30"/>
      <c r="B309" s="11"/>
      <c r="C309" s="17"/>
      <c r="D309" s="17"/>
      <c r="E309" s="17"/>
      <c r="F309" s="17"/>
      <c r="I309" s="850" t="s">
        <v>172</v>
      </c>
      <c r="J309" s="850"/>
      <c r="K309" s="129"/>
      <c r="P309" s="106"/>
    </row>
    <row r="310" spans="1:17" ht="56.25" x14ac:dyDescent="0.25">
      <c r="A310" s="167" t="s">
        <v>24</v>
      </c>
      <c r="B310" s="167" t="s">
        <v>14</v>
      </c>
      <c r="C310" s="167" t="s">
        <v>74</v>
      </c>
      <c r="D310" s="167" t="s">
        <v>117</v>
      </c>
      <c r="F310" s="17"/>
      <c r="I310" s="133" t="s">
        <v>115</v>
      </c>
      <c r="J310" s="133" t="s">
        <v>173</v>
      </c>
      <c r="P310" s="106"/>
    </row>
    <row r="311" spans="1:17" x14ac:dyDescent="0.25">
      <c r="A311" s="113">
        <v>1</v>
      </c>
      <c r="B311" s="113">
        <v>2</v>
      </c>
      <c r="C311" s="113">
        <v>3</v>
      </c>
      <c r="D311" s="113">
        <v>4</v>
      </c>
      <c r="E311" s="78"/>
      <c r="F311" s="1"/>
      <c r="G311" s="78"/>
      <c r="H311" s="78"/>
      <c r="I311" s="135"/>
      <c r="J311" s="135"/>
      <c r="P311" s="106"/>
    </row>
    <row r="312" spans="1:17" x14ac:dyDescent="0.25">
      <c r="A312" s="167">
        <v>1</v>
      </c>
      <c r="B312" s="15"/>
      <c r="C312" s="13"/>
      <c r="D312" s="165"/>
      <c r="F312" s="17"/>
      <c r="G312" s="75"/>
      <c r="I312" s="138"/>
      <c r="J312" s="138"/>
      <c r="P312" s="106"/>
    </row>
    <row r="313" spans="1:17" s="78" customFormat="1" x14ac:dyDescent="0.25">
      <c r="A313" s="167">
        <v>2</v>
      </c>
      <c r="B313" s="15"/>
      <c r="C313" s="13"/>
      <c r="D313" s="165"/>
      <c r="E313" s="67"/>
      <c r="F313" s="17"/>
      <c r="G313" s="67"/>
      <c r="H313" s="67"/>
      <c r="I313" s="138"/>
      <c r="J313" s="138"/>
      <c r="K313" s="79"/>
      <c r="O313" s="188"/>
      <c r="P313" s="186"/>
      <c r="Q313" s="188"/>
    </row>
    <row r="314" spans="1:17" x14ac:dyDescent="0.25">
      <c r="A314" s="167"/>
      <c r="B314" s="15"/>
      <c r="C314" s="13"/>
      <c r="D314" s="165"/>
      <c r="F314" s="17"/>
      <c r="I314" s="138"/>
      <c r="J314" s="138"/>
      <c r="P314" s="106"/>
      <c r="Q314" s="195"/>
    </row>
    <row r="315" spans="1:17" x14ac:dyDescent="0.25">
      <c r="A315" s="167"/>
      <c r="B315" s="15"/>
      <c r="C315" s="13"/>
      <c r="D315" s="165"/>
      <c r="F315" s="17"/>
      <c r="I315" s="138"/>
      <c r="J315" s="138"/>
      <c r="P315" s="106"/>
      <c r="Q315" s="195"/>
    </row>
    <row r="316" spans="1:17" x14ac:dyDescent="0.25">
      <c r="A316" s="144"/>
      <c r="B316" s="145" t="s">
        <v>20</v>
      </c>
      <c r="C316" s="144" t="s">
        <v>21</v>
      </c>
      <c r="D316" s="146">
        <f>SUM(D312:D315)</f>
        <v>0</v>
      </c>
      <c r="F316" s="17"/>
      <c r="I316" s="135">
        <f>SUM(I312:I315)</f>
        <v>0</v>
      </c>
      <c r="J316" s="135">
        <f>SUM(J312:J315)</f>
        <v>0</v>
      </c>
      <c r="P316" s="106"/>
      <c r="Q316" s="195"/>
    </row>
    <row r="317" spans="1:17" x14ac:dyDescent="0.25">
      <c r="A317" s="35"/>
      <c r="B317" s="11"/>
      <c r="C317" s="17"/>
      <c r="D317" s="17"/>
      <c r="E317" s="17"/>
      <c r="F317" s="17"/>
      <c r="P317" s="106"/>
      <c r="Q317" s="195"/>
    </row>
    <row r="318" spans="1:17" x14ac:dyDescent="0.25">
      <c r="A318" s="861" t="s">
        <v>150</v>
      </c>
      <c r="B318" s="861"/>
      <c r="C318" s="861"/>
      <c r="D318" s="861"/>
      <c r="E318" s="861"/>
      <c r="F318" s="861"/>
      <c r="G318" s="861"/>
      <c r="H318" s="861"/>
      <c r="I318" s="861"/>
      <c r="J318" s="861"/>
      <c r="P318" s="106"/>
    </row>
    <row r="319" spans="1:17" x14ac:dyDescent="0.25">
      <c r="A319" s="862"/>
      <c r="B319" s="862"/>
      <c r="C319" s="862"/>
      <c r="D319" s="862"/>
      <c r="E319" s="862"/>
      <c r="F319" s="17"/>
      <c r="I319" s="850" t="s">
        <v>172</v>
      </c>
      <c r="J319" s="850"/>
      <c r="P319" s="106"/>
    </row>
    <row r="320" spans="1:17" ht="56.25" x14ac:dyDescent="0.25">
      <c r="A320" s="167" t="s">
        <v>15</v>
      </c>
      <c r="B320" s="167" t="s">
        <v>14</v>
      </c>
      <c r="C320" s="167" t="s">
        <v>27</v>
      </c>
      <c r="D320" s="167" t="s">
        <v>75</v>
      </c>
      <c r="E320" s="167" t="s">
        <v>7</v>
      </c>
      <c r="I320" s="133" t="s">
        <v>115</v>
      </c>
      <c r="J320" s="133" t="s">
        <v>173</v>
      </c>
      <c r="P320" s="106"/>
    </row>
    <row r="321" spans="1:17" x14ac:dyDescent="0.25">
      <c r="A321" s="113">
        <v>1</v>
      </c>
      <c r="B321" s="113">
        <v>2</v>
      </c>
      <c r="C321" s="113">
        <v>3</v>
      </c>
      <c r="D321" s="113">
        <v>4</v>
      </c>
      <c r="E321" s="113">
        <v>5</v>
      </c>
      <c r="F321" s="78"/>
      <c r="G321" s="78"/>
      <c r="H321" s="78"/>
      <c r="I321" s="135"/>
      <c r="J321" s="135"/>
      <c r="P321" s="106"/>
    </row>
    <row r="322" spans="1:17" x14ac:dyDescent="0.25">
      <c r="A322" s="167"/>
      <c r="B322" s="10"/>
      <c r="C322" s="167"/>
      <c r="D322" s="165"/>
      <c r="E322" s="165"/>
      <c r="I322" s="138"/>
      <c r="J322" s="138"/>
      <c r="P322" s="106"/>
    </row>
    <row r="323" spans="1:17" s="78" customFormat="1" x14ac:dyDescent="0.25">
      <c r="A323" s="167"/>
      <c r="B323" s="10"/>
      <c r="C323" s="167"/>
      <c r="D323" s="165"/>
      <c r="E323" s="165"/>
      <c r="F323" s="67"/>
      <c r="G323" s="67"/>
      <c r="H323" s="67"/>
      <c r="I323" s="138"/>
      <c r="J323" s="138"/>
      <c r="K323" s="79"/>
      <c r="O323" s="188"/>
      <c r="P323" s="186"/>
      <c r="Q323" s="188"/>
    </row>
    <row r="324" spans="1:17" x14ac:dyDescent="0.25">
      <c r="A324" s="167"/>
      <c r="B324" s="10"/>
      <c r="C324" s="167"/>
      <c r="D324" s="165"/>
      <c r="E324" s="165"/>
      <c r="I324" s="138"/>
      <c r="J324" s="138"/>
      <c r="P324" s="106"/>
      <c r="Q324" s="195"/>
    </row>
    <row r="325" spans="1:17" x14ac:dyDescent="0.25">
      <c r="A325" s="167"/>
      <c r="B325" s="10"/>
      <c r="C325" s="167"/>
      <c r="D325" s="165"/>
      <c r="E325" s="165"/>
      <c r="I325" s="138"/>
      <c r="J325" s="138"/>
      <c r="P325" s="106"/>
      <c r="Q325" s="195"/>
    </row>
    <row r="326" spans="1:17" x14ac:dyDescent="0.25">
      <c r="A326" s="144"/>
      <c r="B326" s="145" t="s">
        <v>20</v>
      </c>
      <c r="C326" s="144"/>
      <c r="D326" s="144" t="s">
        <v>21</v>
      </c>
      <c r="E326" s="146">
        <f>E325+E322+E323+E324</f>
        <v>0</v>
      </c>
      <c r="I326" s="135">
        <f>SUM(I322:I325)</f>
        <v>0</v>
      </c>
      <c r="J326" s="135">
        <f>SUM(J322:J325)</f>
        <v>0</v>
      </c>
      <c r="P326" s="106"/>
      <c r="Q326" s="195"/>
    </row>
    <row r="327" spans="1:17" x14ac:dyDescent="0.25">
      <c r="A327" s="17"/>
      <c r="B327" s="11"/>
      <c r="C327" s="17"/>
      <c r="D327" s="17"/>
      <c r="E327" s="17"/>
      <c r="F327" s="17"/>
      <c r="P327" s="106"/>
      <c r="Q327" s="195"/>
    </row>
    <row r="328" spans="1:17" x14ac:dyDescent="0.25">
      <c r="A328" s="861" t="s">
        <v>151</v>
      </c>
      <c r="B328" s="861"/>
      <c r="C328" s="861"/>
      <c r="D328" s="861"/>
      <c r="E328" s="861"/>
      <c r="F328" s="861"/>
      <c r="G328" s="861"/>
      <c r="H328" s="861"/>
      <c r="I328" s="861"/>
      <c r="J328" s="861"/>
      <c r="P328" s="106"/>
    </row>
    <row r="329" spans="1:17" x14ac:dyDescent="0.25">
      <c r="A329" s="862"/>
      <c r="B329" s="862"/>
      <c r="C329" s="862"/>
      <c r="D329" s="862"/>
      <c r="E329" s="862"/>
      <c r="F329" s="862"/>
      <c r="I329" s="850" t="s">
        <v>172</v>
      </c>
      <c r="J329" s="850"/>
      <c r="P329" s="106"/>
    </row>
    <row r="330" spans="1:17" ht="56.25" x14ac:dyDescent="0.25">
      <c r="A330" s="167" t="s">
        <v>24</v>
      </c>
      <c r="B330" s="167" t="s">
        <v>14</v>
      </c>
      <c r="C330" s="167" t="s">
        <v>78</v>
      </c>
      <c r="D330" s="167" t="s">
        <v>27</v>
      </c>
      <c r="E330" s="167" t="s">
        <v>79</v>
      </c>
      <c r="F330" s="167" t="s">
        <v>7</v>
      </c>
      <c r="I330" s="133" t="s">
        <v>115</v>
      </c>
      <c r="J330" s="133" t="s">
        <v>173</v>
      </c>
      <c r="K330" s="81"/>
      <c r="L330" s="81"/>
      <c r="P330" s="106"/>
    </row>
    <row r="331" spans="1:17" x14ac:dyDescent="0.25">
      <c r="A331" s="113">
        <v>1</v>
      </c>
      <c r="B331" s="113">
        <v>2</v>
      </c>
      <c r="C331" s="113">
        <v>3</v>
      </c>
      <c r="D331" s="113">
        <v>4</v>
      </c>
      <c r="E331" s="113">
        <v>5</v>
      </c>
      <c r="F331" s="113">
        <v>6</v>
      </c>
      <c r="G331" s="78"/>
      <c r="H331" s="78"/>
      <c r="I331" s="135"/>
      <c r="J331" s="135"/>
      <c r="P331" s="106"/>
    </row>
    <row r="332" spans="1:17" x14ac:dyDescent="0.25">
      <c r="A332" s="167">
        <v>1</v>
      </c>
      <c r="B332" s="10"/>
      <c r="C332" s="167"/>
      <c r="D332" s="167"/>
      <c r="E332" s="165"/>
      <c r="F332" s="165"/>
      <c r="I332" s="138"/>
      <c r="J332" s="138"/>
      <c r="P332" s="106"/>
    </row>
    <row r="333" spans="1:17" s="78" customFormat="1" x14ac:dyDescent="0.25">
      <c r="A333" s="167">
        <v>2</v>
      </c>
      <c r="B333" s="10"/>
      <c r="C333" s="167"/>
      <c r="D333" s="167"/>
      <c r="E333" s="165"/>
      <c r="F333" s="165"/>
      <c r="G333" s="67"/>
      <c r="H333" s="67"/>
      <c r="I333" s="138"/>
      <c r="J333" s="138"/>
      <c r="K333" s="79"/>
      <c r="O333" s="188"/>
      <c r="P333" s="186"/>
      <c r="Q333" s="188"/>
    </row>
    <row r="334" spans="1:17" x14ac:dyDescent="0.25">
      <c r="A334" s="167">
        <v>3</v>
      </c>
      <c r="B334" s="10"/>
      <c r="C334" s="167"/>
      <c r="D334" s="167"/>
      <c r="E334" s="165"/>
      <c r="F334" s="165"/>
      <c r="I334" s="138"/>
      <c r="J334" s="138"/>
      <c r="K334" s="76"/>
      <c r="P334" s="106"/>
      <c r="Q334" s="195"/>
    </row>
    <row r="335" spans="1:17" x14ac:dyDescent="0.25">
      <c r="A335" s="167">
        <v>4</v>
      </c>
      <c r="B335" s="10"/>
      <c r="C335" s="167"/>
      <c r="D335" s="167"/>
      <c r="E335" s="165"/>
      <c r="F335" s="165"/>
      <c r="I335" s="138"/>
      <c r="J335" s="138"/>
      <c r="P335" s="106"/>
      <c r="Q335" s="195"/>
    </row>
    <row r="336" spans="1:17" x14ac:dyDescent="0.25">
      <c r="A336" s="144"/>
      <c r="B336" s="145" t="s">
        <v>20</v>
      </c>
      <c r="C336" s="144" t="s">
        <v>21</v>
      </c>
      <c r="D336" s="144" t="s">
        <v>21</v>
      </c>
      <c r="E336" s="144" t="s">
        <v>21</v>
      </c>
      <c r="F336" s="146">
        <f>F335+F333+F334+F332</f>
        <v>0</v>
      </c>
      <c r="I336" s="135">
        <f>SUM(I332:I335)</f>
        <v>0</v>
      </c>
      <c r="J336" s="135">
        <f>SUM(J332:J335)</f>
        <v>0</v>
      </c>
      <c r="P336" s="106"/>
      <c r="Q336" s="195"/>
    </row>
    <row r="337" spans="1:17" x14ac:dyDescent="0.25">
      <c r="A337" s="17"/>
      <c r="B337" s="11"/>
      <c r="C337" s="17"/>
      <c r="D337" s="17"/>
      <c r="E337" s="17"/>
      <c r="F337" s="36"/>
      <c r="P337" s="106"/>
      <c r="Q337" s="195"/>
    </row>
    <row r="338" spans="1:17" x14ac:dyDescent="0.25">
      <c r="A338" s="861" t="s">
        <v>152</v>
      </c>
      <c r="B338" s="861"/>
      <c r="C338" s="861"/>
      <c r="D338" s="861"/>
      <c r="E338" s="861"/>
      <c r="F338" s="861"/>
      <c r="G338" s="861"/>
      <c r="H338" s="861"/>
      <c r="I338" s="861"/>
      <c r="J338" s="861"/>
      <c r="P338" s="106"/>
    </row>
    <row r="339" spans="1:17" x14ac:dyDescent="0.25">
      <c r="A339" s="862"/>
      <c r="B339" s="862"/>
      <c r="C339" s="862"/>
      <c r="D339" s="862"/>
      <c r="E339" s="862"/>
      <c r="F339" s="862"/>
      <c r="I339" s="850" t="s">
        <v>172</v>
      </c>
      <c r="J339" s="850"/>
      <c r="P339" s="106"/>
    </row>
    <row r="340" spans="1:17" ht="56.25" x14ac:dyDescent="0.25">
      <c r="A340" s="167" t="s">
        <v>24</v>
      </c>
      <c r="B340" s="167" t="s">
        <v>14</v>
      </c>
      <c r="C340" s="167" t="s">
        <v>78</v>
      </c>
      <c r="D340" s="167" t="s">
        <v>27</v>
      </c>
      <c r="E340" s="167" t="s">
        <v>79</v>
      </c>
      <c r="F340" s="167" t="s">
        <v>7</v>
      </c>
      <c r="I340" s="133" t="s">
        <v>115</v>
      </c>
      <c r="J340" s="133" t="s">
        <v>173</v>
      </c>
      <c r="K340" s="81"/>
      <c r="L340" s="81"/>
      <c r="P340" s="106"/>
    </row>
    <row r="341" spans="1:17" x14ac:dyDescent="0.25">
      <c r="A341" s="113">
        <v>1</v>
      </c>
      <c r="B341" s="113">
        <v>2</v>
      </c>
      <c r="C341" s="113">
        <v>3</v>
      </c>
      <c r="D341" s="113">
        <v>4</v>
      </c>
      <c r="E341" s="113">
        <v>5</v>
      </c>
      <c r="F341" s="113">
        <v>6</v>
      </c>
      <c r="G341" s="78"/>
      <c r="H341" s="78"/>
      <c r="I341" s="135"/>
      <c r="J341" s="135"/>
      <c r="P341" s="106"/>
    </row>
    <row r="342" spans="1:17" x14ac:dyDescent="0.25">
      <c r="A342" s="167">
        <v>1</v>
      </c>
      <c r="B342" s="10"/>
      <c r="C342" s="167" t="s">
        <v>229</v>
      </c>
      <c r="D342" s="167"/>
      <c r="E342" s="165" t="e">
        <f>F342/D342</f>
        <v>#DIV/0!</v>
      </c>
      <c r="F342" s="165"/>
      <c r="I342" s="138"/>
      <c r="J342" s="138"/>
      <c r="P342" s="106"/>
    </row>
    <row r="343" spans="1:17" s="78" customFormat="1" x14ac:dyDescent="0.25">
      <c r="A343" s="167">
        <v>2</v>
      </c>
      <c r="B343" s="10"/>
      <c r="C343" s="14"/>
      <c r="D343" s="14"/>
      <c r="E343" s="165" t="e">
        <f t="shared" ref="E343:E345" si="6">F343/D343</f>
        <v>#DIV/0!</v>
      </c>
      <c r="F343" s="165"/>
      <c r="G343" s="67"/>
      <c r="H343" s="67"/>
      <c r="I343" s="138"/>
      <c r="J343" s="138"/>
      <c r="K343" s="79"/>
      <c r="O343" s="188"/>
      <c r="P343" s="186"/>
      <c r="Q343" s="188"/>
    </row>
    <row r="344" spans="1:17" x14ac:dyDescent="0.25">
      <c r="A344" s="167"/>
      <c r="B344" s="10"/>
      <c r="C344" s="14"/>
      <c r="D344" s="14"/>
      <c r="E344" s="165" t="e">
        <f t="shared" si="6"/>
        <v>#DIV/0!</v>
      </c>
      <c r="F344" s="165"/>
      <c r="I344" s="138"/>
      <c r="J344" s="138"/>
      <c r="P344" s="106"/>
    </row>
    <row r="345" spans="1:17" x14ac:dyDescent="0.25">
      <c r="A345" s="167">
        <v>3</v>
      </c>
      <c r="B345" s="10"/>
      <c r="C345" s="167"/>
      <c r="D345" s="167"/>
      <c r="E345" s="165" t="e">
        <f t="shared" si="6"/>
        <v>#DIV/0!</v>
      </c>
      <c r="F345" s="165"/>
      <c r="I345" s="138"/>
      <c r="J345" s="138"/>
      <c r="P345" s="106"/>
    </row>
    <row r="346" spans="1:17" x14ac:dyDescent="0.25">
      <c r="A346" s="144"/>
      <c r="B346" s="145" t="s">
        <v>20</v>
      </c>
      <c r="C346" s="144" t="s">
        <v>21</v>
      </c>
      <c r="D346" s="144" t="s">
        <v>21</v>
      </c>
      <c r="E346" s="144" t="s">
        <v>21</v>
      </c>
      <c r="F346" s="146">
        <f>F345+F343+F342+F344</f>
        <v>0</v>
      </c>
      <c r="I346" s="135">
        <f>SUM(I342:I345)</f>
        <v>0</v>
      </c>
      <c r="J346" s="135">
        <f>SUM(J342:J345)</f>
        <v>0</v>
      </c>
      <c r="P346" s="106"/>
    </row>
    <row r="347" spans="1:17" x14ac:dyDescent="0.25">
      <c r="A347" s="17"/>
      <c r="B347" s="11"/>
      <c r="C347" s="17"/>
      <c r="D347" s="17"/>
      <c r="E347" s="17"/>
      <c r="F347" s="36"/>
      <c r="P347" s="106"/>
    </row>
    <row r="348" spans="1:17" x14ac:dyDescent="0.25">
      <c r="A348" s="861" t="s">
        <v>153</v>
      </c>
      <c r="B348" s="861"/>
      <c r="C348" s="861"/>
      <c r="D348" s="861"/>
      <c r="E348" s="861"/>
      <c r="F348" s="861"/>
      <c r="G348" s="861"/>
      <c r="H348" s="861"/>
      <c r="I348" s="861"/>
      <c r="J348" s="861"/>
      <c r="P348" s="106"/>
    </row>
    <row r="349" spans="1:17" x14ac:dyDescent="0.25">
      <c r="A349" s="862"/>
      <c r="B349" s="862"/>
      <c r="C349" s="862"/>
      <c r="D349" s="862"/>
      <c r="E349" s="862"/>
      <c r="F349" s="862"/>
      <c r="I349" s="850" t="s">
        <v>172</v>
      </c>
      <c r="J349" s="850"/>
      <c r="P349" s="106"/>
    </row>
    <row r="350" spans="1:17" ht="56.25" x14ac:dyDescent="0.25">
      <c r="A350" s="167" t="s">
        <v>24</v>
      </c>
      <c r="B350" s="167" t="s">
        <v>14</v>
      </c>
      <c r="C350" s="167" t="s">
        <v>78</v>
      </c>
      <c r="D350" s="167" t="s">
        <v>27</v>
      </c>
      <c r="E350" s="167" t="s">
        <v>79</v>
      </c>
      <c r="F350" s="167" t="s">
        <v>7</v>
      </c>
      <c r="I350" s="133" t="s">
        <v>115</v>
      </c>
      <c r="J350" s="133" t="s">
        <v>173</v>
      </c>
      <c r="K350" s="81"/>
      <c r="L350" s="81"/>
      <c r="P350" s="106"/>
    </row>
    <row r="351" spans="1:17" x14ac:dyDescent="0.25">
      <c r="A351" s="113">
        <v>1</v>
      </c>
      <c r="B351" s="113">
        <v>2</v>
      </c>
      <c r="C351" s="113">
        <v>3</v>
      </c>
      <c r="D351" s="113">
        <v>4</v>
      </c>
      <c r="E351" s="113">
        <v>5</v>
      </c>
      <c r="F351" s="113">
        <v>6</v>
      </c>
      <c r="G351" s="78"/>
      <c r="H351" s="78"/>
      <c r="I351" s="135"/>
      <c r="J351" s="135"/>
      <c r="P351" s="106"/>
    </row>
    <row r="352" spans="1:17" x14ac:dyDescent="0.25">
      <c r="A352" s="167">
        <v>1</v>
      </c>
      <c r="B352" s="10"/>
      <c r="C352" s="167"/>
      <c r="D352" s="167"/>
      <c r="E352" s="165" t="e">
        <f>F352/D352</f>
        <v>#DIV/0!</v>
      </c>
      <c r="F352" s="165"/>
      <c r="I352" s="138"/>
      <c r="J352" s="138"/>
      <c r="P352" s="106"/>
    </row>
    <row r="353" spans="1:17" s="78" customFormat="1" x14ac:dyDescent="0.25">
      <c r="A353" s="167">
        <v>2</v>
      </c>
      <c r="B353" s="10"/>
      <c r="C353" s="14"/>
      <c r="D353" s="14"/>
      <c r="E353" s="165" t="e">
        <f t="shared" ref="E353:E355" si="7">F353/D353</f>
        <v>#DIV/0!</v>
      </c>
      <c r="F353" s="165"/>
      <c r="G353" s="67"/>
      <c r="H353" s="67"/>
      <c r="I353" s="138"/>
      <c r="J353" s="138"/>
      <c r="K353" s="79"/>
      <c r="O353" s="188"/>
      <c r="P353" s="186"/>
      <c r="Q353" s="188"/>
    </row>
    <row r="354" spans="1:17" x14ac:dyDescent="0.25">
      <c r="A354" s="167"/>
      <c r="B354" s="10"/>
      <c r="C354" s="14"/>
      <c r="D354" s="14"/>
      <c r="E354" s="165" t="e">
        <f t="shared" si="7"/>
        <v>#DIV/0!</v>
      </c>
      <c r="F354" s="165"/>
      <c r="I354" s="138"/>
      <c r="J354" s="138"/>
      <c r="P354" s="106"/>
    </row>
    <row r="355" spans="1:17" x14ac:dyDescent="0.25">
      <c r="A355" s="167">
        <v>3</v>
      </c>
      <c r="B355" s="10"/>
      <c r="C355" s="167"/>
      <c r="D355" s="167"/>
      <c r="E355" s="165" t="e">
        <f t="shared" si="7"/>
        <v>#DIV/0!</v>
      </c>
      <c r="F355" s="165"/>
      <c r="I355" s="138"/>
      <c r="J355" s="138"/>
      <c r="P355" s="106"/>
    </row>
    <row r="356" spans="1:17" x14ac:dyDescent="0.25">
      <c r="A356" s="144"/>
      <c r="B356" s="145" t="s">
        <v>20</v>
      </c>
      <c r="C356" s="144" t="s">
        <v>21</v>
      </c>
      <c r="D356" s="144" t="s">
        <v>21</v>
      </c>
      <c r="E356" s="144" t="s">
        <v>21</v>
      </c>
      <c r="F356" s="146">
        <f>F355+F353+F352+F354</f>
        <v>0</v>
      </c>
      <c r="I356" s="135">
        <f>SUM(I352:I355)</f>
        <v>0</v>
      </c>
      <c r="J356" s="135">
        <f>SUM(J352:J355)</f>
        <v>0</v>
      </c>
      <c r="P356" s="106"/>
    </row>
    <row r="357" spans="1:17" x14ac:dyDescent="0.25">
      <c r="A357" s="17"/>
      <c r="B357" s="11"/>
      <c r="C357" s="17"/>
      <c r="D357" s="17"/>
      <c r="E357" s="17"/>
      <c r="F357" s="36"/>
      <c r="P357" s="106"/>
    </row>
    <row r="358" spans="1:17" x14ac:dyDescent="0.25">
      <c r="A358" s="861" t="s">
        <v>154</v>
      </c>
      <c r="B358" s="861"/>
      <c r="C358" s="861"/>
      <c r="D358" s="861"/>
      <c r="E358" s="861"/>
      <c r="F358" s="861"/>
      <c r="G358" s="861"/>
      <c r="H358" s="861"/>
      <c r="I358" s="861"/>
      <c r="J358" s="861"/>
      <c r="P358" s="106"/>
    </row>
    <row r="359" spans="1:17" x14ac:dyDescent="0.25">
      <c r="A359" s="862"/>
      <c r="B359" s="862"/>
      <c r="C359" s="862"/>
      <c r="D359" s="862"/>
      <c r="E359" s="862"/>
      <c r="F359" s="862"/>
      <c r="I359" s="850" t="s">
        <v>172</v>
      </c>
      <c r="J359" s="850"/>
      <c r="P359" s="106"/>
    </row>
    <row r="360" spans="1:17" ht="56.25" x14ac:dyDescent="0.25">
      <c r="A360" s="167" t="s">
        <v>24</v>
      </c>
      <c r="B360" s="167" t="s">
        <v>14</v>
      </c>
      <c r="C360" s="167" t="s">
        <v>78</v>
      </c>
      <c r="D360" s="167" t="s">
        <v>27</v>
      </c>
      <c r="E360" s="167" t="s">
        <v>79</v>
      </c>
      <c r="F360" s="167" t="s">
        <v>7</v>
      </c>
      <c r="I360" s="133" t="s">
        <v>115</v>
      </c>
      <c r="J360" s="133" t="s">
        <v>173</v>
      </c>
      <c r="K360" s="81"/>
      <c r="L360" s="81"/>
      <c r="P360" s="106"/>
    </row>
    <row r="361" spans="1:17" x14ac:dyDescent="0.25">
      <c r="A361" s="112">
        <v>1</v>
      </c>
      <c r="B361" s="112">
        <v>2</v>
      </c>
      <c r="C361" s="112">
        <v>3</v>
      </c>
      <c r="D361" s="112">
        <v>4</v>
      </c>
      <c r="E361" s="113">
        <v>5</v>
      </c>
      <c r="F361" s="113">
        <v>6</v>
      </c>
      <c r="G361" s="8"/>
      <c r="H361" s="8"/>
      <c r="I361" s="135"/>
      <c r="J361" s="135"/>
      <c r="P361" s="106"/>
    </row>
    <row r="362" spans="1:17" x14ac:dyDescent="0.25">
      <c r="A362" s="167">
        <v>1</v>
      </c>
      <c r="B362" s="10"/>
      <c r="C362" s="167"/>
      <c r="D362" s="167"/>
      <c r="E362" s="165" t="e">
        <f>F362/D362</f>
        <v>#DIV/0!</v>
      </c>
      <c r="F362" s="165"/>
      <c r="I362" s="138"/>
      <c r="J362" s="138"/>
      <c r="P362" s="106"/>
    </row>
    <row r="363" spans="1:17" s="8" customFormat="1" x14ac:dyDescent="0.25">
      <c r="A363" s="167">
        <v>2</v>
      </c>
      <c r="B363" s="10"/>
      <c r="C363" s="14"/>
      <c r="D363" s="14"/>
      <c r="E363" s="165" t="e">
        <f t="shared" ref="E363:E365" si="8">F363/D363</f>
        <v>#DIV/0!</v>
      </c>
      <c r="F363" s="165"/>
      <c r="G363" s="67"/>
      <c r="H363" s="67"/>
      <c r="I363" s="138"/>
      <c r="J363" s="138"/>
      <c r="K363" s="80"/>
      <c r="O363" s="192"/>
      <c r="P363" s="187"/>
      <c r="Q363" s="192"/>
    </row>
    <row r="364" spans="1:17" x14ac:dyDescent="0.25">
      <c r="A364" s="167"/>
      <c r="B364" s="10"/>
      <c r="C364" s="14"/>
      <c r="D364" s="14"/>
      <c r="E364" s="165" t="e">
        <f t="shared" si="8"/>
        <v>#DIV/0!</v>
      </c>
      <c r="F364" s="165"/>
      <c r="I364" s="138"/>
      <c r="J364" s="138"/>
      <c r="P364" s="106"/>
    </row>
    <row r="365" spans="1:17" x14ac:dyDescent="0.25">
      <c r="A365" s="167">
        <v>3</v>
      </c>
      <c r="B365" s="10"/>
      <c r="C365" s="167"/>
      <c r="D365" s="167"/>
      <c r="E365" s="165" t="e">
        <f t="shared" si="8"/>
        <v>#DIV/0!</v>
      </c>
      <c r="F365" s="165"/>
      <c r="I365" s="138"/>
      <c r="J365" s="138"/>
      <c r="P365" s="106"/>
    </row>
    <row r="366" spans="1:17" x14ac:dyDescent="0.25">
      <c r="A366" s="144"/>
      <c r="B366" s="145" t="s">
        <v>20</v>
      </c>
      <c r="C366" s="144" t="s">
        <v>21</v>
      </c>
      <c r="D366" s="144" t="s">
        <v>21</v>
      </c>
      <c r="E366" s="144" t="s">
        <v>21</v>
      </c>
      <c r="F366" s="146">
        <f>F365+F363+F362+F364</f>
        <v>0</v>
      </c>
      <c r="I366" s="135">
        <f>SUM(I362:I365)</f>
        <v>0</v>
      </c>
      <c r="J366" s="135">
        <f>SUM(J362:J365)</f>
        <v>0</v>
      </c>
      <c r="P366" s="106"/>
    </row>
    <row r="367" spans="1:17" x14ac:dyDescent="0.25">
      <c r="A367" s="17"/>
      <c r="B367" s="11"/>
      <c r="C367" s="17"/>
      <c r="D367" s="17"/>
      <c r="E367" s="17"/>
      <c r="F367" s="36"/>
      <c r="P367" s="106"/>
    </row>
    <row r="368" spans="1:17" x14ac:dyDescent="0.25">
      <c r="A368" s="861" t="s">
        <v>155</v>
      </c>
      <c r="B368" s="861"/>
      <c r="C368" s="861"/>
      <c r="D368" s="861"/>
      <c r="E368" s="861"/>
      <c r="F368" s="861"/>
      <c r="G368" s="861"/>
      <c r="H368" s="861"/>
      <c r="I368" s="861"/>
      <c r="J368" s="861"/>
      <c r="P368" s="106"/>
    </row>
    <row r="369" spans="1:17" x14ac:dyDescent="0.25">
      <c r="A369" s="862"/>
      <c r="B369" s="862"/>
      <c r="C369" s="862"/>
      <c r="D369" s="862"/>
      <c r="E369" s="862"/>
      <c r="F369" s="862"/>
      <c r="I369" s="850" t="s">
        <v>172</v>
      </c>
      <c r="J369" s="850"/>
      <c r="P369" s="106"/>
    </row>
    <row r="370" spans="1:17" ht="56.25" x14ac:dyDescent="0.25">
      <c r="A370" s="167" t="s">
        <v>24</v>
      </c>
      <c r="B370" s="167" t="s">
        <v>14</v>
      </c>
      <c r="C370" s="167" t="s">
        <v>78</v>
      </c>
      <c r="D370" s="167" t="s">
        <v>27</v>
      </c>
      <c r="E370" s="167" t="s">
        <v>79</v>
      </c>
      <c r="F370" s="167" t="s">
        <v>7</v>
      </c>
      <c r="I370" s="133" t="s">
        <v>115</v>
      </c>
      <c r="J370" s="133" t="s">
        <v>173</v>
      </c>
      <c r="K370" s="81"/>
      <c r="L370" s="105"/>
      <c r="P370" s="106"/>
    </row>
    <row r="371" spans="1:17" x14ac:dyDescent="0.25">
      <c r="A371" s="113">
        <v>1</v>
      </c>
      <c r="B371" s="113">
        <v>2</v>
      </c>
      <c r="C371" s="113">
        <v>3</v>
      </c>
      <c r="D371" s="113">
        <v>4</v>
      </c>
      <c r="E371" s="113">
        <v>5</v>
      </c>
      <c r="F371" s="113">
        <v>6</v>
      </c>
      <c r="G371" s="78"/>
      <c r="H371" s="78"/>
      <c r="I371" s="135"/>
      <c r="J371" s="135"/>
      <c r="P371" s="106"/>
    </row>
    <row r="372" spans="1:17" x14ac:dyDescent="0.25">
      <c r="A372" s="167">
        <v>1</v>
      </c>
      <c r="B372" s="10"/>
      <c r="C372" s="167"/>
      <c r="D372" s="167"/>
      <c r="E372" s="165" t="e">
        <f>F372/D372</f>
        <v>#DIV/0!</v>
      </c>
      <c r="F372" s="165"/>
      <c r="I372" s="138"/>
      <c r="J372" s="138"/>
      <c r="P372" s="106"/>
    </row>
    <row r="373" spans="1:17" s="78" customFormat="1" x14ac:dyDescent="0.25">
      <c r="A373" s="167">
        <v>2</v>
      </c>
      <c r="B373" s="10"/>
      <c r="C373" s="14"/>
      <c r="D373" s="14"/>
      <c r="E373" s="165" t="e">
        <f t="shared" ref="E373:E375" si="9">F373/D373</f>
        <v>#DIV/0!</v>
      </c>
      <c r="F373" s="165"/>
      <c r="G373" s="67"/>
      <c r="H373" s="67"/>
      <c r="I373" s="138"/>
      <c r="J373" s="138"/>
      <c r="K373" s="79"/>
      <c r="O373" s="188"/>
      <c r="P373" s="186"/>
      <c r="Q373" s="188"/>
    </row>
    <row r="374" spans="1:17" x14ac:dyDescent="0.25">
      <c r="A374" s="167"/>
      <c r="B374" s="10"/>
      <c r="C374" s="14"/>
      <c r="D374" s="14"/>
      <c r="E374" s="165" t="e">
        <f t="shared" si="9"/>
        <v>#DIV/0!</v>
      </c>
      <c r="F374" s="165"/>
      <c r="I374" s="138"/>
      <c r="J374" s="138"/>
      <c r="P374" s="106"/>
    </row>
    <row r="375" spans="1:17" x14ac:dyDescent="0.25">
      <c r="A375" s="167">
        <v>3</v>
      </c>
      <c r="B375" s="10"/>
      <c r="C375" s="167"/>
      <c r="D375" s="167"/>
      <c r="E375" s="165" t="e">
        <f t="shared" si="9"/>
        <v>#DIV/0!</v>
      </c>
      <c r="F375" s="165"/>
      <c r="I375" s="138"/>
      <c r="J375" s="138"/>
      <c r="P375" s="106"/>
    </row>
    <row r="376" spans="1:17" x14ac:dyDescent="0.25">
      <c r="A376" s="144"/>
      <c r="B376" s="145" t="s">
        <v>20</v>
      </c>
      <c r="C376" s="144" t="s">
        <v>21</v>
      </c>
      <c r="D376" s="144" t="s">
        <v>21</v>
      </c>
      <c r="E376" s="144" t="s">
        <v>21</v>
      </c>
      <c r="F376" s="146">
        <f>F375+F373+F372+F374</f>
        <v>0</v>
      </c>
      <c r="I376" s="135">
        <f>SUM(I372:I375)</f>
        <v>0</v>
      </c>
      <c r="J376" s="135">
        <f>SUM(J372:J375)</f>
        <v>0</v>
      </c>
      <c r="P376" s="106"/>
    </row>
    <row r="377" spans="1:17" x14ac:dyDescent="0.25">
      <c r="A377" s="17"/>
      <c r="B377" s="11"/>
      <c r="C377" s="17"/>
      <c r="D377" s="17"/>
      <c r="E377" s="17"/>
      <c r="F377" s="36"/>
      <c r="P377" s="106"/>
    </row>
    <row r="378" spans="1:17" x14ac:dyDescent="0.25">
      <c r="A378" s="861" t="s">
        <v>156</v>
      </c>
      <c r="B378" s="861"/>
      <c r="C378" s="861"/>
      <c r="D378" s="861"/>
      <c r="E378" s="861"/>
      <c r="F378" s="861"/>
      <c r="G378" s="861"/>
      <c r="H378" s="861"/>
      <c r="I378" s="861"/>
      <c r="J378" s="861"/>
      <c r="P378" s="106"/>
    </row>
    <row r="379" spans="1:17" x14ac:dyDescent="0.25">
      <c r="A379" s="862"/>
      <c r="B379" s="862"/>
      <c r="C379" s="862"/>
      <c r="D379" s="862"/>
      <c r="E379" s="862"/>
      <c r="F379" s="862"/>
      <c r="I379" s="850" t="s">
        <v>172</v>
      </c>
      <c r="J379" s="850"/>
      <c r="P379" s="106"/>
    </row>
    <row r="380" spans="1:17" ht="56.25" x14ac:dyDescent="0.25">
      <c r="A380" s="167" t="s">
        <v>24</v>
      </c>
      <c r="B380" s="167" t="s">
        <v>14</v>
      </c>
      <c r="C380" s="167" t="s">
        <v>78</v>
      </c>
      <c r="D380" s="167" t="s">
        <v>27</v>
      </c>
      <c r="E380" s="167" t="s">
        <v>79</v>
      </c>
      <c r="F380" s="167" t="s">
        <v>7</v>
      </c>
      <c r="I380" s="133" t="s">
        <v>115</v>
      </c>
      <c r="J380" s="133" t="s">
        <v>173</v>
      </c>
      <c r="K380" s="81"/>
      <c r="L380" s="105"/>
      <c r="P380" s="106"/>
    </row>
    <row r="381" spans="1:17" x14ac:dyDescent="0.25">
      <c r="A381" s="113">
        <v>1</v>
      </c>
      <c r="B381" s="113">
        <v>2</v>
      </c>
      <c r="C381" s="113">
        <v>3</v>
      </c>
      <c r="D381" s="113">
        <v>4</v>
      </c>
      <c r="E381" s="113">
        <v>5</v>
      </c>
      <c r="F381" s="113">
        <v>6</v>
      </c>
      <c r="G381" s="78"/>
      <c r="H381" s="78"/>
      <c r="I381" s="135"/>
      <c r="J381" s="135"/>
      <c r="P381" s="106"/>
    </row>
    <row r="382" spans="1:17" x14ac:dyDescent="0.25">
      <c r="A382" s="167">
        <v>1</v>
      </c>
      <c r="B382" s="10" t="s">
        <v>170</v>
      </c>
      <c r="C382" s="167"/>
      <c r="D382" s="167"/>
      <c r="E382" s="165" t="e">
        <f>F382/D382</f>
        <v>#DIV/0!</v>
      </c>
      <c r="F382" s="165"/>
      <c r="I382" s="138"/>
      <c r="J382" s="138"/>
      <c r="P382" s="106"/>
    </row>
    <row r="383" spans="1:17" s="78" customFormat="1" x14ac:dyDescent="0.25">
      <c r="A383" s="167">
        <v>2</v>
      </c>
      <c r="B383" s="10" t="s">
        <v>171</v>
      </c>
      <c r="C383" s="14"/>
      <c r="D383" s="14"/>
      <c r="E383" s="165" t="e">
        <f t="shared" ref="E383:E385" si="10">F383/D383</f>
        <v>#DIV/0!</v>
      </c>
      <c r="F383" s="165"/>
      <c r="G383" s="67"/>
      <c r="H383" s="67"/>
      <c r="I383" s="138"/>
      <c r="J383" s="138"/>
      <c r="K383" s="79"/>
      <c r="O383" s="188"/>
      <c r="P383" s="186"/>
      <c r="Q383" s="188"/>
    </row>
    <row r="384" spans="1:17" x14ac:dyDescent="0.25">
      <c r="A384" s="167">
        <v>3</v>
      </c>
      <c r="B384" s="10"/>
      <c r="C384" s="167"/>
      <c r="D384" s="167"/>
      <c r="E384" s="165" t="e">
        <f t="shared" si="10"/>
        <v>#DIV/0!</v>
      </c>
      <c r="F384" s="165"/>
      <c r="I384" s="138"/>
      <c r="J384" s="138"/>
      <c r="P384" s="106"/>
      <c r="Q384" s="195"/>
    </row>
    <row r="385" spans="1:17" x14ac:dyDescent="0.25">
      <c r="A385" s="167">
        <v>4</v>
      </c>
      <c r="B385" s="10"/>
      <c r="C385" s="167"/>
      <c r="D385" s="167"/>
      <c r="E385" s="165" t="e">
        <f t="shared" si="10"/>
        <v>#DIV/0!</v>
      </c>
      <c r="F385" s="165"/>
      <c r="I385" s="138"/>
      <c r="J385" s="138"/>
      <c r="P385" s="106"/>
      <c r="Q385" s="195"/>
    </row>
    <row r="386" spans="1:17" x14ac:dyDescent="0.25">
      <c r="A386" s="144"/>
      <c r="B386" s="145" t="s">
        <v>20</v>
      </c>
      <c r="C386" s="144" t="s">
        <v>21</v>
      </c>
      <c r="D386" s="144" t="s">
        <v>21</v>
      </c>
      <c r="E386" s="144" t="s">
        <v>21</v>
      </c>
      <c r="F386" s="146">
        <f>F385+F383+F382+F384</f>
        <v>0</v>
      </c>
      <c r="I386" s="135">
        <f>SUM(I382:I385)</f>
        <v>0</v>
      </c>
      <c r="J386" s="135">
        <f>SUM(J382:J385)</f>
        <v>0</v>
      </c>
      <c r="K386" s="76"/>
      <c r="P386" s="106"/>
      <c r="Q386" s="195"/>
    </row>
    <row r="387" spans="1:17" x14ac:dyDescent="0.25">
      <c r="A387" s="17"/>
      <c r="B387" s="11"/>
      <c r="C387" s="17"/>
      <c r="D387" s="17"/>
      <c r="E387" s="17"/>
      <c r="F387" s="36"/>
      <c r="P387" s="106"/>
      <c r="Q387" s="195"/>
    </row>
    <row r="388" spans="1:17" x14ac:dyDescent="0.25">
      <c r="A388" s="861" t="s">
        <v>149</v>
      </c>
      <c r="B388" s="861"/>
      <c r="C388" s="861"/>
      <c r="D388" s="861"/>
      <c r="E388" s="861"/>
      <c r="F388" s="861"/>
      <c r="G388" s="861"/>
      <c r="H388" s="861"/>
      <c r="I388" s="861"/>
      <c r="J388" s="861"/>
      <c r="P388" s="106"/>
      <c r="Q388" s="195"/>
    </row>
    <row r="389" spans="1:17" x14ac:dyDescent="0.25">
      <c r="A389" s="862"/>
      <c r="B389" s="862"/>
      <c r="C389" s="862"/>
      <c r="D389" s="862"/>
      <c r="E389" s="862"/>
      <c r="F389" s="17"/>
      <c r="I389" s="850" t="s">
        <v>172</v>
      </c>
      <c r="J389" s="850"/>
      <c r="O389" s="106"/>
    </row>
    <row r="390" spans="1:17" ht="56.25" x14ac:dyDescent="0.25">
      <c r="A390" s="167" t="s">
        <v>15</v>
      </c>
      <c r="B390" s="167" t="s">
        <v>14</v>
      </c>
      <c r="C390" s="167" t="s">
        <v>27</v>
      </c>
      <c r="D390" s="167" t="s">
        <v>75</v>
      </c>
      <c r="E390" s="167" t="s">
        <v>7</v>
      </c>
      <c r="I390" s="133" t="s">
        <v>115</v>
      </c>
      <c r="J390" s="133" t="s">
        <v>173</v>
      </c>
      <c r="K390" s="81"/>
      <c r="O390" s="106"/>
    </row>
    <row r="391" spans="1:17" x14ac:dyDescent="0.25">
      <c r="A391" s="113">
        <v>1</v>
      </c>
      <c r="B391" s="113">
        <v>2</v>
      </c>
      <c r="C391" s="113">
        <v>3</v>
      </c>
      <c r="D391" s="113">
        <v>4</v>
      </c>
      <c r="E391" s="113">
        <v>5</v>
      </c>
      <c r="F391" s="78"/>
      <c r="G391" s="78"/>
      <c r="H391" s="78"/>
      <c r="I391" s="135"/>
      <c r="J391" s="135"/>
      <c r="O391" s="106"/>
    </row>
    <row r="392" spans="1:17" x14ac:dyDescent="0.25">
      <c r="A392" s="167">
        <v>1</v>
      </c>
      <c r="B392" s="10" t="s">
        <v>84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s="78" customFormat="1" x14ac:dyDescent="0.25">
      <c r="A393" s="167">
        <v>2</v>
      </c>
      <c r="B393" s="10" t="s">
        <v>83</v>
      </c>
      <c r="C393" s="167"/>
      <c r="D393" s="165" t="e">
        <f>E393/C393</f>
        <v>#DIV/0!</v>
      </c>
      <c r="E393" s="165"/>
      <c r="F393" s="67"/>
      <c r="G393" s="67"/>
      <c r="H393" s="67"/>
      <c r="I393" s="138"/>
      <c r="J393" s="138"/>
      <c r="K393" s="79"/>
      <c r="O393" s="186"/>
      <c r="P393" s="188"/>
      <c r="Q393" s="188"/>
    </row>
    <row r="394" spans="1:17" x14ac:dyDescent="0.25">
      <c r="A394" s="167">
        <v>3</v>
      </c>
      <c r="B394" s="10" t="s">
        <v>85</v>
      </c>
      <c r="C394" s="167"/>
      <c r="D394" s="165" t="e">
        <f>E394/C394</f>
        <v>#DIV/0!</v>
      </c>
      <c r="E394" s="165"/>
      <c r="I394" s="138"/>
      <c r="J394" s="138"/>
      <c r="O394" s="106"/>
    </row>
    <row r="395" spans="1:17" x14ac:dyDescent="0.25">
      <c r="A395" s="167">
        <v>4</v>
      </c>
      <c r="B395" s="10" t="s">
        <v>86</v>
      </c>
      <c r="C395" s="167"/>
      <c r="D395" s="165" t="e">
        <f>E395/C395</f>
        <v>#DIV/0!</v>
      </c>
      <c r="E395" s="165"/>
      <c r="I395" s="138"/>
      <c r="J395" s="138"/>
      <c r="O395" s="106"/>
    </row>
    <row r="396" spans="1:17" x14ac:dyDescent="0.25">
      <c r="A396" s="144"/>
      <c r="B396" s="145" t="s">
        <v>20</v>
      </c>
      <c r="C396" s="144"/>
      <c r="D396" s="144" t="s">
        <v>21</v>
      </c>
      <c r="E396" s="146">
        <f>E395+E394+E393+E392</f>
        <v>0</v>
      </c>
      <c r="I396" s="135">
        <f>SUM(I392:I395)</f>
        <v>0</v>
      </c>
      <c r="J396" s="135">
        <f>SUM(J392:J395)</f>
        <v>0</v>
      </c>
      <c r="O396" s="106"/>
    </row>
    <row r="397" spans="1:17" x14ac:dyDescent="0.25">
      <c r="A397" s="35"/>
      <c r="B397" s="11"/>
      <c r="C397" s="17"/>
      <c r="D397" s="17"/>
      <c r="E397" s="17"/>
      <c r="F397" s="36"/>
      <c r="O397" s="106"/>
    </row>
    <row r="398" spans="1:17" x14ac:dyDescent="0.25">
      <c r="A398" s="861" t="s">
        <v>158</v>
      </c>
      <c r="B398" s="861"/>
      <c r="C398" s="861"/>
      <c r="D398" s="861"/>
      <c r="E398" s="861"/>
      <c r="F398" s="861"/>
      <c r="G398" s="861"/>
      <c r="H398" s="861"/>
      <c r="I398" s="861"/>
      <c r="J398" s="861"/>
      <c r="O398" s="106"/>
    </row>
    <row r="399" spans="1:17" x14ac:dyDescent="0.25">
      <c r="A399" s="30"/>
      <c r="B399" s="11"/>
      <c r="C399" s="17"/>
      <c r="D399" s="17"/>
      <c r="E399" s="17"/>
      <c r="F399" s="17"/>
      <c r="P399" s="106"/>
    </row>
    <row r="400" spans="1:17" x14ac:dyDescent="0.25">
      <c r="A400" s="30"/>
      <c r="B400" s="11"/>
      <c r="C400" s="17"/>
      <c r="D400" s="17"/>
      <c r="E400" s="17"/>
      <c r="F400" s="17"/>
      <c r="I400" s="850" t="s">
        <v>172</v>
      </c>
      <c r="J400" s="850"/>
      <c r="K400" s="128"/>
    </row>
    <row r="401" spans="1:17" ht="56.25" x14ac:dyDescent="0.25">
      <c r="A401" s="167" t="s">
        <v>24</v>
      </c>
      <c r="B401" s="167" t="s">
        <v>14</v>
      </c>
      <c r="C401" s="167" t="s">
        <v>74</v>
      </c>
      <c r="D401" s="167" t="s">
        <v>117</v>
      </c>
      <c r="F401" s="17"/>
      <c r="I401" s="133" t="s">
        <v>115</v>
      </c>
      <c r="J401" s="133" t="s">
        <v>173</v>
      </c>
      <c r="P401" s="106"/>
    </row>
    <row r="402" spans="1:17" x14ac:dyDescent="0.25">
      <c r="A402" s="113">
        <v>1</v>
      </c>
      <c r="B402" s="113">
        <v>2</v>
      </c>
      <c r="C402" s="113">
        <v>3</v>
      </c>
      <c r="D402" s="113">
        <v>4</v>
      </c>
      <c r="E402" s="78"/>
      <c r="F402" s="1"/>
      <c r="G402" s="78"/>
      <c r="H402" s="78"/>
      <c r="I402" s="135"/>
      <c r="J402" s="135"/>
      <c r="P402" s="106"/>
    </row>
    <row r="403" spans="1:17" x14ac:dyDescent="0.25">
      <c r="A403" s="167"/>
      <c r="B403" s="15"/>
      <c r="C403" s="13"/>
      <c r="D403" s="165"/>
      <c r="F403" s="17"/>
      <c r="I403" s="138"/>
      <c r="J403" s="138"/>
      <c r="P403" s="106"/>
    </row>
    <row r="404" spans="1:17" s="78" customFormat="1" x14ac:dyDescent="0.25">
      <c r="A404" s="167"/>
      <c r="B404" s="15"/>
      <c r="C404" s="13"/>
      <c r="D404" s="165"/>
      <c r="E404" s="67"/>
      <c r="F404" s="36"/>
      <c r="G404" s="67"/>
      <c r="H404" s="67"/>
      <c r="I404" s="138"/>
      <c r="J404" s="138"/>
      <c r="K404" s="79"/>
      <c r="O404" s="188"/>
      <c r="P404" s="186"/>
      <c r="Q404" s="188"/>
    </row>
    <row r="405" spans="1:17" x14ac:dyDescent="0.25">
      <c r="A405" s="167"/>
      <c r="B405" s="15"/>
      <c r="C405" s="13"/>
      <c r="D405" s="165"/>
      <c r="F405" s="17"/>
      <c r="I405" s="138"/>
      <c r="J405" s="138"/>
      <c r="P405" s="106"/>
      <c r="Q405" s="195"/>
    </row>
    <row r="406" spans="1:17" x14ac:dyDescent="0.25">
      <c r="A406" s="167"/>
      <c r="B406" s="15"/>
      <c r="C406" s="13"/>
      <c r="D406" s="165"/>
      <c r="F406" s="17"/>
      <c r="I406" s="138"/>
      <c r="J406" s="138"/>
      <c r="P406" s="106"/>
      <c r="Q406" s="195"/>
    </row>
    <row r="407" spans="1:17" x14ac:dyDescent="0.25">
      <c r="A407" s="144"/>
      <c r="B407" s="145" t="s">
        <v>20</v>
      </c>
      <c r="C407" s="144" t="s">
        <v>21</v>
      </c>
      <c r="D407" s="146">
        <f>SUM(D403:D406)</f>
        <v>0</v>
      </c>
      <c r="F407" s="17"/>
      <c r="I407" s="135">
        <f>SUM(I403:I406)</f>
        <v>0</v>
      </c>
      <c r="J407" s="135">
        <f>SUM(J403:J406)</f>
        <v>0</v>
      </c>
      <c r="P407" s="106"/>
      <c r="Q407" s="195"/>
    </row>
    <row r="408" spans="1:17" x14ac:dyDescent="0.25">
      <c r="A408" s="35"/>
      <c r="B408" s="11"/>
      <c r="C408" s="17"/>
      <c r="D408" s="17"/>
      <c r="E408" s="17"/>
      <c r="F408" s="36"/>
      <c r="P408" s="106"/>
      <c r="Q408" s="195"/>
    </row>
    <row r="409" spans="1:17" x14ac:dyDescent="0.25">
      <c r="A409" s="863" t="s">
        <v>180</v>
      </c>
      <c r="B409" s="863"/>
      <c r="C409" s="863"/>
      <c r="D409" s="863"/>
      <c r="E409" s="863"/>
      <c r="F409" s="863"/>
      <c r="G409" s="863"/>
      <c r="H409" s="863"/>
      <c r="I409" s="863"/>
      <c r="J409" s="863"/>
      <c r="P409" s="106"/>
    </row>
    <row r="410" spans="1:17" x14ac:dyDescent="0.25">
      <c r="A410" s="35"/>
      <c r="B410" s="11"/>
      <c r="C410" s="17"/>
      <c r="D410" s="17"/>
      <c r="E410" s="17"/>
      <c r="F410" s="36"/>
      <c r="P410" s="106"/>
    </row>
    <row r="411" spans="1:17" x14ac:dyDescent="0.25">
      <c r="A411" s="860" t="s">
        <v>118</v>
      </c>
      <c r="B411" s="860"/>
      <c r="C411" s="860"/>
      <c r="D411" s="860"/>
      <c r="E411" s="860"/>
      <c r="F411" s="860"/>
      <c r="G411" s="860"/>
      <c r="H411" s="860"/>
      <c r="I411" s="860"/>
      <c r="J411" s="860"/>
      <c r="K411" s="123"/>
    </row>
    <row r="412" spans="1:17" x14ac:dyDescent="0.25">
      <c r="A412" s="55"/>
      <c r="B412" s="55"/>
      <c r="C412" s="55"/>
      <c r="D412" s="55"/>
      <c r="E412" s="55"/>
      <c r="F412" s="17"/>
      <c r="I412" s="850" t="s">
        <v>172</v>
      </c>
      <c r="J412" s="850"/>
      <c r="P412" s="106"/>
    </row>
    <row r="413" spans="1:17" ht="56.25" x14ac:dyDescent="0.25">
      <c r="A413" s="167" t="s">
        <v>24</v>
      </c>
      <c r="B413" s="167" t="s">
        <v>14</v>
      </c>
      <c r="C413" s="167" t="s">
        <v>74</v>
      </c>
      <c r="D413" s="167" t="s">
        <v>117</v>
      </c>
      <c r="E413" s="68"/>
      <c r="F413" s="37"/>
      <c r="G413" s="4"/>
      <c r="H413" s="37"/>
      <c r="I413" s="133" t="s">
        <v>115</v>
      </c>
      <c r="J413" s="133" t="s">
        <v>173</v>
      </c>
      <c r="K413" s="128"/>
      <c r="P413" s="106"/>
    </row>
    <row r="414" spans="1:17" x14ac:dyDescent="0.25">
      <c r="A414" s="113">
        <v>1</v>
      </c>
      <c r="B414" s="113">
        <v>2</v>
      </c>
      <c r="C414" s="113">
        <v>3</v>
      </c>
      <c r="D414" s="113">
        <v>4</v>
      </c>
      <c r="E414" s="79"/>
      <c r="F414" s="107"/>
      <c r="G414" s="108"/>
      <c r="H414" s="109"/>
      <c r="I414" s="141"/>
      <c r="J414" s="141"/>
      <c r="P414" s="106"/>
    </row>
    <row r="415" spans="1:17" s="68" customFormat="1" x14ac:dyDescent="0.25">
      <c r="A415" s="167">
        <v>1</v>
      </c>
      <c r="B415" s="10"/>
      <c r="C415" s="13"/>
      <c r="D415" s="165"/>
      <c r="F415" s="37"/>
      <c r="G415" s="4"/>
      <c r="H415" s="21"/>
      <c r="I415" s="142"/>
      <c r="J415" s="142"/>
      <c r="O415" s="121"/>
      <c r="P415" s="88"/>
      <c r="Q415" s="121"/>
    </row>
    <row r="416" spans="1:17" s="79" customFormat="1" x14ac:dyDescent="0.25">
      <c r="A416" s="144"/>
      <c r="B416" s="145" t="s">
        <v>20</v>
      </c>
      <c r="C416" s="144" t="s">
        <v>21</v>
      </c>
      <c r="D416" s="146">
        <f>SUM(D415:D415)</f>
        <v>0</v>
      </c>
      <c r="E416" s="68"/>
      <c r="F416" s="37"/>
      <c r="G416" s="4"/>
      <c r="H416" s="21"/>
      <c r="I416" s="135">
        <f>SUM(I415)</f>
        <v>0</v>
      </c>
      <c r="J416" s="135">
        <f>SUM(J415)</f>
        <v>0</v>
      </c>
      <c r="O416" s="193"/>
      <c r="P416" s="198"/>
      <c r="Q416" s="193"/>
    </row>
    <row r="417" spans="1:17" s="68" customFormat="1" x14ac:dyDescent="0.25">
      <c r="A417" s="37"/>
      <c r="B417" s="37"/>
      <c r="C417" s="37"/>
      <c r="D417" s="37"/>
      <c r="E417" s="37"/>
      <c r="F417" s="37"/>
      <c r="G417" s="4"/>
      <c r="H417" s="21"/>
      <c r="I417" s="4"/>
      <c r="J417" s="4"/>
      <c r="O417" s="121"/>
      <c r="P417" s="88"/>
      <c r="Q417" s="199"/>
    </row>
    <row r="418" spans="1:17" s="68" customFormat="1" x14ac:dyDescent="0.25">
      <c r="A418" s="861" t="s">
        <v>152</v>
      </c>
      <c r="B418" s="861"/>
      <c r="C418" s="861"/>
      <c r="D418" s="861"/>
      <c r="E418" s="861"/>
      <c r="F418" s="861"/>
      <c r="G418" s="861"/>
      <c r="H418" s="861"/>
      <c r="I418" s="861"/>
      <c r="J418" s="861"/>
      <c r="O418" s="121"/>
      <c r="P418" s="88"/>
      <c r="Q418" s="121"/>
    </row>
    <row r="419" spans="1:17" s="68" customFormat="1" x14ac:dyDescent="0.25">
      <c r="A419" s="862"/>
      <c r="B419" s="862"/>
      <c r="C419" s="862"/>
      <c r="D419" s="862"/>
      <c r="E419" s="862"/>
      <c r="F419" s="862"/>
      <c r="G419" s="67"/>
      <c r="H419" s="67"/>
      <c r="I419" s="850" t="s">
        <v>172</v>
      </c>
      <c r="J419" s="850"/>
      <c r="O419" s="121"/>
      <c r="P419" s="88"/>
      <c r="Q419" s="121"/>
    </row>
    <row r="420" spans="1:17" s="68" customFormat="1" ht="56.25" x14ac:dyDescent="0.25">
      <c r="A420" s="167" t="s">
        <v>24</v>
      </c>
      <c r="B420" s="167" t="s">
        <v>14</v>
      </c>
      <c r="C420" s="167" t="s">
        <v>78</v>
      </c>
      <c r="D420" s="167" t="s">
        <v>27</v>
      </c>
      <c r="E420" s="167" t="s">
        <v>79</v>
      </c>
      <c r="F420" s="167" t="s">
        <v>7</v>
      </c>
      <c r="H420" s="67"/>
      <c r="I420" s="133" t="s">
        <v>115</v>
      </c>
      <c r="J420" s="133" t="s">
        <v>173</v>
      </c>
      <c r="M420" s="76"/>
      <c r="O420" s="121"/>
      <c r="P420" s="88"/>
      <c r="Q420" s="121"/>
    </row>
    <row r="421" spans="1:17" s="68" customFormat="1" x14ac:dyDescent="0.25">
      <c r="A421" s="113">
        <v>1</v>
      </c>
      <c r="B421" s="113">
        <v>2</v>
      </c>
      <c r="C421" s="113">
        <v>3</v>
      </c>
      <c r="D421" s="113">
        <v>4</v>
      </c>
      <c r="E421" s="113">
        <v>5</v>
      </c>
      <c r="F421" s="113">
        <v>6</v>
      </c>
      <c r="G421" s="79"/>
      <c r="H421" s="78"/>
      <c r="I421" s="130"/>
      <c r="J421" s="130"/>
      <c r="O421" s="121"/>
      <c r="P421" s="88"/>
      <c r="Q421" s="121"/>
    </row>
    <row r="422" spans="1:17" s="68" customFormat="1" x14ac:dyDescent="0.25">
      <c r="A422" s="167">
        <v>1</v>
      </c>
      <c r="B422" s="10" t="s">
        <v>175</v>
      </c>
      <c r="C422" s="167"/>
      <c r="D422" s="167"/>
      <c r="E422" s="165" t="e">
        <f>F422/D422</f>
        <v>#DIV/0!</v>
      </c>
      <c r="F422" s="165"/>
      <c r="H422" s="67"/>
      <c r="I422" s="142"/>
      <c r="J422" s="142"/>
      <c r="O422" s="121"/>
      <c r="P422" s="88"/>
      <c r="Q422" s="121"/>
    </row>
    <row r="423" spans="1:17" s="79" customFormat="1" x14ac:dyDescent="0.25">
      <c r="A423" s="144"/>
      <c r="B423" s="145" t="s">
        <v>20</v>
      </c>
      <c r="C423" s="144" t="s">
        <v>21</v>
      </c>
      <c r="D423" s="144" t="s">
        <v>21</v>
      </c>
      <c r="E423" s="144" t="s">
        <v>21</v>
      </c>
      <c r="F423" s="146">
        <f>F422</f>
        <v>0</v>
      </c>
      <c r="G423" s="67"/>
      <c r="H423" s="67"/>
      <c r="I423" s="135">
        <f>SUM(I422)</f>
        <v>0</v>
      </c>
      <c r="J423" s="135">
        <f>SUM(J422)</f>
        <v>0</v>
      </c>
      <c r="O423" s="193"/>
      <c r="P423" s="198"/>
      <c r="Q423" s="193"/>
    </row>
    <row r="424" spans="1:17" s="68" customFormat="1" x14ac:dyDescent="0.25">
      <c r="A424" s="35"/>
      <c r="B424" s="11"/>
      <c r="C424" s="17"/>
      <c r="D424" s="17"/>
      <c r="E424" s="17"/>
      <c r="F424" s="36"/>
      <c r="G424" s="67"/>
      <c r="H424" s="67"/>
      <c r="I424" s="67"/>
      <c r="J424" s="67"/>
      <c r="O424" s="121"/>
      <c r="P424" s="88"/>
      <c r="Q424" s="121"/>
    </row>
    <row r="425" spans="1:17" x14ac:dyDescent="0.25">
      <c r="A425" s="35"/>
      <c r="B425" s="48" t="s">
        <v>100</v>
      </c>
      <c r="C425" s="164">
        <f>C426+C427+C428</f>
        <v>0</v>
      </c>
      <c r="D425" s="194"/>
      <c r="P425" s="106"/>
    </row>
    <row r="426" spans="1:17" x14ac:dyDescent="0.25">
      <c r="A426" s="35"/>
      <c r="B426" s="49" t="s">
        <v>2</v>
      </c>
      <c r="C426" s="164">
        <f>F423+D416+D407+E396+F386+F376+F366+F356+F346+F336+E326+D316+D305+E294+F284+F273+F265+F250+D241+D232+E223+E211+E202+C190+C179+C168+C157+C144+E131+E116+E105+D94+E78+F69+F62+F44+E30+J22-C427-C428</f>
        <v>0</v>
      </c>
      <c r="D426" s="195"/>
      <c r="P426" s="106"/>
    </row>
    <row r="427" spans="1:17" x14ac:dyDescent="0.25">
      <c r="A427" s="17"/>
      <c r="B427" s="11" t="s">
        <v>13</v>
      </c>
      <c r="C427" s="164">
        <f>I423+I416+I407+I396+I386+I376+I366+I346+I356+I336+I326+I316+I305+I294+I284+I273+I265+I250+I241+I232+I223+I211+I202+I190+I179+I168+I157+I144+I131+I116+I105+I94+I78+I69+I62+I44+I30</f>
        <v>0</v>
      </c>
      <c r="D427" s="195"/>
      <c r="L427" s="38"/>
      <c r="M427" s="11"/>
      <c r="N427" s="75"/>
      <c r="P427" s="106"/>
    </row>
    <row r="428" spans="1:17" x14ac:dyDescent="0.25">
      <c r="A428" s="17"/>
      <c r="B428" s="11" t="s">
        <v>106</v>
      </c>
      <c r="C428" s="164">
        <f>J423+J416+J407+J396+J386+J376+J366+J356+J346+J336+J326+J316+J305+J294+J284+J273+J265+J250+J241+J232+J223+J211+J202+J190+J179+J168+J157+J144+J131+J116+J105+J94+J78+J69+J62+J44+J30</f>
        <v>0</v>
      </c>
      <c r="D428" s="195"/>
    </row>
    <row r="429" spans="1:17" x14ac:dyDescent="0.25">
      <c r="A429" s="17"/>
      <c r="B429" s="11"/>
      <c r="C429" s="17"/>
      <c r="D429" s="17"/>
      <c r="E429" s="17"/>
      <c r="F429" s="17"/>
    </row>
    <row r="430" spans="1:17" x14ac:dyDescent="0.25">
      <c r="A430" s="17"/>
      <c r="B430" s="175" t="s">
        <v>195</v>
      </c>
      <c r="C430" s="201">
        <f>F423+D416+D407+E396+F386+F376+F366+F356+F346+F336+E326+D316+D305+E294+F284+F273+F265+F250+D241+D232+E223</f>
        <v>0</v>
      </c>
      <c r="D430" s="17"/>
      <c r="E430" s="17"/>
      <c r="F430" s="17"/>
    </row>
    <row r="431" spans="1:17" ht="50.25" customHeight="1" x14ac:dyDescent="0.25">
      <c r="A431" s="17"/>
      <c r="B431" s="200" t="s">
        <v>196</v>
      </c>
      <c r="C431" s="202"/>
      <c r="D431" s="17"/>
      <c r="E431" s="17"/>
      <c r="F431" s="17"/>
    </row>
    <row r="432" spans="1:17" ht="45" x14ac:dyDescent="0.25">
      <c r="A432" s="17"/>
      <c r="B432" s="175" t="s">
        <v>197</v>
      </c>
      <c r="C432" s="201">
        <f>C430-C431</f>
        <v>0</v>
      </c>
      <c r="D432" s="17"/>
      <c r="E432" s="17"/>
      <c r="F432" s="17"/>
    </row>
    <row r="433" spans="1:17" x14ac:dyDescent="0.25">
      <c r="A433" s="17"/>
      <c r="B433" s="11"/>
      <c r="C433" s="17"/>
      <c r="D433" s="17"/>
      <c r="E433" s="17"/>
      <c r="F433" s="17"/>
    </row>
    <row r="434" spans="1:17" x14ac:dyDescent="0.25">
      <c r="A434" s="17"/>
      <c r="B434" s="11"/>
      <c r="C434" s="17"/>
      <c r="D434" s="17"/>
      <c r="E434" s="17"/>
      <c r="F434" s="17"/>
    </row>
    <row r="435" spans="1:17" x14ac:dyDescent="0.25">
      <c r="A435" s="17"/>
      <c r="B435" s="11"/>
      <c r="C435" s="17"/>
      <c r="D435" s="17"/>
      <c r="E435" s="17"/>
      <c r="F435" s="17"/>
    </row>
    <row r="436" spans="1:17" x14ac:dyDescent="0.25">
      <c r="A436" s="17"/>
      <c r="B436" s="11"/>
      <c r="C436" s="17"/>
      <c r="D436" s="17"/>
      <c r="E436" s="17"/>
      <c r="F436" s="17"/>
    </row>
    <row r="437" spans="1:17" x14ac:dyDescent="0.25">
      <c r="A437" s="858" t="s">
        <v>9</v>
      </c>
      <c r="B437" s="858"/>
      <c r="C437" s="39"/>
      <c r="D437" s="859" t="e">
        <f>#REF!</f>
        <v>#REF!</v>
      </c>
      <c r="E437" s="859"/>
      <c r="F437" s="17"/>
      <c r="G437" s="17"/>
      <c r="H437" s="17"/>
      <c r="I437" s="17"/>
      <c r="J437" s="17"/>
    </row>
    <row r="438" spans="1:17" x14ac:dyDescent="0.25">
      <c r="A438" s="17"/>
      <c r="B438" s="40"/>
      <c r="C438" s="161" t="s">
        <v>10</v>
      </c>
      <c r="D438" s="857" t="s">
        <v>3</v>
      </c>
      <c r="E438" s="857"/>
      <c r="F438" s="17"/>
      <c r="G438" s="17"/>
      <c r="H438" s="17"/>
      <c r="I438" s="17"/>
      <c r="J438" s="17"/>
    </row>
    <row r="439" spans="1:17" s="17" customFormat="1" x14ac:dyDescent="0.25">
      <c r="A439" s="927"/>
      <c r="B439" s="927"/>
      <c r="C439" s="41"/>
      <c r="D439" s="9"/>
      <c r="E439" s="250"/>
      <c r="L439" s="111"/>
      <c r="O439" s="20"/>
      <c r="P439" s="20"/>
      <c r="Q439" s="20"/>
    </row>
    <row r="440" spans="1:17" s="17" customFormat="1" x14ac:dyDescent="0.25">
      <c r="A440" s="927"/>
      <c r="B440" s="927"/>
      <c r="C440" s="41"/>
      <c r="D440" s="931"/>
      <c r="E440" s="931"/>
      <c r="L440" s="111"/>
      <c r="O440" s="20"/>
      <c r="P440" s="20"/>
      <c r="Q440" s="20"/>
    </row>
    <row r="441" spans="1:17" s="17" customFormat="1" x14ac:dyDescent="0.25">
      <c r="A441" s="20"/>
      <c r="B441" s="43"/>
      <c r="C441" s="9"/>
      <c r="D441" s="931"/>
      <c r="E441" s="931"/>
      <c r="L441" s="111"/>
      <c r="O441" s="20"/>
      <c r="P441" s="20"/>
      <c r="Q441" s="20"/>
    </row>
    <row r="442" spans="1:17" s="17" customFormat="1" x14ac:dyDescent="0.25">
      <c r="B442" s="40"/>
      <c r="C442" s="44"/>
      <c r="D442" s="251"/>
      <c r="E442" s="252"/>
      <c r="L442" s="111"/>
      <c r="O442" s="20"/>
      <c r="P442" s="20"/>
      <c r="Q442" s="20"/>
    </row>
    <row r="443" spans="1:17" s="17" customFormat="1" x14ac:dyDescent="0.25">
      <c r="A443" s="858" t="s">
        <v>11</v>
      </c>
      <c r="B443" s="858"/>
      <c r="C443" s="47"/>
      <c r="D443" s="859" t="e">
        <f>#REF!</f>
        <v>#REF!</v>
      </c>
      <c r="E443" s="859"/>
      <c r="L443" s="111"/>
      <c r="O443" s="20"/>
      <c r="P443" s="20"/>
      <c r="Q443" s="20"/>
    </row>
    <row r="444" spans="1:17" s="17" customFormat="1" x14ac:dyDescent="0.25">
      <c r="B444" s="40"/>
      <c r="C444" s="161" t="s">
        <v>10</v>
      </c>
      <c r="D444" s="857" t="s">
        <v>3</v>
      </c>
      <c r="E444" s="857"/>
      <c r="L444" s="111"/>
      <c r="O444" s="20"/>
      <c r="P444" s="20"/>
      <c r="Q444" s="20"/>
    </row>
    <row r="445" spans="1:17" ht="23.25" customHeight="1" x14ac:dyDescent="0.25">
      <c r="A445" s="851" t="str">
        <f>'130Возм ущ'!A889:J889</f>
        <v>Муниципальное бюджетное общеобразовательное учреждение "Кингисеппская средняя общеобразовательная школа № 4"</v>
      </c>
      <c r="B445" s="851"/>
      <c r="C445" s="851"/>
      <c r="D445" s="851"/>
      <c r="E445" s="851"/>
      <c r="F445" s="851"/>
      <c r="G445" s="851"/>
      <c r="H445" s="851"/>
      <c r="I445" s="851"/>
      <c r="J445" s="851"/>
      <c r="K445" s="116"/>
    </row>
    <row r="447" spans="1:17" x14ac:dyDescent="0.25">
      <c r="A447" s="852" t="s">
        <v>77</v>
      </c>
      <c r="B447" s="852"/>
      <c r="C447" s="852"/>
      <c r="D447" s="852"/>
      <c r="E447" s="852"/>
      <c r="F447" s="852"/>
      <c r="G447" s="852"/>
      <c r="H447" s="852"/>
      <c r="I447" s="852"/>
      <c r="J447" s="852"/>
      <c r="K447" s="117"/>
    </row>
    <row r="449" spans="1:11" x14ac:dyDescent="0.25">
      <c r="A449" s="111"/>
      <c r="B449" s="111"/>
      <c r="C449" s="111"/>
      <c r="D449" s="111"/>
      <c r="E449" s="111"/>
      <c r="F449" s="111"/>
      <c r="G449" s="69" t="s">
        <v>104</v>
      </c>
      <c r="H449" s="2"/>
      <c r="I449" s="70"/>
      <c r="J449" s="2"/>
      <c r="K449" s="118"/>
    </row>
    <row r="450" spans="1:11" x14ac:dyDescent="0.25">
      <c r="B450" s="17"/>
    </row>
    <row r="451" spans="1:11" ht="23.25" customHeight="1" x14ac:dyDescent="0.25">
      <c r="A451" s="853" t="s">
        <v>95</v>
      </c>
      <c r="B451" s="853"/>
      <c r="C451" s="854" t="s">
        <v>177</v>
      </c>
      <c r="D451" s="855"/>
      <c r="E451" s="855"/>
      <c r="F451" s="855"/>
      <c r="G451" s="855"/>
      <c r="H451" s="855"/>
      <c r="I451" s="855"/>
      <c r="J451" s="856"/>
      <c r="K451" s="72"/>
    </row>
    <row r="452" spans="1:11" x14ac:dyDescent="0.25">
      <c r="A452" s="20"/>
      <c r="B452" s="20"/>
      <c r="C452" s="66"/>
      <c r="D452" s="66"/>
      <c r="E452" s="66"/>
      <c r="F452" s="66"/>
      <c r="G452" s="66"/>
      <c r="H452" s="66"/>
      <c r="I452" s="66"/>
      <c r="J452" s="66"/>
      <c r="K452" s="72"/>
    </row>
    <row r="454" spans="1:11" ht="60" customHeight="1" x14ac:dyDescent="0.25">
      <c r="A454" s="881" t="s">
        <v>293</v>
      </c>
      <c r="B454" s="881"/>
      <c r="C454" s="881"/>
      <c r="D454" s="881"/>
      <c r="E454" s="881"/>
      <c r="F454" s="881"/>
      <c r="G454" s="881"/>
      <c r="H454" s="881"/>
      <c r="I454" s="881"/>
      <c r="J454" s="881"/>
    </row>
    <row r="455" spans="1:11" x14ac:dyDescent="0.2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1" x14ac:dyDescent="0.25">
      <c r="A456" s="880" t="s">
        <v>191</v>
      </c>
      <c r="B456" s="880"/>
      <c r="C456" s="880"/>
      <c r="D456" s="880"/>
      <c r="E456" s="880"/>
      <c r="F456" s="880"/>
      <c r="G456" s="880"/>
      <c r="H456" s="880"/>
      <c r="I456" s="880"/>
      <c r="J456" s="880"/>
      <c r="K456" s="123"/>
    </row>
    <row r="457" spans="1:11" x14ac:dyDescent="0.2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0"/>
    </row>
    <row r="458" spans="1:11" x14ac:dyDescent="0.25">
      <c r="A458" s="882" t="s">
        <v>120</v>
      </c>
      <c r="B458" s="882"/>
      <c r="C458" s="882"/>
      <c r="D458" s="882"/>
      <c r="E458" s="882"/>
      <c r="F458" s="882"/>
      <c r="G458" s="882"/>
      <c r="H458" s="882"/>
      <c r="I458" s="882"/>
      <c r="J458" s="882"/>
      <c r="K458" s="125"/>
    </row>
    <row r="459" spans="1:11" x14ac:dyDescent="0.25">
      <c r="B459" s="111"/>
      <c r="C459" s="111"/>
      <c r="D459" s="111"/>
      <c r="E459" s="111"/>
      <c r="F459" s="111"/>
      <c r="G459" s="111"/>
      <c r="H459" s="111"/>
      <c r="I459" s="111"/>
      <c r="J459" s="111"/>
      <c r="K459" s="176"/>
    </row>
    <row r="460" spans="1:11" x14ac:dyDescent="0.25">
      <c r="B460" s="11"/>
      <c r="C460" s="11"/>
      <c r="D460" s="20"/>
      <c r="E460" s="20"/>
      <c r="F460" s="20"/>
      <c r="G460" s="20"/>
      <c r="H460" s="20"/>
      <c r="I460" s="20"/>
      <c r="J460" s="20"/>
      <c r="K460" s="119"/>
    </row>
    <row r="461" spans="1:11" x14ac:dyDescent="0.25">
      <c r="A461" s="875" t="s">
        <v>24</v>
      </c>
      <c r="B461" s="875" t="s">
        <v>22</v>
      </c>
      <c r="C461" s="875" t="s">
        <v>23</v>
      </c>
      <c r="D461" s="877" t="s">
        <v>16</v>
      </c>
      <c r="E461" s="878"/>
      <c r="F461" s="878"/>
      <c r="G461" s="879"/>
      <c r="H461" s="884" t="s">
        <v>17</v>
      </c>
      <c r="I461" s="884" t="s">
        <v>25</v>
      </c>
      <c r="J461" s="874" t="s">
        <v>168</v>
      </c>
      <c r="K461" s="18"/>
    </row>
    <row r="462" spans="1:11" x14ac:dyDescent="0.25">
      <c r="A462" s="883"/>
      <c r="B462" s="883"/>
      <c r="C462" s="883"/>
      <c r="D462" s="875" t="s">
        <v>6</v>
      </c>
      <c r="E462" s="877" t="s">
        <v>1</v>
      </c>
      <c r="F462" s="878"/>
      <c r="G462" s="879"/>
      <c r="H462" s="885"/>
      <c r="I462" s="885"/>
      <c r="J462" s="874"/>
      <c r="K462" s="21"/>
    </row>
    <row r="463" spans="1:11" ht="93" x14ac:dyDescent="0.25">
      <c r="A463" s="876"/>
      <c r="B463" s="876"/>
      <c r="C463" s="876"/>
      <c r="D463" s="876"/>
      <c r="E463" s="167" t="s">
        <v>18</v>
      </c>
      <c r="F463" s="167" t="s">
        <v>26</v>
      </c>
      <c r="G463" s="167" t="s">
        <v>19</v>
      </c>
      <c r="H463" s="886"/>
      <c r="I463" s="886"/>
      <c r="J463" s="874"/>
      <c r="K463" s="180"/>
    </row>
    <row r="464" spans="1:11" x14ac:dyDescent="0.25">
      <c r="A464" s="113">
        <v>1</v>
      </c>
      <c r="B464" s="113">
        <v>2</v>
      </c>
      <c r="C464" s="113">
        <v>3</v>
      </c>
      <c r="D464" s="113">
        <v>4</v>
      </c>
      <c r="E464" s="113">
        <v>5</v>
      </c>
      <c r="F464" s="113">
        <v>6</v>
      </c>
      <c r="G464" s="113">
        <v>7</v>
      </c>
      <c r="H464" s="113">
        <v>8</v>
      </c>
      <c r="I464" s="113">
        <v>9</v>
      </c>
      <c r="J464" s="113">
        <v>10</v>
      </c>
      <c r="K464" s="180"/>
    </row>
    <row r="465" spans="1:17" x14ac:dyDescent="0.25">
      <c r="A465" s="167" t="s">
        <v>89</v>
      </c>
      <c r="B465" s="10"/>
      <c r="C465" s="165"/>
      <c r="D465" s="165">
        <f>F465+G465+E465</f>
        <v>0</v>
      </c>
      <c r="E465" s="165"/>
      <c r="F465" s="165"/>
      <c r="G465" s="165">
        <f>ROUND((J465-K465)/12,2)</f>
        <v>0</v>
      </c>
      <c r="H465" s="165">
        <v>0</v>
      </c>
      <c r="I465" s="165"/>
      <c r="J465" s="5"/>
      <c r="K465" s="183">
        <f>ROUND((E465+F465)*12,2)</f>
        <v>0</v>
      </c>
      <c r="M465" s="75"/>
      <c r="N465" s="181"/>
      <c r="O465" s="185"/>
    </row>
    <row r="466" spans="1:17" s="78" customFormat="1" x14ac:dyDescent="0.25">
      <c r="A466" s="144"/>
      <c r="B466" s="145" t="s">
        <v>20</v>
      </c>
      <c r="C466" s="146">
        <f>SUM(C465:C465)</f>
        <v>0</v>
      </c>
      <c r="D466" s="146">
        <f>SUM(D465:D465)</f>
        <v>0</v>
      </c>
      <c r="E466" s="144" t="s">
        <v>21</v>
      </c>
      <c r="F466" s="144" t="s">
        <v>21</v>
      </c>
      <c r="G466" s="144" t="s">
        <v>21</v>
      </c>
      <c r="H466" s="144" t="s">
        <v>21</v>
      </c>
      <c r="I466" s="144" t="s">
        <v>21</v>
      </c>
      <c r="J466" s="146">
        <f>SUM(J465:J465)</f>
        <v>0</v>
      </c>
      <c r="K466" s="182"/>
      <c r="M466" s="75"/>
      <c r="N466" s="181"/>
      <c r="O466" s="185"/>
      <c r="P466" s="184"/>
      <c r="Q466" s="188"/>
    </row>
    <row r="467" spans="1:17" x14ac:dyDescent="0.25">
      <c r="K467" s="114"/>
    </row>
    <row r="468" spans="1:17" x14ac:dyDescent="0.25">
      <c r="A468" s="868" t="s">
        <v>124</v>
      </c>
      <c r="B468" s="868"/>
      <c r="C468" s="868"/>
      <c r="D468" s="868"/>
      <c r="E468" s="868"/>
      <c r="F468" s="868"/>
      <c r="G468" s="868"/>
      <c r="H468" s="868"/>
      <c r="I468" s="868"/>
      <c r="J468" s="868"/>
      <c r="K468" s="115"/>
    </row>
    <row r="469" spans="1:17" x14ac:dyDescent="0.25">
      <c r="A469" s="174"/>
      <c r="B469" s="174"/>
      <c r="C469" s="174"/>
      <c r="D469" s="174"/>
      <c r="E469" s="174"/>
      <c r="F469" s="174"/>
      <c r="G469" s="174"/>
      <c r="H469" s="174"/>
      <c r="I469" s="850" t="s">
        <v>172</v>
      </c>
      <c r="J469" s="850"/>
    </row>
    <row r="470" spans="1:17" ht="56.25" x14ac:dyDescent="0.25">
      <c r="A470" s="14" t="s">
        <v>24</v>
      </c>
      <c r="B470" s="14" t="s">
        <v>14</v>
      </c>
      <c r="C470" s="167" t="s">
        <v>132</v>
      </c>
      <c r="D470" s="167" t="s">
        <v>133</v>
      </c>
      <c r="E470" s="167" t="s">
        <v>134</v>
      </c>
      <c r="G470" s="174"/>
      <c r="H470" s="174"/>
      <c r="I470" s="133" t="s">
        <v>115</v>
      </c>
      <c r="J470" s="133" t="s">
        <v>173</v>
      </c>
      <c r="K470" s="120"/>
    </row>
    <row r="471" spans="1:17" x14ac:dyDescent="0.25">
      <c r="A471" s="91">
        <v>1</v>
      </c>
      <c r="B471" s="91">
        <v>2</v>
      </c>
      <c r="C471" s="113">
        <v>3</v>
      </c>
      <c r="D471" s="113">
        <v>4</v>
      </c>
      <c r="E471" s="113">
        <v>5</v>
      </c>
      <c r="G471" s="174"/>
      <c r="H471" s="174"/>
      <c r="I471" s="134"/>
      <c r="J471" s="133"/>
    </row>
    <row r="472" spans="1:17" ht="139.5" x14ac:dyDescent="0.25">
      <c r="A472" s="84">
        <v>1</v>
      </c>
      <c r="B472" s="90" t="s">
        <v>123</v>
      </c>
      <c r="C472" s="165"/>
      <c r="D472" s="77">
        <v>12</v>
      </c>
      <c r="E472" s="85"/>
      <c r="G472" s="86"/>
      <c r="H472" s="87"/>
      <c r="I472" s="138"/>
      <c r="J472" s="138"/>
    </row>
    <row r="473" spans="1:17" x14ac:dyDescent="0.25">
      <c r="A473" s="84">
        <v>2</v>
      </c>
      <c r="B473" s="90" t="s">
        <v>160</v>
      </c>
      <c r="C473" s="165"/>
      <c r="D473" s="77"/>
      <c r="E473" s="85"/>
      <c r="G473" s="86"/>
      <c r="H473" s="87"/>
      <c r="I473" s="138"/>
      <c r="J473" s="138"/>
    </row>
    <row r="474" spans="1:17" x14ac:dyDescent="0.25">
      <c r="A474" s="147"/>
      <c r="B474" s="145" t="s">
        <v>20</v>
      </c>
      <c r="C474" s="148"/>
      <c r="D474" s="149"/>
      <c r="E474" s="146">
        <f>E473+E472</f>
        <v>0</v>
      </c>
      <c r="G474" s="174"/>
      <c r="H474" s="174"/>
      <c r="I474" s="135">
        <f>SUM(I472:I473)</f>
        <v>0</v>
      </c>
      <c r="J474" s="135">
        <f>SUM(J472:J473)</f>
        <v>0</v>
      </c>
    </row>
    <row r="476" spans="1:17" x14ac:dyDescent="0.25">
      <c r="A476" s="880" t="s">
        <v>190</v>
      </c>
      <c r="B476" s="880"/>
      <c r="C476" s="880"/>
      <c r="D476" s="880"/>
      <c r="E476" s="880"/>
      <c r="F476" s="880"/>
      <c r="G476" s="880"/>
      <c r="H476" s="880"/>
      <c r="I476" s="880"/>
      <c r="J476" s="880"/>
    </row>
    <row r="477" spans="1:17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</row>
    <row r="478" spans="1:17" x14ac:dyDescent="0.25">
      <c r="A478" s="865" t="s">
        <v>121</v>
      </c>
      <c r="B478" s="865"/>
      <c r="C478" s="865"/>
      <c r="D478" s="865"/>
      <c r="E478" s="865"/>
      <c r="F478" s="865"/>
      <c r="G478" s="865"/>
      <c r="H478" s="865"/>
      <c r="I478" s="865"/>
      <c r="J478" s="865"/>
      <c r="K478" s="125"/>
    </row>
    <row r="479" spans="1:17" x14ac:dyDescent="0.25">
      <c r="A479" s="163"/>
      <c r="B479" s="24"/>
      <c r="C479" s="163"/>
      <c r="D479" s="163"/>
      <c r="E479" s="163"/>
      <c r="F479" s="163"/>
      <c r="I479" s="850" t="s">
        <v>172</v>
      </c>
      <c r="J479" s="850"/>
      <c r="K479" s="111"/>
    </row>
    <row r="480" spans="1:17" ht="69.75" x14ac:dyDescent="0.25">
      <c r="A480" s="167" t="s">
        <v>24</v>
      </c>
      <c r="B480" s="167" t="s">
        <v>14</v>
      </c>
      <c r="C480" s="167" t="s">
        <v>40</v>
      </c>
      <c r="D480" s="167" t="s">
        <v>38</v>
      </c>
      <c r="E480" s="167" t="s">
        <v>39</v>
      </c>
      <c r="F480" s="167" t="s">
        <v>80</v>
      </c>
      <c r="I480" s="133" t="s">
        <v>115</v>
      </c>
      <c r="J480" s="133" t="s">
        <v>173</v>
      </c>
      <c r="K480" s="122"/>
      <c r="O480" s="106"/>
    </row>
    <row r="481" spans="1:17" x14ac:dyDescent="0.25">
      <c r="A481" s="113">
        <v>1</v>
      </c>
      <c r="B481" s="113">
        <v>2</v>
      </c>
      <c r="C481" s="113">
        <v>3</v>
      </c>
      <c r="D481" s="113">
        <v>4</v>
      </c>
      <c r="E481" s="113">
        <v>5</v>
      </c>
      <c r="F481" s="113">
        <v>6</v>
      </c>
      <c r="G481" s="78"/>
      <c r="H481" s="78"/>
      <c r="I481" s="136"/>
      <c r="J481" s="136"/>
      <c r="O481" s="106"/>
    </row>
    <row r="482" spans="1:17" ht="69.75" x14ac:dyDescent="0.25">
      <c r="A482" s="167">
        <v>1</v>
      </c>
      <c r="B482" s="10" t="s">
        <v>28</v>
      </c>
      <c r="C482" s="167" t="s">
        <v>21</v>
      </c>
      <c r="D482" s="167" t="s">
        <v>21</v>
      </c>
      <c r="E482" s="167" t="s">
        <v>21</v>
      </c>
      <c r="F482" s="5">
        <f>F484</f>
        <v>0</v>
      </c>
      <c r="I482" s="137">
        <f>I484</f>
        <v>0</v>
      </c>
      <c r="J482" s="137">
        <f>J484</f>
        <v>0</v>
      </c>
      <c r="O482" s="106"/>
    </row>
    <row r="483" spans="1:17" s="78" customFormat="1" x14ac:dyDescent="0.25">
      <c r="A483" s="873" t="s">
        <v>29</v>
      </c>
      <c r="B483" s="10" t="s">
        <v>1</v>
      </c>
      <c r="C483" s="167"/>
      <c r="D483" s="167"/>
      <c r="E483" s="167"/>
      <c r="F483" s="5"/>
      <c r="G483" s="67"/>
      <c r="H483" s="67"/>
      <c r="I483" s="137"/>
      <c r="J483" s="137"/>
      <c r="K483" s="79"/>
      <c r="O483" s="186"/>
      <c r="P483" s="188"/>
      <c r="Q483" s="188"/>
    </row>
    <row r="484" spans="1:17" ht="69.75" x14ac:dyDescent="0.25">
      <c r="A484" s="873"/>
      <c r="B484" s="10" t="s">
        <v>30</v>
      </c>
      <c r="C484" s="167" t="e">
        <f>F484/E484/D484</f>
        <v>#DIV/0!</v>
      </c>
      <c r="D484" s="167"/>
      <c r="E484" s="167"/>
      <c r="F484" s="5"/>
      <c r="I484" s="143"/>
      <c r="J484" s="143"/>
      <c r="O484" s="106"/>
    </row>
    <row r="485" spans="1:17" ht="69.75" x14ac:dyDescent="0.25">
      <c r="A485" s="167">
        <v>2</v>
      </c>
      <c r="B485" s="10" t="s">
        <v>34</v>
      </c>
      <c r="C485" s="167" t="s">
        <v>21</v>
      </c>
      <c r="D485" s="167" t="s">
        <v>21</v>
      </c>
      <c r="E485" s="167" t="s">
        <v>21</v>
      </c>
      <c r="F485" s="5">
        <f>F487</f>
        <v>0</v>
      </c>
      <c r="I485" s="137">
        <f>I487</f>
        <v>0</v>
      </c>
      <c r="J485" s="137">
        <f>J487</f>
        <v>0</v>
      </c>
      <c r="O485" s="106"/>
    </row>
    <row r="486" spans="1:17" x14ac:dyDescent="0.25">
      <c r="A486" s="873" t="s">
        <v>35</v>
      </c>
      <c r="B486" s="10" t="s">
        <v>1</v>
      </c>
      <c r="C486" s="167"/>
      <c r="D486" s="167"/>
      <c r="E486" s="167"/>
      <c r="F486" s="5"/>
      <c r="I486" s="137"/>
      <c r="J486" s="137"/>
      <c r="O486" s="106"/>
    </row>
    <row r="487" spans="1:17" ht="69.75" x14ac:dyDescent="0.25">
      <c r="A487" s="873"/>
      <c r="B487" s="10" t="s">
        <v>30</v>
      </c>
      <c r="C487" s="167" t="e">
        <f t="shared" ref="C487" si="11">F487/E487/D487</f>
        <v>#DIV/0!</v>
      </c>
      <c r="D487" s="167"/>
      <c r="E487" s="167"/>
      <c r="F487" s="5"/>
      <c r="I487" s="143"/>
      <c r="J487" s="143"/>
      <c r="O487" s="106"/>
    </row>
    <row r="488" spans="1:17" x14ac:dyDescent="0.25">
      <c r="A488" s="147"/>
      <c r="B488" s="145" t="s">
        <v>20</v>
      </c>
      <c r="C488" s="144" t="s">
        <v>21</v>
      </c>
      <c r="D488" s="144" t="s">
        <v>21</v>
      </c>
      <c r="E488" s="144" t="s">
        <v>21</v>
      </c>
      <c r="F488" s="146">
        <f>F485+F482</f>
        <v>0</v>
      </c>
      <c r="I488" s="137">
        <f>I482+I485</f>
        <v>0</v>
      </c>
      <c r="J488" s="137">
        <f>J482+J485</f>
        <v>0</v>
      </c>
      <c r="O488" s="106"/>
    </row>
    <row r="489" spans="1:17" x14ac:dyDescent="0.25">
      <c r="A489" s="17"/>
      <c r="B489" s="11"/>
      <c r="C489" s="17"/>
      <c r="D489" s="17"/>
      <c r="E489" s="17"/>
      <c r="F489" s="17"/>
      <c r="G489" s="121"/>
      <c r="O489" s="106"/>
    </row>
    <row r="490" spans="1:17" x14ac:dyDescent="0.25">
      <c r="A490" s="865" t="s">
        <v>118</v>
      </c>
      <c r="B490" s="865"/>
      <c r="C490" s="865"/>
      <c r="D490" s="865"/>
      <c r="E490" s="865"/>
      <c r="F490" s="865"/>
      <c r="G490" s="865"/>
      <c r="H490" s="865"/>
      <c r="I490" s="865"/>
      <c r="J490" s="865"/>
      <c r="O490" s="106"/>
    </row>
    <row r="491" spans="1:17" x14ac:dyDescent="0.25">
      <c r="A491" s="163"/>
      <c r="B491" s="24"/>
      <c r="C491" s="163"/>
      <c r="D491" s="163"/>
      <c r="E491" s="163"/>
      <c r="F491" s="163"/>
      <c r="I491" s="850" t="s">
        <v>172</v>
      </c>
      <c r="J491" s="850"/>
      <c r="O491" s="106"/>
    </row>
    <row r="492" spans="1:17" ht="69.75" x14ac:dyDescent="0.25">
      <c r="A492" s="167" t="s">
        <v>24</v>
      </c>
      <c r="B492" s="167" t="s">
        <v>14</v>
      </c>
      <c r="C492" s="167" t="s">
        <v>163</v>
      </c>
      <c r="D492" s="167" t="s">
        <v>38</v>
      </c>
      <c r="E492" s="167" t="s">
        <v>39</v>
      </c>
      <c r="F492" s="167" t="s">
        <v>80</v>
      </c>
      <c r="I492" s="133" t="s">
        <v>115</v>
      </c>
      <c r="J492" s="133" t="s">
        <v>173</v>
      </c>
      <c r="K492" s="122"/>
      <c r="O492" s="106"/>
    </row>
    <row r="493" spans="1:17" x14ac:dyDescent="0.25">
      <c r="A493" s="112">
        <v>1</v>
      </c>
      <c r="B493" s="112">
        <v>2</v>
      </c>
      <c r="C493" s="112">
        <v>3</v>
      </c>
      <c r="D493" s="112">
        <v>4</v>
      </c>
      <c r="E493" s="112">
        <v>5</v>
      </c>
      <c r="F493" s="112">
        <v>6</v>
      </c>
      <c r="G493" s="8"/>
      <c r="H493" s="8"/>
      <c r="I493" s="136"/>
      <c r="J493" s="136"/>
      <c r="O493" s="106"/>
    </row>
    <row r="494" spans="1:17" ht="69.75" x14ac:dyDescent="0.25">
      <c r="A494" s="167">
        <v>1</v>
      </c>
      <c r="B494" s="10" t="s">
        <v>28</v>
      </c>
      <c r="C494" s="167" t="s">
        <v>21</v>
      </c>
      <c r="D494" s="167" t="s">
        <v>21</v>
      </c>
      <c r="E494" s="167" t="s">
        <v>21</v>
      </c>
      <c r="F494" s="5">
        <f>F496+F498+F497+F499</f>
        <v>0</v>
      </c>
      <c r="I494" s="137">
        <f>I496+I497+I498+I499</f>
        <v>0</v>
      </c>
      <c r="J494" s="137">
        <f>J496+J497+J498+J499</f>
        <v>0</v>
      </c>
      <c r="O494" s="106"/>
    </row>
    <row r="495" spans="1:17" s="8" customFormat="1" x14ac:dyDescent="0.25">
      <c r="A495" s="167"/>
      <c r="B495" s="10" t="s">
        <v>1</v>
      </c>
      <c r="C495" s="167"/>
      <c r="D495" s="167"/>
      <c r="E495" s="167"/>
      <c r="F495" s="5"/>
      <c r="G495" s="67"/>
      <c r="H495" s="67"/>
      <c r="I495" s="137"/>
      <c r="J495" s="137"/>
      <c r="K495" s="80"/>
      <c r="O495" s="187"/>
      <c r="P495" s="192"/>
      <c r="Q495" s="192"/>
    </row>
    <row r="496" spans="1:17" ht="46.5" x14ac:dyDescent="0.25">
      <c r="A496" s="167" t="s">
        <v>29</v>
      </c>
      <c r="B496" s="10" t="s">
        <v>32</v>
      </c>
      <c r="C496" s="167" t="e">
        <f t="shared" ref="C496:C497" si="12">F496/E496/D496</f>
        <v>#DIV/0!</v>
      </c>
      <c r="D496" s="167"/>
      <c r="E496" s="167"/>
      <c r="F496" s="5"/>
      <c r="I496" s="143"/>
      <c r="J496" s="143"/>
      <c r="O496" s="106"/>
    </row>
    <row r="497" spans="1:15" ht="46.5" x14ac:dyDescent="0.25">
      <c r="A497" s="167" t="s">
        <v>31</v>
      </c>
      <c r="B497" s="10" t="s">
        <v>33</v>
      </c>
      <c r="C497" s="167" t="e">
        <f t="shared" si="12"/>
        <v>#DIV/0!</v>
      </c>
      <c r="D497" s="167"/>
      <c r="E497" s="167"/>
      <c r="F497" s="5"/>
      <c r="I497" s="143"/>
      <c r="J497" s="143"/>
      <c r="O497" s="106"/>
    </row>
    <row r="498" spans="1:15" x14ac:dyDescent="0.25">
      <c r="A498" s="167"/>
      <c r="B498" s="10"/>
      <c r="C498" s="167"/>
      <c r="D498" s="167"/>
      <c r="E498" s="167"/>
      <c r="F498" s="5"/>
      <c r="I498" s="143"/>
      <c r="J498" s="143"/>
      <c r="O498" s="106"/>
    </row>
    <row r="499" spans="1:15" x14ac:dyDescent="0.25">
      <c r="A499" s="167"/>
      <c r="B499" s="10"/>
      <c r="C499" s="167"/>
      <c r="D499" s="167"/>
      <c r="E499" s="167"/>
      <c r="F499" s="5"/>
      <c r="I499" s="143"/>
      <c r="J499" s="143"/>
      <c r="O499" s="106"/>
    </row>
    <row r="500" spans="1:15" ht="69.75" x14ac:dyDescent="0.25">
      <c r="A500" s="167">
        <v>2</v>
      </c>
      <c r="B500" s="10" t="s">
        <v>34</v>
      </c>
      <c r="C500" s="167" t="s">
        <v>21</v>
      </c>
      <c r="D500" s="167" t="s">
        <v>21</v>
      </c>
      <c r="E500" s="167" t="s">
        <v>21</v>
      </c>
      <c r="F500" s="5">
        <f>F502+F504+F503+F505</f>
        <v>0</v>
      </c>
      <c r="I500" s="137">
        <f>I502+I503+I504+I505</f>
        <v>0</v>
      </c>
      <c r="J500" s="137">
        <f>J502+J503+J504+J505</f>
        <v>0</v>
      </c>
      <c r="O500" s="106"/>
    </row>
    <row r="501" spans="1:15" x14ac:dyDescent="0.25">
      <c r="A501" s="167"/>
      <c r="B501" s="10" t="s">
        <v>1</v>
      </c>
      <c r="C501" s="167"/>
      <c r="D501" s="167"/>
      <c r="E501" s="167"/>
      <c r="F501" s="5"/>
      <c r="I501" s="137"/>
      <c r="J501" s="137"/>
      <c r="O501" s="106"/>
    </row>
    <row r="502" spans="1:15" ht="46.5" x14ac:dyDescent="0.25">
      <c r="A502" s="167" t="s">
        <v>35</v>
      </c>
      <c r="B502" s="10" t="s">
        <v>32</v>
      </c>
      <c r="C502" s="167" t="e">
        <f t="shared" ref="C502:C503" si="13">F502/E502/D502</f>
        <v>#DIV/0!</v>
      </c>
      <c r="D502" s="167"/>
      <c r="E502" s="167"/>
      <c r="F502" s="5"/>
      <c r="I502" s="143"/>
      <c r="J502" s="143"/>
      <c r="O502" s="106"/>
    </row>
    <row r="503" spans="1:15" ht="46.5" x14ac:dyDescent="0.25">
      <c r="A503" s="167" t="s">
        <v>36</v>
      </c>
      <c r="B503" s="10" t="s">
        <v>33</v>
      </c>
      <c r="C503" s="167" t="e">
        <f t="shared" si="13"/>
        <v>#DIV/0!</v>
      </c>
      <c r="D503" s="167"/>
      <c r="E503" s="167"/>
      <c r="F503" s="5"/>
      <c r="I503" s="143"/>
      <c r="J503" s="143"/>
      <c r="O503" s="106"/>
    </row>
    <row r="504" spans="1:15" x14ac:dyDescent="0.25">
      <c r="A504" s="167"/>
      <c r="B504" s="10"/>
      <c r="C504" s="167"/>
      <c r="D504" s="167"/>
      <c r="E504" s="167"/>
      <c r="F504" s="5"/>
      <c r="I504" s="143"/>
      <c r="J504" s="143"/>
      <c r="O504" s="106"/>
    </row>
    <row r="505" spans="1:15" x14ac:dyDescent="0.25">
      <c r="A505" s="167"/>
      <c r="B505" s="10"/>
      <c r="C505" s="167"/>
      <c r="D505" s="167"/>
      <c r="E505" s="167"/>
      <c r="F505" s="5"/>
      <c r="I505" s="143"/>
      <c r="J505" s="143"/>
      <c r="O505" s="106"/>
    </row>
    <row r="506" spans="1:15" x14ac:dyDescent="0.25">
      <c r="A506" s="147"/>
      <c r="B506" s="145" t="s">
        <v>20</v>
      </c>
      <c r="C506" s="144" t="s">
        <v>21</v>
      </c>
      <c r="D506" s="144" t="s">
        <v>21</v>
      </c>
      <c r="E506" s="144" t="s">
        <v>21</v>
      </c>
      <c r="F506" s="146">
        <f>F500+F494</f>
        <v>0</v>
      </c>
      <c r="I506" s="137">
        <f>I494+I500</f>
        <v>0</v>
      </c>
      <c r="J506" s="137">
        <f>J494+J500</f>
        <v>0</v>
      </c>
      <c r="O506" s="106"/>
    </row>
    <row r="507" spans="1:15" x14ac:dyDescent="0.25">
      <c r="A507" s="17"/>
      <c r="B507" s="11"/>
      <c r="C507" s="17"/>
      <c r="D507" s="17"/>
      <c r="E507" s="17"/>
      <c r="F507" s="17"/>
      <c r="O507" s="106"/>
    </row>
    <row r="508" spans="1:15" x14ac:dyDescent="0.25">
      <c r="A508" s="865" t="s">
        <v>119</v>
      </c>
      <c r="B508" s="865"/>
      <c r="C508" s="865"/>
      <c r="D508" s="865"/>
      <c r="E508" s="865"/>
      <c r="F508" s="865"/>
      <c r="G508" s="865"/>
      <c r="H508" s="865"/>
      <c r="I508" s="865"/>
      <c r="J508" s="865"/>
      <c r="O508" s="106"/>
    </row>
    <row r="509" spans="1:15" x14ac:dyDescent="0.25">
      <c r="A509" s="163"/>
      <c r="B509" s="24"/>
      <c r="C509" s="163"/>
      <c r="D509" s="163"/>
      <c r="E509" s="163"/>
      <c r="F509" s="163"/>
      <c r="I509" s="850" t="s">
        <v>172</v>
      </c>
      <c r="J509" s="850"/>
      <c r="O509" s="106"/>
    </row>
    <row r="510" spans="1:15" ht="93" x14ac:dyDescent="0.25">
      <c r="A510" s="167" t="s">
        <v>24</v>
      </c>
      <c r="B510" s="167" t="s">
        <v>14</v>
      </c>
      <c r="C510" s="167" t="s">
        <v>43</v>
      </c>
      <c r="D510" s="167" t="s">
        <v>41</v>
      </c>
      <c r="E510" s="167" t="s">
        <v>44</v>
      </c>
      <c r="F510" s="167" t="s">
        <v>42</v>
      </c>
      <c r="I510" s="133" t="s">
        <v>115</v>
      </c>
      <c r="J510" s="133" t="s">
        <v>173</v>
      </c>
      <c r="K510" s="122"/>
      <c r="O510" s="106"/>
    </row>
    <row r="511" spans="1:15" x14ac:dyDescent="0.25">
      <c r="A511" s="113">
        <v>1</v>
      </c>
      <c r="B511" s="113">
        <v>2</v>
      </c>
      <c r="C511" s="113">
        <v>3</v>
      </c>
      <c r="D511" s="113">
        <v>4</v>
      </c>
      <c r="E511" s="113">
        <v>5</v>
      </c>
      <c r="F511" s="113">
        <v>6</v>
      </c>
      <c r="G511" s="78"/>
      <c r="H511" s="78"/>
      <c r="I511" s="136"/>
      <c r="J511" s="136"/>
      <c r="O511" s="106"/>
    </row>
    <row r="512" spans="1:15" x14ac:dyDescent="0.25">
      <c r="A512" s="167">
        <v>1</v>
      </c>
      <c r="B512" s="10" t="s">
        <v>45</v>
      </c>
      <c r="C512" s="167"/>
      <c r="D512" s="167"/>
      <c r="E512" s="167">
        <v>50</v>
      </c>
      <c r="F512" s="5">
        <f>E512*D512*C512</f>
        <v>0</v>
      </c>
      <c r="I512" s="138"/>
      <c r="J512" s="138"/>
      <c r="O512" s="106"/>
    </row>
    <row r="513" spans="1:17" s="78" customFormat="1" x14ac:dyDescent="0.25">
      <c r="A513" s="147"/>
      <c r="B513" s="145" t="s">
        <v>20</v>
      </c>
      <c r="C513" s="144" t="s">
        <v>21</v>
      </c>
      <c r="D513" s="144" t="s">
        <v>21</v>
      </c>
      <c r="E513" s="144" t="s">
        <v>21</v>
      </c>
      <c r="F513" s="146">
        <f>F512</f>
        <v>0</v>
      </c>
      <c r="G513" s="67"/>
      <c r="H513" s="67"/>
      <c r="I513" s="135">
        <f>I512</f>
        <v>0</v>
      </c>
      <c r="J513" s="135">
        <f>J512</f>
        <v>0</v>
      </c>
      <c r="K513" s="79"/>
      <c r="O513" s="186"/>
      <c r="P513" s="188"/>
      <c r="Q513" s="188"/>
    </row>
    <row r="514" spans="1:17" x14ac:dyDescent="0.25">
      <c r="O514" s="106"/>
    </row>
    <row r="515" spans="1:17" ht="55.5" customHeight="1" x14ac:dyDescent="0.25">
      <c r="A515" s="871" t="s">
        <v>189</v>
      </c>
      <c r="B515" s="871"/>
      <c r="C515" s="871"/>
      <c r="D515" s="871"/>
      <c r="E515" s="871"/>
      <c r="F515" s="871"/>
      <c r="G515" s="871"/>
      <c r="H515" s="871"/>
      <c r="I515" s="871"/>
      <c r="J515" s="871"/>
      <c r="O515" s="106"/>
    </row>
    <row r="516" spans="1:17" x14ac:dyDescent="0.2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7" x14ac:dyDescent="0.25">
      <c r="A517" s="861" t="s">
        <v>118</v>
      </c>
      <c r="B517" s="861"/>
      <c r="C517" s="861"/>
      <c r="D517" s="861"/>
      <c r="E517" s="861"/>
      <c r="F517" s="861"/>
      <c r="G517" s="861"/>
      <c r="H517" s="861"/>
      <c r="I517" s="861"/>
      <c r="J517" s="861"/>
      <c r="K517" s="124"/>
    </row>
    <row r="518" spans="1:17" x14ac:dyDescent="0.25">
      <c r="A518" s="862"/>
      <c r="B518" s="862"/>
      <c r="C518" s="862"/>
      <c r="D518" s="862"/>
      <c r="E518" s="862"/>
      <c r="F518" s="17"/>
      <c r="I518" s="850" t="s">
        <v>172</v>
      </c>
      <c r="J518" s="850"/>
      <c r="K518" s="170"/>
    </row>
    <row r="519" spans="1:17" ht="56.25" x14ac:dyDescent="0.25">
      <c r="A519" s="167" t="s">
        <v>15</v>
      </c>
      <c r="B519" s="167" t="s">
        <v>14</v>
      </c>
      <c r="C519" s="167" t="s">
        <v>27</v>
      </c>
      <c r="D519" s="167" t="s">
        <v>75</v>
      </c>
      <c r="E519" s="167" t="s">
        <v>76</v>
      </c>
      <c r="I519" s="133" t="s">
        <v>115</v>
      </c>
      <c r="J519" s="133" t="s">
        <v>173</v>
      </c>
      <c r="K519" s="81"/>
    </row>
    <row r="520" spans="1:17" x14ac:dyDescent="0.25">
      <c r="A520" s="113">
        <v>1</v>
      </c>
      <c r="B520" s="113">
        <v>2</v>
      </c>
      <c r="C520" s="113">
        <v>3</v>
      </c>
      <c r="D520" s="113">
        <v>4</v>
      </c>
      <c r="E520" s="113">
        <v>5</v>
      </c>
      <c r="F520" s="78"/>
      <c r="G520" s="78"/>
      <c r="H520" s="78"/>
      <c r="I520" s="136"/>
      <c r="J520" s="136"/>
    </row>
    <row r="521" spans="1:17" ht="139.5" x14ac:dyDescent="0.25">
      <c r="A521" s="167">
        <v>1</v>
      </c>
      <c r="B521" s="10" t="s">
        <v>105</v>
      </c>
      <c r="C521" s="167"/>
      <c r="D521" s="165" t="e">
        <f>E521/C521</f>
        <v>#DIV/0!</v>
      </c>
      <c r="E521" s="165"/>
      <c r="I521" s="138"/>
      <c r="J521" s="138"/>
    </row>
    <row r="522" spans="1:17" s="78" customFormat="1" x14ac:dyDescent="0.25">
      <c r="A522" s="144"/>
      <c r="B522" s="145" t="s">
        <v>20</v>
      </c>
      <c r="C522" s="144"/>
      <c r="D522" s="144" t="s">
        <v>21</v>
      </c>
      <c r="E522" s="146">
        <f>E521</f>
        <v>0</v>
      </c>
      <c r="F522" s="67"/>
      <c r="G522" s="67"/>
      <c r="H522" s="67"/>
      <c r="I522" s="135">
        <f>I521</f>
        <v>0</v>
      </c>
      <c r="J522" s="135">
        <f>J521</f>
        <v>0</v>
      </c>
      <c r="K522" s="79"/>
      <c r="O522" s="188"/>
      <c r="P522" s="188"/>
      <c r="Q522" s="188"/>
    </row>
    <row r="524" spans="1:17" ht="52.5" customHeight="1" x14ac:dyDescent="0.25">
      <c r="A524" s="871" t="s">
        <v>188</v>
      </c>
      <c r="B524" s="871"/>
      <c r="C524" s="871"/>
      <c r="D524" s="871"/>
      <c r="E524" s="871"/>
      <c r="F524" s="871"/>
      <c r="G524" s="871"/>
      <c r="H524" s="871"/>
      <c r="I524" s="871"/>
      <c r="J524" s="871"/>
    </row>
    <row r="525" spans="1:17" x14ac:dyDescent="0.25">
      <c r="A525" s="17"/>
      <c r="B525" s="11"/>
      <c r="C525" s="17"/>
      <c r="D525" s="17"/>
      <c r="E525" s="17"/>
      <c r="F525" s="17"/>
    </row>
    <row r="526" spans="1:17" x14ac:dyDescent="0.25">
      <c r="A526" s="861" t="s">
        <v>122</v>
      </c>
      <c r="B526" s="861"/>
      <c r="C526" s="861"/>
      <c r="D526" s="861"/>
      <c r="E526" s="861"/>
      <c r="F526" s="861"/>
      <c r="G526" s="861"/>
      <c r="H526" s="861"/>
      <c r="I526" s="861"/>
      <c r="J526" s="861"/>
      <c r="K526" s="124"/>
    </row>
    <row r="527" spans="1:17" x14ac:dyDescent="0.25">
      <c r="A527" s="23"/>
      <c r="B527" s="11"/>
      <c r="C527" s="17"/>
      <c r="D527" s="17"/>
      <c r="E527" s="17"/>
      <c r="F527" s="17"/>
      <c r="I527" s="850" t="s">
        <v>172</v>
      </c>
      <c r="J527" s="850"/>
    </row>
    <row r="528" spans="1:17" ht="93" x14ac:dyDescent="0.25">
      <c r="A528" s="167" t="s">
        <v>24</v>
      </c>
      <c r="B528" s="167" t="s">
        <v>46</v>
      </c>
      <c r="C528" s="167" t="s">
        <v>53</v>
      </c>
      <c r="D528" s="167" t="s">
        <v>54</v>
      </c>
      <c r="F528" s="17"/>
      <c r="I528" s="133" t="s">
        <v>115</v>
      </c>
      <c r="J528" s="133" t="s">
        <v>173</v>
      </c>
    </row>
    <row r="529" spans="1:17" x14ac:dyDescent="0.25">
      <c r="A529" s="113">
        <v>1</v>
      </c>
      <c r="B529" s="113">
        <v>2</v>
      </c>
      <c r="C529" s="113">
        <v>3</v>
      </c>
      <c r="D529" s="113">
        <v>4</v>
      </c>
      <c r="E529" s="78"/>
      <c r="F529" s="1"/>
      <c r="G529" s="78"/>
      <c r="H529" s="78"/>
      <c r="I529" s="133"/>
      <c r="J529" s="133"/>
    </row>
    <row r="530" spans="1:17" ht="45" x14ac:dyDescent="0.25">
      <c r="A530" s="171">
        <v>1</v>
      </c>
      <c r="B530" s="26" t="s">
        <v>47</v>
      </c>
      <c r="C530" s="171" t="s">
        <v>21</v>
      </c>
      <c r="D530" s="5">
        <f>D531</f>
        <v>0</v>
      </c>
      <c r="F530" s="17"/>
      <c r="I530" s="138">
        <f>I531</f>
        <v>0</v>
      </c>
      <c r="J530" s="138">
        <f>J531</f>
        <v>0</v>
      </c>
    </row>
    <row r="531" spans="1:17" s="78" customFormat="1" x14ac:dyDescent="0.25">
      <c r="A531" s="167" t="s">
        <v>29</v>
      </c>
      <c r="B531" s="10" t="s">
        <v>48</v>
      </c>
      <c r="C531" s="165">
        <f>J466+E472</f>
        <v>0</v>
      </c>
      <c r="D531" s="165"/>
      <c r="E531" s="67"/>
      <c r="F531" s="17"/>
      <c r="G531" s="67"/>
      <c r="H531" s="67"/>
      <c r="I531" s="138"/>
      <c r="J531" s="138"/>
      <c r="K531" s="74">
        <f>C531*0.22</f>
        <v>0</v>
      </c>
      <c r="L531" s="872" t="s">
        <v>114</v>
      </c>
      <c r="O531" s="188"/>
      <c r="P531" s="188"/>
      <c r="Q531" s="188"/>
    </row>
    <row r="532" spans="1:17" ht="45" x14ac:dyDescent="0.25">
      <c r="A532" s="171">
        <v>2</v>
      </c>
      <c r="B532" s="26" t="s">
        <v>49</v>
      </c>
      <c r="C532" s="171" t="s">
        <v>21</v>
      </c>
      <c r="D532" s="5">
        <f>D534+D535</f>
        <v>0</v>
      </c>
      <c r="F532" s="17"/>
      <c r="I532" s="138">
        <f>I534+I535+I536</f>
        <v>0</v>
      </c>
      <c r="J532" s="138">
        <f>J534+J535+J536</f>
        <v>0</v>
      </c>
      <c r="K532" s="74"/>
      <c r="L532" s="872"/>
    </row>
    <row r="533" spans="1:17" x14ac:dyDescent="0.25">
      <c r="A533" s="873" t="s">
        <v>35</v>
      </c>
      <c r="B533" s="10" t="s">
        <v>1</v>
      </c>
      <c r="C533" s="167"/>
      <c r="D533" s="165"/>
      <c r="F533" s="17"/>
      <c r="I533" s="138"/>
      <c r="J533" s="138"/>
      <c r="K533" s="74"/>
      <c r="L533" s="872"/>
      <c r="N533" s="27"/>
      <c r="O533" s="27"/>
      <c r="P533" s="27"/>
      <c r="Q533" s="27"/>
    </row>
    <row r="534" spans="1:17" ht="69.75" x14ac:dyDescent="0.25">
      <c r="A534" s="873"/>
      <c r="B534" s="10" t="s">
        <v>50</v>
      </c>
      <c r="C534" s="7">
        <f>C531</f>
        <v>0</v>
      </c>
      <c r="D534" s="165"/>
      <c r="F534" s="17"/>
      <c r="I534" s="138"/>
      <c r="J534" s="138"/>
      <c r="K534" s="74">
        <f>C534*0.029</f>
        <v>0</v>
      </c>
      <c r="L534" s="872"/>
      <c r="N534" s="27"/>
      <c r="O534" s="27"/>
      <c r="P534" s="27"/>
      <c r="Q534" s="27"/>
    </row>
    <row r="535" spans="1:17" ht="69.75" x14ac:dyDescent="0.25">
      <c r="A535" s="167" t="s">
        <v>37</v>
      </c>
      <c r="B535" s="10" t="s">
        <v>51</v>
      </c>
      <c r="C535" s="165">
        <f>C531</f>
        <v>0</v>
      </c>
      <c r="D535" s="165"/>
      <c r="F535" s="17"/>
      <c r="I535" s="138"/>
      <c r="J535" s="138"/>
      <c r="K535" s="74">
        <f>C535*0.002</f>
        <v>0</v>
      </c>
      <c r="L535" s="872"/>
      <c r="N535" s="27"/>
      <c r="O535" s="27"/>
      <c r="P535" s="27"/>
      <c r="Q535" s="27"/>
    </row>
    <row r="536" spans="1:17" ht="67.5" x14ac:dyDescent="0.25">
      <c r="A536" s="171">
        <v>3</v>
      </c>
      <c r="B536" s="26" t="s">
        <v>52</v>
      </c>
      <c r="C536" s="165">
        <f>C531</f>
        <v>0</v>
      </c>
      <c r="D536" s="165"/>
      <c r="F536" s="17"/>
      <c r="I536" s="138"/>
      <c r="J536" s="138"/>
      <c r="K536" s="74">
        <f>C536*0.051</f>
        <v>0</v>
      </c>
      <c r="L536" s="872"/>
      <c r="N536" s="27"/>
      <c r="O536" s="27"/>
      <c r="P536" s="27"/>
      <c r="Q536" s="27"/>
    </row>
    <row r="537" spans="1:17" x14ac:dyDescent="0.25">
      <c r="A537" s="171">
        <v>4</v>
      </c>
      <c r="B537" s="26" t="s">
        <v>106</v>
      </c>
      <c r="C537" s="165"/>
      <c r="D537" s="165"/>
      <c r="F537" s="17"/>
      <c r="I537" s="138"/>
      <c r="J537" s="138"/>
      <c r="N537" s="27"/>
      <c r="O537" s="27"/>
      <c r="P537" s="27"/>
      <c r="Q537" s="27"/>
    </row>
    <row r="538" spans="1:17" x14ac:dyDescent="0.25">
      <c r="A538" s="144"/>
      <c r="B538" s="145" t="s">
        <v>20</v>
      </c>
      <c r="C538" s="144" t="s">
        <v>21</v>
      </c>
      <c r="D538" s="146">
        <f>D536+D532+D530+D537</f>
        <v>0</v>
      </c>
      <c r="F538" s="17"/>
      <c r="I538" s="135">
        <f>I537+I536+I532+I530</f>
        <v>0</v>
      </c>
      <c r="J538" s="135">
        <f>J537+J536+J532+J530</f>
        <v>0</v>
      </c>
      <c r="N538" s="27"/>
      <c r="O538" s="27"/>
      <c r="P538" s="27"/>
      <c r="Q538" s="27"/>
    </row>
    <row r="540" spans="1:17" ht="48.75" customHeight="1" x14ac:dyDescent="0.25">
      <c r="A540" s="869" t="s">
        <v>187</v>
      </c>
      <c r="B540" s="869"/>
      <c r="C540" s="869"/>
      <c r="D540" s="869"/>
      <c r="E540" s="869"/>
      <c r="F540" s="869"/>
      <c r="G540" s="869"/>
      <c r="H540" s="869"/>
      <c r="I540" s="869"/>
      <c r="J540" s="869"/>
    </row>
    <row r="542" spans="1:17" x14ac:dyDescent="0.25">
      <c r="A542" s="868" t="s">
        <v>162</v>
      </c>
      <c r="B542" s="868"/>
      <c r="C542" s="868"/>
      <c r="D542" s="868"/>
      <c r="E542" s="868"/>
      <c r="F542" s="868"/>
      <c r="G542" s="868"/>
      <c r="H542" s="868"/>
      <c r="I542" s="868"/>
      <c r="J542" s="868"/>
      <c r="K542" s="126"/>
    </row>
    <row r="543" spans="1:17" x14ac:dyDescent="0.25">
      <c r="A543" s="174"/>
      <c r="B543" s="174"/>
      <c r="C543" s="174"/>
      <c r="D543" s="174"/>
      <c r="E543" s="174"/>
      <c r="F543" s="174"/>
      <c r="G543" s="174"/>
      <c r="H543" s="174"/>
      <c r="I543" s="850" t="s">
        <v>172</v>
      </c>
      <c r="J543" s="850"/>
    </row>
    <row r="544" spans="1:17" ht="56.25" x14ac:dyDescent="0.25">
      <c r="A544" s="14" t="s">
        <v>24</v>
      </c>
      <c r="B544" s="14" t="s">
        <v>14</v>
      </c>
      <c r="C544" s="167" t="s">
        <v>132</v>
      </c>
      <c r="D544" s="167" t="s">
        <v>133</v>
      </c>
      <c r="E544" s="167" t="s">
        <v>109</v>
      </c>
      <c r="G544" s="174"/>
      <c r="H544" s="174"/>
      <c r="I544" s="133" t="s">
        <v>115</v>
      </c>
      <c r="J544" s="133" t="s">
        <v>173</v>
      </c>
      <c r="K544" s="120"/>
    </row>
    <row r="545" spans="1:20" x14ac:dyDescent="0.25">
      <c r="A545" s="91">
        <v>1</v>
      </c>
      <c r="B545" s="91">
        <v>2</v>
      </c>
      <c r="C545" s="113">
        <v>3</v>
      </c>
      <c r="D545" s="113">
        <v>4</v>
      </c>
      <c r="E545" s="113">
        <v>5</v>
      </c>
      <c r="G545" s="174"/>
      <c r="H545" s="174"/>
      <c r="I545" s="138"/>
      <c r="J545" s="138"/>
    </row>
    <row r="546" spans="1:20" ht="69.75" x14ac:dyDescent="0.25">
      <c r="A546" s="84">
        <v>1</v>
      </c>
      <c r="B546" s="101" t="s">
        <v>166</v>
      </c>
      <c r="C546" s="165"/>
      <c r="D546" s="77" t="e">
        <f>E546/C546*100</f>
        <v>#DIV/0!</v>
      </c>
      <c r="E546" s="85"/>
      <c r="G546" s="86"/>
      <c r="H546" s="87"/>
      <c r="I546" s="138"/>
      <c r="J546" s="138"/>
    </row>
    <row r="547" spans="1:20" ht="93" x14ac:dyDescent="0.25">
      <c r="A547" s="84">
        <v>2</v>
      </c>
      <c r="B547" s="101" t="s">
        <v>164</v>
      </c>
      <c r="C547" s="165"/>
      <c r="D547" s="77" t="e">
        <f>E547/C547*100</f>
        <v>#DIV/0!</v>
      </c>
      <c r="E547" s="85"/>
      <c r="G547" s="86"/>
      <c r="H547" s="87"/>
      <c r="I547" s="138"/>
      <c r="J547" s="138"/>
    </row>
    <row r="548" spans="1:20" ht="93" x14ac:dyDescent="0.25">
      <c r="A548" s="84">
        <v>3</v>
      </c>
      <c r="B548" s="101" t="s">
        <v>165</v>
      </c>
      <c r="C548" s="165"/>
      <c r="D548" s="77" t="e">
        <f>E548/C548*100</f>
        <v>#DIV/0!</v>
      </c>
      <c r="E548" s="85"/>
      <c r="G548" s="86"/>
      <c r="H548" s="87"/>
      <c r="I548" s="138"/>
      <c r="J548" s="138"/>
    </row>
    <row r="549" spans="1:20" x14ac:dyDescent="0.25">
      <c r="A549" s="147"/>
      <c r="B549" s="145" t="s">
        <v>20</v>
      </c>
      <c r="C549" s="148"/>
      <c r="D549" s="149"/>
      <c r="E549" s="146">
        <f>E546</f>
        <v>0</v>
      </c>
      <c r="G549" s="174"/>
      <c r="H549" s="174"/>
      <c r="I549" s="135">
        <f>I546</f>
        <v>0</v>
      </c>
      <c r="J549" s="135">
        <f>J546</f>
        <v>0</v>
      </c>
    </row>
    <row r="551" spans="1:20" ht="42.75" customHeight="1" x14ac:dyDescent="0.25">
      <c r="A551" s="869" t="s">
        <v>186</v>
      </c>
      <c r="B551" s="869"/>
      <c r="C551" s="869"/>
      <c r="D551" s="869"/>
      <c r="E551" s="869"/>
      <c r="F551" s="869"/>
      <c r="G551" s="869"/>
      <c r="H551" s="869"/>
      <c r="I551" s="869"/>
      <c r="J551" s="869"/>
    </row>
    <row r="553" spans="1:20" x14ac:dyDescent="0.25">
      <c r="A553" s="861" t="s">
        <v>131</v>
      </c>
      <c r="B553" s="861"/>
      <c r="C553" s="861"/>
      <c r="D553" s="861"/>
      <c r="E553" s="861"/>
      <c r="F553" s="861"/>
      <c r="G553" s="861"/>
      <c r="H553" s="861"/>
      <c r="I553" s="861"/>
      <c r="J553" s="861"/>
      <c r="K553" s="126"/>
    </row>
    <row r="554" spans="1:20" x14ac:dyDescent="0.35">
      <c r="A554" s="870"/>
      <c r="B554" s="870"/>
      <c r="C554" s="870"/>
      <c r="D554" s="870"/>
      <c r="E554" s="870"/>
      <c r="F554" s="17"/>
      <c r="G554" s="12"/>
      <c r="H554" s="12"/>
      <c r="I554" s="850" t="s">
        <v>172</v>
      </c>
      <c r="J554" s="850"/>
    </row>
    <row r="555" spans="1:20" s="12" customFormat="1" ht="69.75" x14ac:dyDescent="0.35">
      <c r="A555" s="167" t="s">
        <v>24</v>
      </c>
      <c r="B555" s="167" t="s">
        <v>14</v>
      </c>
      <c r="C555" s="167" t="s">
        <v>58</v>
      </c>
      <c r="D555" s="167" t="s">
        <v>55</v>
      </c>
      <c r="E555" s="167" t="s">
        <v>7</v>
      </c>
      <c r="I555" s="133" t="s">
        <v>115</v>
      </c>
      <c r="J555" s="133" t="s">
        <v>173</v>
      </c>
      <c r="K555" s="81"/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x14ac:dyDescent="0.35">
      <c r="A556" s="113">
        <v>1</v>
      </c>
      <c r="B556" s="113">
        <v>2</v>
      </c>
      <c r="C556" s="113">
        <v>3</v>
      </c>
      <c r="D556" s="113">
        <v>4</v>
      </c>
      <c r="E556" s="113">
        <v>5</v>
      </c>
      <c r="F556" s="97"/>
      <c r="G556" s="97"/>
      <c r="H556" s="97"/>
      <c r="I556" s="138"/>
      <c r="J556" s="138"/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x14ac:dyDescent="0.35">
      <c r="A557" s="167">
        <v>1</v>
      </c>
      <c r="B557" s="10" t="s">
        <v>56</v>
      </c>
      <c r="C557" s="94">
        <f>C559</f>
        <v>0</v>
      </c>
      <c r="D557" s="14">
        <f>D559</f>
        <v>1.5</v>
      </c>
      <c r="E557" s="94">
        <f>E559</f>
        <v>0</v>
      </c>
      <c r="I557" s="138">
        <f>I559</f>
        <v>0</v>
      </c>
      <c r="J557" s="138">
        <f>J559</f>
        <v>0</v>
      </c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97" customFormat="1" x14ac:dyDescent="0.35">
      <c r="A558" s="167"/>
      <c r="B558" s="10" t="s">
        <v>57</v>
      </c>
      <c r="C558" s="165"/>
      <c r="D558" s="167"/>
      <c r="E558" s="165"/>
      <c r="F558" s="12"/>
      <c r="G558" s="12"/>
      <c r="H558" s="12"/>
      <c r="I558" s="138"/>
      <c r="J558" s="138"/>
      <c r="K558" s="98"/>
      <c r="L558" s="99"/>
      <c r="M558" s="99"/>
      <c r="O558" s="190"/>
      <c r="P558" s="197"/>
      <c r="Q558" s="197"/>
      <c r="R558" s="100"/>
      <c r="S558" s="100"/>
      <c r="T558" s="100"/>
    </row>
    <row r="559" spans="1:20" s="12" customFormat="1" x14ac:dyDescent="0.35">
      <c r="A559" s="167"/>
      <c r="B559" s="10" t="s">
        <v>130</v>
      </c>
      <c r="C559" s="165"/>
      <c r="D559" s="167">
        <v>1.5</v>
      </c>
      <c r="E559" s="165"/>
      <c r="I559" s="138"/>
      <c r="J559" s="138"/>
      <c r="K559" s="16" t="s">
        <v>193</v>
      </c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x14ac:dyDescent="0.35">
      <c r="A560" s="144"/>
      <c r="B560" s="145" t="s">
        <v>20</v>
      </c>
      <c r="C560" s="144" t="s">
        <v>21</v>
      </c>
      <c r="D560" s="144" t="s">
        <v>21</v>
      </c>
      <c r="E560" s="146">
        <f>E557</f>
        <v>0</v>
      </c>
      <c r="I560" s="135">
        <f>I557</f>
        <v>0</v>
      </c>
      <c r="J560" s="135">
        <f>J557</f>
        <v>0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28"/>
      <c r="B561" s="29"/>
      <c r="C561" s="28"/>
      <c r="D561" s="28"/>
      <c r="E561" s="17"/>
      <c r="F561" s="17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x14ac:dyDescent="0.35">
      <c r="A562" s="28"/>
      <c r="B562" s="29"/>
      <c r="C562" s="28"/>
      <c r="D562" s="28"/>
      <c r="E562" s="17"/>
      <c r="F562" s="17"/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x14ac:dyDescent="0.35">
      <c r="A563" s="28"/>
      <c r="B563" s="29"/>
      <c r="C563" s="28"/>
      <c r="D563" s="28"/>
      <c r="E563" s="17"/>
      <c r="F563" s="17"/>
      <c r="I563" s="850" t="s">
        <v>172</v>
      </c>
      <c r="J563" s="850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ht="116.25" x14ac:dyDescent="0.35">
      <c r="A564" s="168" t="s">
        <v>24</v>
      </c>
      <c r="B564" s="167" t="s">
        <v>14</v>
      </c>
      <c r="C564" s="168" t="s">
        <v>125</v>
      </c>
      <c r="D564" s="167" t="s">
        <v>55</v>
      </c>
      <c r="E564" s="167" t="s">
        <v>161</v>
      </c>
      <c r="I564" s="133" t="s">
        <v>115</v>
      </c>
      <c r="J564" s="133" t="s">
        <v>173</v>
      </c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x14ac:dyDescent="0.35">
      <c r="A565" s="113">
        <v>1</v>
      </c>
      <c r="B565" s="113">
        <v>2</v>
      </c>
      <c r="C565" s="113">
        <v>3</v>
      </c>
      <c r="D565" s="113">
        <v>4</v>
      </c>
      <c r="E565" s="113">
        <v>5</v>
      </c>
      <c r="F565" s="97"/>
      <c r="G565" s="97"/>
      <c r="H565" s="97"/>
      <c r="I565" s="134"/>
      <c r="J565" s="134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x14ac:dyDescent="0.35">
      <c r="A566" s="13">
        <v>1</v>
      </c>
      <c r="B566" s="95" t="s">
        <v>126</v>
      </c>
      <c r="C566" s="165" t="s">
        <v>12</v>
      </c>
      <c r="D566" s="165" t="s">
        <v>12</v>
      </c>
      <c r="E566" s="165">
        <f>E570</f>
        <v>0</v>
      </c>
      <c r="I566" s="135">
        <f>I567</f>
        <v>0</v>
      </c>
      <c r="J566" s="135">
        <f>J567</f>
        <v>0</v>
      </c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97" customFormat="1" ht="46.5" x14ac:dyDescent="0.35">
      <c r="A567" s="165"/>
      <c r="B567" s="95" t="s">
        <v>127</v>
      </c>
      <c r="C567" s="165">
        <f>C570</f>
        <v>0</v>
      </c>
      <c r="D567" s="165">
        <f>D570</f>
        <v>2.2000000000000002</v>
      </c>
      <c r="E567" s="165">
        <f>E570</f>
        <v>0</v>
      </c>
      <c r="F567" s="12"/>
      <c r="G567" s="12"/>
      <c r="H567" s="12"/>
      <c r="I567" s="135">
        <f>I570</f>
        <v>0</v>
      </c>
      <c r="J567" s="135">
        <f>J570</f>
        <v>0</v>
      </c>
      <c r="K567" s="98"/>
      <c r="L567" s="99"/>
      <c r="M567" s="99"/>
      <c r="O567" s="190"/>
      <c r="P567" s="197"/>
      <c r="Q567" s="197"/>
      <c r="R567" s="100"/>
      <c r="S567" s="100"/>
      <c r="T567" s="100"/>
    </row>
    <row r="568" spans="1:20" s="12" customFormat="1" x14ac:dyDescent="0.35">
      <c r="A568" s="867"/>
      <c r="B568" s="95" t="s">
        <v>116</v>
      </c>
      <c r="C568" s="867"/>
      <c r="D568" s="867"/>
      <c r="E568" s="867"/>
      <c r="I568" s="138"/>
      <c r="J568" s="138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x14ac:dyDescent="0.35">
      <c r="A569" s="867"/>
      <c r="B569" s="95" t="s">
        <v>128</v>
      </c>
      <c r="C569" s="867"/>
      <c r="D569" s="867"/>
      <c r="E569" s="867"/>
      <c r="I569" s="138"/>
      <c r="J569" s="138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s="12" customFormat="1" x14ac:dyDescent="0.35">
      <c r="A570" s="165"/>
      <c r="B570" s="95" t="s">
        <v>129</v>
      </c>
      <c r="C570" s="165">
        <f>E570/D570*100</f>
        <v>0</v>
      </c>
      <c r="D570" s="165">
        <v>2.2000000000000002</v>
      </c>
      <c r="E570" s="165"/>
      <c r="I570" s="138"/>
      <c r="J570" s="138"/>
      <c r="K570" s="16"/>
      <c r="L570" s="36"/>
      <c r="M570" s="36"/>
      <c r="O570" s="189"/>
      <c r="P570" s="196"/>
      <c r="Q570" s="196"/>
      <c r="R570" s="92"/>
      <c r="S570" s="92"/>
      <c r="T570" s="92"/>
    </row>
    <row r="571" spans="1:20" s="12" customFormat="1" x14ac:dyDescent="0.35">
      <c r="A571" s="867"/>
      <c r="B571" s="165" t="s">
        <v>116</v>
      </c>
      <c r="C571" s="867"/>
      <c r="D571" s="867"/>
      <c r="E571" s="867"/>
      <c r="I571" s="139"/>
      <c r="J571" s="139"/>
      <c r="K571" s="16"/>
      <c r="L571" s="36"/>
      <c r="M571" s="36"/>
      <c r="O571" s="189"/>
      <c r="P571" s="196"/>
      <c r="Q571" s="196"/>
      <c r="R571" s="92"/>
      <c r="S571" s="92"/>
      <c r="T571" s="92"/>
    </row>
    <row r="572" spans="1:20" s="12" customFormat="1" x14ac:dyDescent="0.35">
      <c r="A572" s="867"/>
      <c r="B572" s="165" t="s">
        <v>128</v>
      </c>
      <c r="C572" s="867"/>
      <c r="D572" s="867"/>
      <c r="E572" s="867"/>
      <c r="I572" s="139"/>
      <c r="J572" s="139"/>
      <c r="K572" s="16"/>
      <c r="L572" s="36"/>
      <c r="M572" s="36"/>
      <c r="O572" s="189"/>
      <c r="P572" s="196"/>
      <c r="Q572" s="196"/>
      <c r="R572" s="92"/>
      <c r="S572" s="92"/>
      <c r="T572" s="92"/>
    </row>
    <row r="573" spans="1:20" s="12" customFormat="1" x14ac:dyDescent="0.35">
      <c r="A573" s="165"/>
      <c r="B573" s="165"/>
      <c r="C573" s="165"/>
      <c r="D573" s="165"/>
      <c r="E573" s="165"/>
      <c r="I573" s="139"/>
      <c r="J573" s="139"/>
      <c r="K573" s="16"/>
      <c r="L573" s="36"/>
      <c r="M573" s="36"/>
      <c r="O573" s="189"/>
      <c r="P573" s="196"/>
      <c r="Q573" s="196"/>
      <c r="R573" s="92"/>
      <c r="S573" s="92"/>
      <c r="T573" s="92"/>
    </row>
    <row r="574" spans="1:20" s="12" customFormat="1" x14ac:dyDescent="0.35">
      <c r="A574" s="165"/>
      <c r="B574" s="165"/>
      <c r="C574" s="165"/>
      <c r="D574" s="165"/>
      <c r="E574" s="165"/>
      <c r="I574" s="139"/>
      <c r="J574" s="139"/>
      <c r="K574" s="16"/>
      <c r="L574" s="36"/>
      <c r="M574" s="36"/>
      <c r="O574" s="189"/>
      <c r="P574" s="196"/>
      <c r="Q574" s="196"/>
      <c r="R574" s="92"/>
      <c r="S574" s="92"/>
      <c r="T574" s="92"/>
    </row>
    <row r="575" spans="1:20" s="12" customFormat="1" x14ac:dyDescent="0.35">
      <c r="A575" s="146"/>
      <c r="B575" s="146" t="s">
        <v>20</v>
      </c>
      <c r="C575" s="146"/>
      <c r="D575" s="146" t="s">
        <v>21</v>
      </c>
      <c r="E575" s="146">
        <f>E566</f>
        <v>0</v>
      </c>
      <c r="I575" s="135">
        <f>I566</f>
        <v>0</v>
      </c>
      <c r="J575" s="135">
        <f>J566</f>
        <v>0</v>
      </c>
      <c r="K575" s="16"/>
      <c r="L575" s="36"/>
      <c r="M575" s="36"/>
      <c r="O575" s="189"/>
      <c r="P575" s="196"/>
      <c r="Q575" s="196"/>
      <c r="R575" s="92"/>
      <c r="S575" s="92"/>
      <c r="T575" s="92"/>
    </row>
    <row r="576" spans="1:20" s="12" customFormat="1" x14ac:dyDescent="0.3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16"/>
      <c r="L576" s="36"/>
      <c r="M576" s="36"/>
      <c r="O576" s="189"/>
      <c r="P576" s="196"/>
      <c r="Q576" s="196"/>
      <c r="R576" s="92"/>
      <c r="S576" s="92"/>
      <c r="T576" s="92"/>
    </row>
    <row r="577" spans="1:20" s="12" customFormat="1" ht="53.25" customHeight="1" x14ac:dyDescent="0.35">
      <c r="A577" s="863" t="s">
        <v>185</v>
      </c>
      <c r="B577" s="863"/>
      <c r="C577" s="863"/>
      <c r="D577" s="863"/>
      <c r="E577" s="863"/>
      <c r="F577" s="863"/>
      <c r="G577" s="863"/>
      <c r="H577" s="863"/>
      <c r="I577" s="863"/>
      <c r="J577" s="863"/>
      <c r="K577" s="16"/>
      <c r="L577" s="36"/>
      <c r="M577" s="36"/>
      <c r="O577" s="189"/>
      <c r="P577" s="196"/>
      <c r="Q577" s="196"/>
      <c r="R577" s="92"/>
      <c r="S577" s="92"/>
      <c r="T577" s="92"/>
    </row>
    <row r="578" spans="1:20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</row>
    <row r="579" spans="1:20" x14ac:dyDescent="0.25">
      <c r="A579" s="861" t="s">
        <v>131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123"/>
    </row>
    <row r="580" spans="1:20" x14ac:dyDescent="0.25">
      <c r="I580" s="850" t="s">
        <v>172</v>
      </c>
      <c r="J580" s="850"/>
      <c r="K580" s="173"/>
    </row>
    <row r="581" spans="1:20" s="12" customFormat="1" ht="56.25" x14ac:dyDescent="0.35">
      <c r="A581" s="14" t="s">
        <v>24</v>
      </c>
      <c r="B581" s="14" t="s">
        <v>14</v>
      </c>
      <c r="C581" s="14" t="s">
        <v>81</v>
      </c>
      <c r="D581" s="67"/>
      <c r="E581" s="67"/>
      <c r="F581" s="67"/>
      <c r="G581" s="67"/>
      <c r="H581" s="67"/>
      <c r="I581" s="133" t="s">
        <v>115</v>
      </c>
      <c r="J581" s="133" t="s">
        <v>173</v>
      </c>
      <c r="K581" s="81"/>
      <c r="L581" s="36"/>
      <c r="M581" s="36"/>
      <c r="O581" s="189"/>
      <c r="P581" s="196"/>
      <c r="Q581" s="196"/>
      <c r="R581" s="92"/>
      <c r="S581" s="92"/>
      <c r="T581" s="92"/>
    </row>
    <row r="582" spans="1:20" x14ac:dyDescent="0.25">
      <c r="A582" s="91">
        <v>1</v>
      </c>
      <c r="B582" s="91">
        <v>2</v>
      </c>
      <c r="C582" s="91">
        <v>3</v>
      </c>
      <c r="D582" s="78"/>
      <c r="E582" s="78"/>
      <c r="F582" s="78"/>
      <c r="G582" s="78"/>
      <c r="H582" s="78"/>
      <c r="I582" s="140"/>
      <c r="J582" s="140"/>
    </row>
    <row r="583" spans="1:20" x14ac:dyDescent="0.25">
      <c r="A583" s="14">
        <v>1</v>
      </c>
      <c r="B583" s="101" t="s">
        <v>82</v>
      </c>
      <c r="C583" s="102">
        <f>C584+C585+C586+C587</f>
        <v>0</v>
      </c>
      <c r="I583" s="135">
        <f>I584+I585+I586+I587</f>
        <v>0</v>
      </c>
      <c r="J583" s="135">
        <f>J584+J585+J586+J587</f>
        <v>0</v>
      </c>
    </row>
    <row r="584" spans="1:20" s="78" customFormat="1" x14ac:dyDescent="0.25">
      <c r="A584" s="14"/>
      <c r="B584" s="101"/>
      <c r="C584" s="94"/>
      <c r="D584" s="67"/>
      <c r="E584" s="67"/>
      <c r="F584" s="67"/>
      <c r="G584" s="67"/>
      <c r="H584" s="67"/>
      <c r="I584" s="140"/>
      <c r="J584" s="140"/>
      <c r="K584" s="79"/>
      <c r="O584" s="188"/>
      <c r="P584" s="188"/>
      <c r="Q584" s="188"/>
    </row>
    <row r="585" spans="1:20" x14ac:dyDescent="0.25">
      <c r="A585" s="14"/>
      <c r="B585" s="101"/>
      <c r="C585" s="94"/>
      <c r="I585" s="140"/>
      <c r="J585" s="140"/>
    </row>
    <row r="586" spans="1:20" x14ac:dyDescent="0.25">
      <c r="A586" s="14"/>
      <c r="B586" s="101"/>
      <c r="C586" s="94"/>
      <c r="I586" s="140"/>
      <c r="J586" s="140"/>
    </row>
    <row r="587" spans="1:20" x14ac:dyDescent="0.25">
      <c r="A587" s="14"/>
      <c r="B587" s="101"/>
      <c r="C587" s="94"/>
      <c r="I587" s="140"/>
      <c r="J587" s="140"/>
    </row>
    <row r="588" spans="1:20" x14ac:dyDescent="0.25">
      <c r="A588" s="144"/>
      <c r="B588" s="145" t="s">
        <v>20</v>
      </c>
      <c r="C588" s="146">
        <f>C583</f>
        <v>0</v>
      </c>
      <c r="I588" s="135">
        <f>I583</f>
        <v>0</v>
      </c>
      <c r="J588" s="135">
        <f>J583</f>
        <v>0</v>
      </c>
    </row>
    <row r="590" spans="1:20" ht="40.5" customHeight="1" x14ac:dyDescent="0.25">
      <c r="A590" s="863" t="s">
        <v>184</v>
      </c>
      <c r="B590" s="863"/>
      <c r="C590" s="863"/>
      <c r="D590" s="863"/>
      <c r="E590" s="863"/>
      <c r="F590" s="863"/>
      <c r="G590" s="863"/>
      <c r="H590" s="863"/>
      <c r="I590" s="863"/>
      <c r="J590" s="863"/>
    </row>
    <row r="591" spans="1:20" x14ac:dyDescent="0.25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</row>
    <row r="592" spans="1:20" x14ac:dyDescent="0.25">
      <c r="A592" s="861" t="s">
        <v>131</v>
      </c>
      <c r="B592" s="861"/>
      <c r="C592" s="861"/>
      <c r="D592" s="861"/>
      <c r="E592" s="861"/>
      <c r="F592" s="861"/>
      <c r="G592" s="861"/>
      <c r="H592" s="861"/>
      <c r="I592" s="861"/>
      <c r="J592" s="861"/>
      <c r="K592" s="123"/>
    </row>
    <row r="593" spans="1:20" x14ac:dyDescent="0.25">
      <c r="I593" s="850" t="s">
        <v>172</v>
      </c>
      <c r="J593" s="850"/>
      <c r="K593" s="173"/>
    </row>
    <row r="594" spans="1:20" s="12" customFormat="1" ht="56.25" x14ac:dyDescent="0.35">
      <c r="A594" s="14" t="s">
        <v>24</v>
      </c>
      <c r="B594" s="14" t="s">
        <v>14</v>
      </c>
      <c r="C594" s="14" t="s">
        <v>81</v>
      </c>
      <c r="D594" s="67"/>
      <c r="E594" s="67"/>
      <c r="F594" s="67"/>
      <c r="G594" s="67"/>
      <c r="H594" s="67"/>
      <c r="I594" s="133" t="s">
        <v>115</v>
      </c>
      <c r="J594" s="133" t="s">
        <v>173</v>
      </c>
      <c r="K594" s="81"/>
      <c r="L594" s="36"/>
      <c r="M594" s="36"/>
      <c r="O594" s="189"/>
      <c r="P594" s="196"/>
      <c r="Q594" s="196"/>
      <c r="R594" s="92"/>
      <c r="S594" s="92"/>
      <c r="T594" s="92"/>
    </row>
    <row r="595" spans="1:20" x14ac:dyDescent="0.25">
      <c r="A595" s="91">
        <v>1</v>
      </c>
      <c r="B595" s="91">
        <v>2</v>
      </c>
      <c r="C595" s="91">
        <v>3</v>
      </c>
      <c r="D595" s="78"/>
      <c r="E595" s="78"/>
      <c r="F595" s="78"/>
      <c r="G595" s="78"/>
      <c r="H595" s="78"/>
      <c r="I595" s="140"/>
      <c r="J595" s="140"/>
    </row>
    <row r="596" spans="1:20" x14ac:dyDescent="0.25">
      <c r="A596" s="14">
        <v>1</v>
      </c>
      <c r="B596" s="101"/>
      <c r="C596" s="102"/>
      <c r="I596" s="138"/>
      <c r="J596" s="138"/>
    </row>
    <row r="597" spans="1:20" s="78" customFormat="1" x14ac:dyDescent="0.25">
      <c r="A597" s="14"/>
      <c r="B597" s="101"/>
      <c r="C597" s="94"/>
      <c r="D597" s="67"/>
      <c r="E597" s="67"/>
      <c r="F597" s="67"/>
      <c r="G597" s="67"/>
      <c r="H597" s="67"/>
      <c r="I597" s="140"/>
      <c r="J597" s="140"/>
      <c r="K597" s="79"/>
      <c r="O597" s="188"/>
      <c r="P597" s="188"/>
      <c r="Q597" s="188"/>
    </row>
    <row r="598" spans="1:20" x14ac:dyDescent="0.25">
      <c r="A598" s="14"/>
      <c r="B598" s="101"/>
      <c r="C598" s="94"/>
      <c r="I598" s="140"/>
      <c r="J598" s="140"/>
    </row>
    <row r="599" spans="1:20" x14ac:dyDescent="0.25">
      <c r="A599" s="14"/>
      <c r="B599" s="101"/>
      <c r="C599" s="94"/>
      <c r="I599" s="140"/>
      <c r="J599" s="140"/>
    </row>
    <row r="600" spans="1:20" x14ac:dyDescent="0.25">
      <c r="A600" s="14"/>
      <c r="B600" s="101"/>
      <c r="C600" s="94"/>
      <c r="I600" s="140"/>
      <c r="J600" s="140"/>
    </row>
    <row r="601" spans="1:20" x14ac:dyDescent="0.25">
      <c r="A601" s="144"/>
      <c r="B601" s="145" t="s">
        <v>20</v>
      </c>
      <c r="C601" s="146">
        <f>SUM(C596:C600)</f>
        <v>0</v>
      </c>
      <c r="I601" s="135">
        <f>SUM(I596:I600)</f>
        <v>0</v>
      </c>
      <c r="J601" s="135">
        <f>SUM(J596:J600)</f>
        <v>0</v>
      </c>
    </row>
    <row r="603" spans="1:20" x14ac:dyDescent="0.25">
      <c r="A603" s="861" t="s">
        <v>135</v>
      </c>
      <c r="B603" s="861"/>
      <c r="C603" s="861"/>
      <c r="D603" s="861"/>
      <c r="E603" s="861"/>
      <c r="F603" s="861"/>
      <c r="G603" s="861"/>
      <c r="H603" s="861"/>
      <c r="I603" s="861"/>
      <c r="J603" s="861"/>
    </row>
    <row r="604" spans="1:20" x14ac:dyDescent="0.25">
      <c r="I604" s="850" t="s">
        <v>172</v>
      </c>
      <c r="J604" s="850"/>
    </row>
    <row r="605" spans="1:20" s="12" customFormat="1" ht="56.25" x14ac:dyDescent="0.35">
      <c r="A605" s="14" t="s">
        <v>24</v>
      </c>
      <c r="B605" s="14" t="s">
        <v>14</v>
      </c>
      <c r="C605" s="14" t="s">
        <v>81</v>
      </c>
      <c r="D605" s="67"/>
      <c r="E605" s="67"/>
      <c r="F605" s="67"/>
      <c r="G605" s="67"/>
      <c r="H605" s="67"/>
      <c r="I605" s="133" t="s">
        <v>115</v>
      </c>
      <c r="J605" s="133" t="s">
        <v>173</v>
      </c>
      <c r="K605" s="81"/>
      <c r="L605" s="36"/>
      <c r="M605" s="36"/>
      <c r="O605" s="189"/>
      <c r="P605" s="196"/>
      <c r="Q605" s="196"/>
      <c r="R605" s="92"/>
      <c r="S605" s="92"/>
      <c r="T605" s="92"/>
    </row>
    <row r="606" spans="1:20" x14ac:dyDescent="0.25">
      <c r="A606" s="91">
        <v>1</v>
      </c>
      <c r="B606" s="91">
        <v>2</v>
      </c>
      <c r="C606" s="91">
        <v>3</v>
      </c>
      <c r="D606" s="78"/>
      <c r="E606" s="78"/>
      <c r="F606" s="78"/>
      <c r="G606" s="78"/>
      <c r="H606" s="78"/>
      <c r="I606" s="140"/>
      <c r="J606" s="140"/>
    </row>
    <row r="607" spans="1:20" x14ac:dyDescent="0.25">
      <c r="A607" s="14">
        <v>1</v>
      </c>
      <c r="B607" s="101"/>
      <c r="C607" s="102"/>
      <c r="I607" s="138"/>
      <c r="J607" s="138"/>
    </row>
    <row r="608" spans="1:20" s="78" customFormat="1" x14ac:dyDescent="0.25">
      <c r="A608" s="14"/>
      <c r="B608" s="101"/>
      <c r="C608" s="94"/>
      <c r="D608" s="67"/>
      <c r="E608" s="67"/>
      <c r="F608" s="67"/>
      <c r="G608" s="67"/>
      <c r="H608" s="67"/>
      <c r="I608" s="140"/>
      <c r="J608" s="140"/>
      <c r="K608" s="79"/>
      <c r="O608" s="188"/>
      <c r="P608" s="188"/>
      <c r="Q608" s="188"/>
    </row>
    <row r="609" spans="1:20" x14ac:dyDescent="0.25">
      <c r="A609" s="14"/>
      <c r="B609" s="101"/>
      <c r="C609" s="94"/>
      <c r="I609" s="140"/>
      <c r="J609" s="140"/>
    </row>
    <row r="610" spans="1:20" x14ac:dyDescent="0.25">
      <c r="A610" s="14"/>
      <c r="B610" s="101"/>
      <c r="C610" s="94"/>
      <c r="I610" s="140"/>
      <c r="J610" s="140"/>
    </row>
    <row r="611" spans="1:20" x14ac:dyDescent="0.25">
      <c r="A611" s="14"/>
      <c r="B611" s="101"/>
      <c r="C611" s="94"/>
      <c r="I611" s="140"/>
      <c r="J611" s="140"/>
    </row>
    <row r="612" spans="1:20" x14ac:dyDescent="0.25">
      <c r="A612" s="144"/>
      <c r="B612" s="145" t="s">
        <v>20</v>
      </c>
      <c r="C612" s="146">
        <f>SUM(C607:C611)</f>
        <v>0</v>
      </c>
      <c r="I612" s="135">
        <f>SUM(I607:I611)</f>
        <v>0</v>
      </c>
      <c r="J612" s="135">
        <f>SUM(J607:J611)</f>
        <v>0</v>
      </c>
    </row>
    <row r="614" spans="1:20" x14ac:dyDescent="0.25">
      <c r="A614" s="861" t="s">
        <v>136</v>
      </c>
      <c r="B614" s="861"/>
      <c r="C614" s="861"/>
      <c r="D614" s="861"/>
      <c r="E614" s="861"/>
      <c r="F614" s="861"/>
      <c r="G614" s="861"/>
      <c r="H614" s="861"/>
      <c r="I614" s="861"/>
      <c r="J614" s="861"/>
    </row>
    <row r="615" spans="1:20" x14ac:dyDescent="0.25">
      <c r="I615" s="850" t="s">
        <v>172</v>
      </c>
      <c r="J615" s="850"/>
    </row>
    <row r="616" spans="1:20" s="12" customFormat="1" ht="56.25" x14ac:dyDescent="0.35">
      <c r="A616" s="14" t="s">
        <v>24</v>
      </c>
      <c r="B616" s="14" t="s">
        <v>14</v>
      </c>
      <c r="C616" s="14" t="s">
        <v>81</v>
      </c>
      <c r="D616" s="67"/>
      <c r="E616" s="67"/>
      <c r="F616" s="67"/>
      <c r="G616" s="67"/>
      <c r="H616" s="67"/>
      <c r="I616" s="133" t="s">
        <v>115</v>
      </c>
      <c r="J616" s="133" t="s">
        <v>173</v>
      </c>
      <c r="K616" s="81"/>
      <c r="L616" s="36"/>
      <c r="M616" s="36"/>
      <c r="O616" s="189"/>
      <c r="P616" s="196"/>
      <c r="Q616" s="196"/>
      <c r="R616" s="92"/>
      <c r="S616" s="92"/>
      <c r="T616" s="92"/>
    </row>
    <row r="617" spans="1:20" x14ac:dyDescent="0.25">
      <c r="A617" s="91">
        <v>1</v>
      </c>
      <c r="B617" s="91">
        <v>2</v>
      </c>
      <c r="C617" s="91">
        <v>3</v>
      </c>
      <c r="D617" s="78"/>
      <c r="E617" s="78"/>
      <c r="F617" s="78"/>
      <c r="G617" s="78"/>
      <c r="H617" s="78"/>
      <c r="I617" s="140"/>
      <c r="J617" s="140"/>
    </row>
    <row r="618" spans="1:20" x14ac:dyDescent="0.25">
      <c r="A618" s="14">
        <v>1</v>
      </c>
      <c r="B618" s="101"/>
      <c r="C618" s="102"/>
      <c r="I618" s="138"/>
      <c r="J618" s="138"/>
    </row>
    <row r="619" spans="1:20" s="78" customFormat="1" x14ac:dyDescent="0.25">
      <c r="A619" s="14"/>
      <c r="B619" s="101"/>
      <c r="C619" s="94"/>
      <c r="D619" s="67"/>
      <c r="E619" s="67"/>
      <c r="F619" s="67"/>
      <c r="G619" s="67"/>
      <c r="H619" s="67"/>
      <c r="I619" s="140"/>
      <c r="J619" s="140"/>
      <c r="K619" s="79"/>
      <c r="O619" s="188"/>
      <c r="P619" s="188"/>
      <c r="Q619" s="188"/>
    </row>
    <row r="620" spans="1:20" x14ac:dyDescent="0.25">
      <c r="A620" s="14"/>
      <c r="B620" s="101"/>
      <c r="C620" s="94"/>
      <c r="I620" s="140"/>
      <c r="J620" s="140"/>
    </row>
    <row r="621" spans="1:20" x14ac:dyDescent="0.25">
      <c r="A621" s="14"/>
      <c r="B621" s="101"/>
      <c r="C621" s="94"/>
      <c r="I621" s="140"/>
      <c r="J621" s="140"/>
    </row>
    <row r="622" spans="1:20" x14ac:dyDescent="0.25">
      <c r="A622" s="14"/>
      <c r="B622" s="101"/>
      <c r="C622" s="94"/>
      <c r="I622" s="140"/>
      <c r="J622" s="140"/>
    </row>
    <row r="623" spans="1:20" x14ac:dyDescent="0.25">
      <c r="A623" s="144"/>
      <c r="B623" s="145" t="s">
        <v>20</v>
      </c>
      <c r="C623" s="146">
        <f>SUM(C618:C622)</f>
        <v>0</v>
      </c>
      <c r="I623" s="135">
        <f>SUM(I618:I622)</f>
        <v>0</v>
      </c>
      <c r="J623" s="135">
        <f>SUM(J618:J622)</f>
        <v>0</v>
      </c>
    </row>
    <row r="625" spans="1:20" x14ac:dyDescent="0.25">
      <c r="A625" s="861" t="s">
        <v>137</v>
      </c>
      <c r="B625" s="861"/>
      <c r="C625" s="861"/>
      <c r="D625" s="861"/>
      <c r="E625" s="861"/>
      <c r="F625" s="861"/>
      <c r="G625" s="861"/>
      <c r="H625" s="861"/>
      <c r="I625" s="861"/>
      <c r="J625" s="861"/>
    </row>
    <row r="626" spans="1:20" x14ac:dyDescent="0.25">
      <c r="I626" s="850" t="s">
        <v>172</v>
      </c>
      <c r="J626" s="850"/>
    </row>
    <row r="627" spans="1:20" s="12" customFormat="1" ht="56.25" x14ac:dyDescent="0.35">
      <c r="A627" s="14" t="s">
        <v>24</v>
      </c>
      <c r="B627" s="14" t="s">
        <v>14</v>
      </c>
      <c r="C627" s="14" t="s">
        <v>81</v>
      </c>
      <c r="D627" s="67"/>
      <c r="E627" s="67"/>
      <c r="F627" s="67"/>
      <c r="G627" s="67"/>
      <c r="H627" s="67"/>
      <c r="I627" s="133" t="s">
        <v>115</v>
      </c>
      <c r="J627" s="133" t="s">
        <v>173</v>
      </c>
      <c r="K627" s="81"/>
      <c r="L627" s="36"/>
      <c r="M627" s="36"/>
      <c r="O627" s="189"/>
      <c r="P627" s="196"/>
      <c r="Q627" s="196"/>
      <c r="R627" s="92"/>
      <c r="S627" s="92"/>
      <c r="T627" s="92"/>
    </row>
    <row r="628" spans="1:20" x14ac:dyDescent="0.25">
      <c r="A628" s="91">
        <v>1</v>
      </c>
      <c r="B628" s="91">
        <v>2</v>
      </c>
      <c r="C628" s="91">
        <v>3</v>
      </c>
      <c r="D628" s="78"/>
      <c r="E628" s="78"/>
      <c r="F628" s="78"/>
      <c r="G628" s="78"/>
      <c r="H628" s="78"/>
      <c r="I628" s="140"/>
      <c r="J628" s="140"/>
    </row>
    <row r="629" spans="1:20" x14ac:dyDescent="0.25">
      <c r="A629" s="14">
        <v>1</v>
      </c>
      <c r="B629" s="101"/>
      <c r="C629" s="102"/>
      <c r="I629" s="138"/>
      <c r="J629" s="138"/>
    </row>
    <row r="630" spans="1:20" s="78" customFormat="1" x14ac:dyDescent="0.25">
      <c r="A630" s="14"/>
      <c r="B630" s="101"/>
      <c r="C630" s="94"/>
      <c r="D630" s="67"/>
      <c r="E630" s="67"/>
      <c r="F630" s="67"/>
      <c r="G630" s="67"/>
      <c r="H630" s="67"/>
      <c r="I630" s="140"/>
      <c r="J630" s="140"/>
      <c r="K630" s="79"/>
      <c r="O630" s="188"/>
      <c r="P630" s="188"/>
      <c r="Q630" s="188"/>
    </row>
    <row r="631" spans="1:20" x14ac:dyDescent="0.25">
      <c r="A631" s="14"/>
      <c r="B631" s="101"/>
      <c r="C631" s="94"/>
      <c r="I631" s="140"/>
      <c r="J631" s="140"/>
    </row>
    <row r="632" spans="1:20" x14ac:dyDescent="0.25">
      <c r="A632" s="14"/>
      <c r="B632" s="101"/>
      <c r="C632" s="94"/>
      <c r="I632" s="140"/>
      <c r="J632" s="140"/>
    </row>
    <row r="633" spans="1:20" x14ac:dyDescent="0.25">
      <c r="A633" s="14"/>
      <c r="B633" s="101"/>
      <c r="C633" s="94"/>
      <c r="I633" s="140"/>
      <c r="J633" s="140"/>
    </row>
    <row r="634" spans="1:20" x14ac:dyDescent="0.25">
      <c r="A634" s="144"/>
      <c r="B634" s="145" t="s">
        <v>20</v>
      </c>
      <c r="C634" s="146">
        <f>SUM(C629:C633)</f>
        <v>0</v>
      </c>
      <c r="I634" s="135">
        <f>SUM(I629:I633)</f>
        <v>0</v>
      </c>
      <c r="J634" s="135">
        <f>SUM(J629:J633)</f>
        <v>0</v>
      </c>
    </row>
    <row r="637" spans="1:20" ht="55.5" customHeight="1" x14ac:dyDescent="0.25">
      <c r="A637" s="863" t="s">
        <v>183</v>
      </c>
      <c r="B637" s="863"/>
      <c r="C637" s="863"/>
      <c r="D637" s="863"/>
      <c r="E637" s="863"/>
      <c r="F637" s="863"/>
      <c r="G637" s="863"/>
      <c r="H637" s="863"/>
      <c r="I637" s="863"/>
      <c r="J637" s="863"/>
    </row>
    <row r="639" spans="1:20" x14ac:dyDescent="0.25">
      <c r="A639" s="861" t="s">
        <v>138</v>
      </c>
      <c r="B639" s="861"/>
      <c r="C639" s="861"/>
      <c r="D639" s="861"/>
      <c r="E639" s="861"/>
      <c r="F639" s="861"/>
      <c r="G639" s="861"/>
      <c r="H639" s="861"/>
      <c r="I639" s="861"/>
      <c r="J639" s="861"/>
      <c r="K639" s="123"/>
    </row>
    <row r="640" spans="1:20" x14ac:dyDescent="0.25">
      <c r="I640" s="850" t="s">
        <v>172</v>
      </c>
      <c r="J640" s="850"/>
    </row>
    <row r="641" spans="1:20" s="12" customFormat="1" ht="56.25" x14ac:dyDescent="0.35">
      <c r="A641" s="14" t="s">
        <v>24</v>
      </c>
      <c r="B641" s="14" t="s">
        <v>14</v>
      </c>
      <c r="C641" s="167" t="s">
        <v>132</v>
      </c>
      <c r="D641" s="167" t="s">
        <v>133</v>
      </c>
      <c r="E641" s="167" t="s">
        <v>134</v>
      </c>
      <c r="F641" s="67"/>
      <c r="G641" s="67"/>
      <c r="H641" s="67"/>
      <c r="I641" s="133" t="s">
        <v>115</v>
      </c>
      <c r="J641" s="133" t="s">
        <v>173</v>
      </c>
      <c r="K641" s="81"/>
      <c r="L641" s="36"/>
      <c r="M641" s="36"/>
      <c r="O641" s="189"/>
      <c r="P641" s="196"/>
      <c r="Q641" s="196"/>
      <c r="R641" s="92"/>
      <c r="S641" s="92"/>
      <c r="T641" s="92"/>
    </row>
    <row r="642" spans="1:20" x14ac:dyDescent="0.25">
      <c r="A642" s="91">
        <v>1</v>
      </c>
      <c r="B642" s="91">
        <v>2</v>
      </c>
      <c r="C642" s="113">
        <v>3</v>
      </c>
      <c r="D642" s="113">
        <v>4</v>
      </c>
      <c r="E642" s="113">
        <v>5</v>
      </c>
      <c r="F642" s="78"/>
      <c r="G642" s="78"/>
      <c r="H642" s="78"/>
      <c r="I642" s="138"/>
      <c r="J642" s="138"/>
    </row>
    <row r="643" spans="1:20" x14ac:dyDescent="0.25">
      <c r="A643" s="14">
        <v>1</v>
      </c>
      <c r="B643" s="101"/>
      <c r="C643" s="94"/>
      <c r="D643" s="14"/>
      <c r="E643" s="94"/>
      <c r="I643" s="138"/>
      <c r="J643" s="138"/>
    </row>
    <row r="644" spans="1:20" s="78" customFormat="1" x14ac:dyDescent="0.25">
      <c r="A644" s="14"/>
      <c r="B644" s="101"/>
      <c r="C644" s="165"/>
      <c r="D644" s="167"/>
      <c r="E644" s="165"/>
      <c r="F644" s="67"/>
      <c r="G644" s="67"/>
      <c r="H644" s="67"/>
      <c r="I644" s="138"/>
      <c r="J644" s="138"/>
      <c r="K644" s="79"/>
      <c r="O644" s="188"/>
      <c r="P644" s="188"/>
      <c r="Q644" s="188"/>
    </row>
    <row r="645" spans="1:20" x14ac:dyDescent="0.25">
      <c r="A645" s="14"/>
      <c r="B645" s="101"/>
      <c r="C645" s="165"/>
      <c r="D645" s="167"/>
      <c r="E645" s="165"/>
      <c r="I645" s="138"/>
      <c r="J645" s="138"/>
    </row>
    <row r="646" spans="1:20" x14ac:dyDescent="0.25">
      <c r="A646" s="144"/>
      <c r="B646" s="145" t="s">
        <v>20</v>
      </c>
      <c r="C646" s="144" t="s">
        <v>21</v>
      </c>
      <c r="D646" s="144" t="s">
        <v>21</v>
      </c>
      <c r="E646" s="146">
        <f>E643</f>
        <v>0</v>
      </c>
      <c r="I646" s="135">
        <f>SUM(I643:I645)</f>
        <v>0</v>
      </c>
      <c r="J646" s="135">
        <f>SUM(J643:J645)</f>
        <v>0</v>
      </c>
    </row>
    <row r="648" spans="1:20" x14ac:dyDescent="0.25">
      <c r="A648" s="861" t="s">
        <v>139</v>
      </c>
      <c r="B648" s="861"/>
      <c r="C648" s="861"/>
      <c r="D648" s="861"/>
      <c r="E648" s="861"/>
      <c r="F648" s="861"/>
      <c r="G648" s="861"/>
      <c r="H648" s="861"/>
      <c r="I648" s="861"/>
      <c r="J648" s="861"/>
    </row>
    <row r="649" spans="1:20" x14ac:dyDescent="0.25">
      <c r="I649" s="850" t="s">
        <v>172</v>
      </c>
      <c r="J649" s="850"/>
    </row>
    <row r="650" spans="1:20" s="12" customFormat="1" ht="56.25" x14ac:dyDescent="0.35">
      <c r="A650" s="14" t="s">
        <v>24</v>
      </c>
      <c r="B650" s="14" t="s">
        <v>14</v>
      </c>
      <c r="C650" s="167" t="s">
        <v>132</v>
      </c>
      <c r="D650" s="167" t="s">
        <v>133</v>
      </c>
      <c r="E650" s="167" t="s">
        <v>134</v>
      </c>
      <c r="F650" s="67"/>
      <c r="G650" s="67"/>
      <c r="H650" s="67"/>
      <c r="I650" s="133" t="s">
        <v>115</v>
      </c>
      <c r="J650" s="133" t="s">
        <v>173</v>
      </c>
      <c r="K650" s="81"/>
      <c r="L650" s="36"/>
      <c r="M650" s="36"/>
      <c r="O650" s="189"/>
      <c r="P650" s="196"/>
      <c r="Q650" s="196"/>
      <c r="R650" s="92"/>
      <c r="S650" s="92"/>
      <c r="T650" s="92"/>
    </row>
    <row r="651" spans="1:20" x14ac:dyDescent="0.25">
      <c r="A651" s="91">
        <v>1</v>
      </c>
      <c r="B651" s="91">
        <v>2</v>
      </c>
      <c r="C651" s="113">
        <v>3</v>
      </c>
      <c r="D651" s="113">
        <v>4</v>
      </c>
      <c r="E651" s="113">
        <v>5</v>
      </c>
      <c r="F651" s="78"/>
      <c r="G651" s="78"/>
      <c r="H651" s="78"/>
      <c r="I651" s="138"/>
      <c r="J651" s="138"/>
    </row>
    <row r="652" spans="1:20" x14ac:dyDescent="0.25">
      <c r="A652" s="14">
        <v>1</v>
      </c>
      <c r="B652" s="101"/>
      <c r="C652" s="94"/>
      <c r="D652" s="14"/>
      <c r="E652" s="94"/>
      <c r="I652" s="138"/>
      <c r="J652" s="138"/>
    </row>
    <row r="653" spans="1:20" s="78" customFormat="1" x14ac:dyDescent="0.25">
      <c r="A653" s="14"/>
      <c r="B653" s="101"/>
      <c r="C653" s="165"/>
      <c r="D653" s="167"/>
      <c r="E653" s="165"/>
      <c r="F653" s="67"/>
      <c r="G653" s="67"/>
      <c r="H653" s="67"/>
      <c r="I653" s="138"/>
      <c r="J653" s="138"/>
      <c r="K653" s="79"/>
      <c r="O653" s="188"/>
      <c r="P653" s="188"/>
      <c r="Q653" s="188"/>
    </row>
    <row r="654" spans="1:20" x14ac:dyDescent="0.25">
      <c r="A654" s="14"/>
      <c r="B654" s="101"/>
      <c r="C654" s="165"/>
      <c r="D654" s="167"/>
      <c r="E654" s="165"/>
      <c r="I654" s="138"/>
      <c r="J654" s="138"/>
    </row>
    <row r="655" spans="1:20" x14ac:dyDescent="0.25">
      <c r="A655" s="144"/>
      <c r="B655" s="145" t="s">
        <v>20</v>
      </c>
      <c r="C655" s="144" t="s">
        <v>21</v>
      </c>
      <c r="D655" s="144" t="s">
        <v>21</v>
      </c>
      <c r="E655" s="146">
        <f>E652</f>
        <v>0</v>
      </c>
      <c r="I655" s="135">
        <f>SUM(I652:I654)</f>
        <v>0</v>
      </c>
      <c r="J655" s="135">
        <f>SUM(J652:J654)</f>
        <v>0</v>
      </c>
    </row>
    <row r="658" spans="1:17" ht="53.25" customHeight="1" x14ac:dyDescent="0.25">
      <c r="A658" s="863" t="s">
        <v>182</v>
      </c>
      <c r="B658" s="863"/>
      <c r="C658" s="863"/>
      <c r="D658" s="863"/>
      <c r="E658" s="863"/>
      <c r="F658" s="863"/>
      <c r="G658" s="863"/>
      <c r="H658" s="863"/>
      <c r="I658" s="863"/>
      <c r="J658" s="863"/>
    </row>
    <row r="660" spans="1:17" x14ac:dyDescent="0.25">
      <c r="A660" s="866" t="s">
        <v>140</v>
      </c>
      <c r="B660" s="866"/>
      <c r="C660" s="866"/>
      <c r="D660" s="866"/>
      <c r="E660" s="866"/>
      <c r="F660" s="866"/>
      <c r="G660" s="866"/>
      <c r="H660" s="866"/>
      <c r="I660" s="866"/>
      <c r="J660" s="866"/>
      <c r="K660" s="123"/>
    </row>
    <row r="661" spans="1:17" x14ac:dyDescent="0.25">
      <c r="A661" s="32"/>
      <c r="B661" s="11"/>
      <c r="C661" s="17"/>
      <c r="D661" s="17"/>
      <c r="E661" s="17"/>
      <c r="F661" s="17"/>
      <c r="I661" s="850" t="s">
        <v>172</v>
      </c>
      <c r="J661" s="850"/>
    </row>
    <row r="662" spans="1:17" ht="56.25" x14ac:dyDescent="0.25">
      <c r="A662" s="167" t="s">
        <v>24</v>
      </c>
      <c r="B662" s="167" t="s">
        <v>14</v>
      </c>
      <c r="C662" s="167" t="s">
        <v>71</v>
      </c>
      <c r="D662" s="167" t="s">
        <v>72</v>
      </c>
      <c r="E662" s="167" t="s">
        <v>73</v>
      </c>
      <c r="I662" s="133" t="s">
        <v>115</v>
      </c>
      <c r="J662" s="133" t="s">
        <v>173</v>
      </c>
      <c r="K662" s="127"/>
    </row>
    <row r="663" spans="1:17" x14ac:dyDescent="0.25">
      <c r="A663" s="113">
        <v>1</v>
      </c>
      <c r="B663" s="113">
        <v>2</v>
      </c>
      <c r="C663" s="113">
        <v>3</v>
      </c>
      <c r="D663" s="113">
        <v>4</v>
      </c>
      <c r="E663" s="113">
        <v>5</v>
      </c>
      <c r="F663" s="78"/>
      <c r="G663" s="78"/>
      <c r="H663" s="78"/>
      <c r="I663" s="138"/>
      <c r="J663" s="138"/>
    </row>
    <row r="664" spans="1:17" x14ac:dyDescent="0.25">
      <c r="A664" s="171"/>
      <c r="B664" s="26"/>
      <c r="C664" s="167"/>
      <c r="D664" s="13"/>
      <c r="E664" s="165"/>
      <c r="I664" s="138"/>
      <c r="J664" s="138"/>
    </row>
    <row r="665" spans="1:17" s="78" customFormat="1" x14ac:dyDescent="0.25">
      <c r="A665" s="167"/>
      <c r="B665" s="10"/>
      <c r="C665" s="167"/>
      <c r="D665" s="13"/>
      <c r="E665" s="165"/>
      <c r="F665" s="67"/>
      <c r="G665" s="67"/>
      <c r="H665" s="67"/>
      <c r="I665" s="138"/>
      <c r="J665" s="138"/>
      <c r="K665" s="79"/>
      <c r="O665" s="188"/>
      <c r="P665" s="188"/>
      <c r="Q665" s="188"/>
    </row>
    <row r="666" spans="1:17" x14ac:dyDescent="0.25">
      <c r="A666" s="167"/>
      <c r="B666" s="10"/>
      <c r="C666" s="167"/>
      <c r="D666" s="13"/>
      <c r="E666" s="165"/>
      <c r="I666" s="138"/>
      <c r="J666" s="138"/>
    </row>
    <row r="667" spans="1:17" x14ac:dyDescent="0.25">
      <c r="A667" s="144"/>
      <c r="B667" s="145" t="s">
        <v>20</v>
      </c>
      <c r="C667" s="144" t="s">
        <v>21</v>
      </c>
      <c r="D667" s="144" t="s">
        <v>21</v>
      </c>
      <c r="E667" s="146">
        <f>SUM(E664:E666)</f>
        <v>0</v>
      </c>
      <c r="I667" s="135">
        <f>SUM(I664:I666)</f>
        <v>0</v>
      </c>
      <c r="J667" s="135">
        <f>SUM(J664:J666)</f>
        <v>0</v>
      </c>
    </row>
    <row r="668" spans="1:17" x14ac:dyDescent="0.25">
      <c r="A668" s="30"/>
      <c r="B668" s="31"/>
      <c r="C668" s="30"/>
      <c r="D668" s="30"/>
      <c r="E668" s="30"/>
      <c r="F668" s="30"/>
    </row>
    <row r="669" spans="1:17" x14ac:dyDescent="0.25">
      <c r="A669" s="860" t="s">
        <v>118</v>
      </c>
      <c r="B669" s="860"/>
      <c r="C669" s="860"/>
      <c r="D669" s="860"/>
      <c r="E669" s="860"/>
      <c r="F669" s="860"/>
      <c r="G669" s="860"/>
      <c r="H669" s="860"/>
      <c r="I669" s="860"/>
      <c r="J669" s="860"/>
    </row>
    <row r="670" spans="1:17" x14ac:dyDescent="0.25">
      <c r="A670" s="30"/>
      <c r="B670" s="11"/>
      <c r="C670" s="17"/>
      <c r="D670" s="17"/>
      <c r="E670" s="17"/>
      <c r="F670" s="17"/>
      <c r="I670" s="850" t="s">
        <v>172</v>
      </c>
      <c r="J670" s="850"/>
    </row>
    <row r="671" spans="1:17" ht="56.25" x14ac:dyDescent="0.25">
      <c r="A671" s="167" t="s">
        <v>24</v>
      </c>
      <c r="B671" s="167" t="s">
        <v>14</v>
      </c>
      <c r="C671" s="167" t="s">
        <v>74</v>
      </c>
      <c r="D671" s="167" t="s">
        <v>117</v>
      </c>
      <c r="F671" s="17"/>
      <c r="I671" s="133" t="s">
        <v>115</v>
      </c>
      <c r="J671" s="133" t="s">
        <v>173</v>
      </c>
      <c r="K671" s="128"/>
    </row>
    <row r="672" spans="1:17" x14ac:dyDescent="0.25">
      <c r="A672" s="113">
        <v>1</v>
      </c>
      <c r="B672" s="113">
        <v>2</v>
      </c>
      <c r="C672" s="113">
        <v>3</v>
      </c>
      <c r="D672" s="113">
        <v>4</v>
      </c>
      <c r="E672" s="78"/>
      <c r="F672" s="1"/>
      <c r="G672" s="78"/>
      <c r="H672" s="78"/>
      <c r="I672" s="138"/>
      <c r="J672" s="138"/>
    </row>
    <row r="673" spans="1:17" x14ac:dyDescent="0.25">
      <c r="A673" s="167"/>
      <c r="B673" s="26"/>
      <c r="C673" s="13"/>
      <c r="D673" s="165"/>
      <c r="F673" s="17"/>
      <c r="I673" s="138"/>
      <c r="J673" s="138"/>
    </row>
    <row r="674" spans="1:17" s="78" customFormat="1" x14ac:dyDescent="0.25">
      <c r="A674" s="167"/>
      <c r="B674" s="10"/>
      <c r="C674" s="13"/>
      <c r="D674" s="165"/>
      <c r="E674" s="67"/>
      <c r="F674" s="17"/>
      <c r="G674" s="67"/>
      <c r="H674" s="67"/>
      <c r="I674" s="138"/>
      <c r="J674" s="138"/>
      <c r="K674" s="79"/>
      <c r="O674" s="188"/>
      <c r="P674" s="188"/>
      <c r="Q674" s="188"/>
    </row>
    <row r="675" spans="1:17" x14ac:dyDescent="0.25">
      <c r="A675" s="167"/>
      <c r="B675" s="10"/>
      <c r="C675" s="13"/>
      <c r="D675" s="165"/>
      <c r="F675" s="17"/>
      <c r="I675" s="138"/>
      <c r="J675" s="138"/>
    </row>
    <row r="676" spans="1:17" x14ac:dyDescent="0.25">
      <c r="A676" s="144"/>
      <c r="B676" s="145" t="s">
        <v>20</v>
      </c>
      <c r="C676" s="144" t="s">
        <v>21</v>
      </c>
      <c r="D676" s="146">
        <f>SUM(D673:D675)</f>
        <v>0</v>
      </c>
      <c r="F676" s="17"/>
      <c r="I676" s="135">
        <f>SUM(I673:I675)</f>
        <v>0</v>
      </c>
      <c r="J676" s="135">
        <f>SUM(J673:J675)</f>
        <v>0</v>
      </c>
    </row>
    <row r="677" spans="1:17" x14ac:dyDescent="0.25">
      <c r="A677" s="30"/>
      <c r="B677" s="31"/>
      <c r="C677" s="30"/>
      <c r="D677" s="30"/>
      <c r="E677" s="30"/>
      <c r="F677" s="30"/>
    </row>
    <row r="678" spans="1:17" x14ac:dyDescent="0.25">
      <c r="A678" s="860" t="s">
        <v>141</v>
      </c>
      <c r="B678" s="860"/>
      <c r="C678" s="860"/>
      <c r="D678" s="860"/>
      <c r="E678" s="860"/>
      <c r="F678" s="860"/>
      <c r="G678" s="860"/>
      <c r="H678" s="860"/>
      <c r="I678" s="860"/>
      <c r="J678" s="860"/>
    </row>
    <row r="679" spans="1:17" x14ac:dyDescent="0.25">
      <c r="A679" s="30"/>
      <c r="B679" s="11"/>
      <c r="C679" s="17"/>
      <c r="D679" s="17"/>
      <c r="E679" s="17"/>
      <c r="F679" s="17"/>
      <c r="I679" s="850" t="s">
        <v>172</v>
      </c>
      <c r="J679" s="850"/>
    </row>
    <row r="680" spans="1:17" ht="56.25" x14ac:dyDescent="0.25">
      <c r="A680" s="167" t="s">
        <v>24</v>
      </c>
      <c r="B680" s="167" t="s">
        <v>14</v>
      </c>
      <c r="C680" s="167" t="s">
        <v>74</v>
      </c>
      <c r="D680" s="167" t="s">
        <v>117</v>
      </c>
      <c r="F680" s="17"/>
      <c r="I680" s="133" t="s">
        <v>115</v>
      </c>
      <c r="J680" s="133" t="s">
        <v>173</v>
      </c>
      <c r="K680" s="128"/>
    </row>
    <row r="681" spans="1:17" x14ac:dyDescent="0.25">
      <c r="A681" s="113">
        <v>1</v>
      </c>
      <c r="B681" s="113">
        <v>2</v>
      </c>
      <c r="C681" s="113">
        <v>3</v>
      </c>
      <c r="D681" s="113">
        <v>4</v>
      </c>
      <c r="E681" s="78"/>
      <c r="F681" s="1"/>
      <c r="G681" s="78"/>
      <c r="H681" s="78"/>
      <c r="I681" s="138"/>
      <c r="J681" s="138"/>
    </row>
    <row r="682" spans="1:17" x14ac:dyDescent="0.25">
      <c r="A682" s="167"/>
      <c r="B682" s="26"/>
      <c r="C682" s="13"/>
      <c r="D682" s="165"/>
      <c r="F682" s="17"/>
      <c r="I682" s="138"/>
      <c r="J682" s="138"/>
    </row>
    <row r="683" spans="1:17" s="78" customFormat="1" x14ac:dyDescent="0.25">
      <c r="A683" s="167"/>
      <c r="B683" s="10"/>
      <c r="C683" s="13"/>
      <c r="D683" s="165"/>
      <c r="E683" s="67"/>
      <c r="F683" s="17"/>
      <c r="G683" s="67"/>
      <c r="H683" s="67"/>
      <c r="I683" s="138"/>
      <c r="J683" s="138"/>
      <c r="K683" s="79"/>
      <c r="O683" s="188"/>
      <c r="P683" s="188"/>
      <c r="Q683" s="188"/>
    </row>
    <row r="684" spans="1:17" x14ac:dyDescent="0.25">
      <c r="A684" s="167"/>
      <c r="B684" s="10"/>
      <c r="C684" s="13"/>
      <c r="D684" s="165"/>
      <c r="F684" s="17"/>
      <c r="I684" s="138"/>
      <c r="J684" s="138"/>
    </row>
    <row r="685" spans="1:17" x14ac:dyDescent="0.25">
      <c r="A685" s="144"/>
      <c r="B685" s="145" t="s">
        <v>20</v>
      </c>
      <c r="C685" s="144" t="s">
        <v>21</v>
      </c>
      <c r="D685" s="146">
        <f>SUM(D682:D684)</f>
        <v>0</v>
      </c>
      <c r="F685" s="17"/>
      <c r="I685" s="135">
        <f>SUM(I682:I684)</f>
        <v>0</v>
      </c>
      <c r="J685" s="135">
        <f>SUM(J682:J684)</f>
        <v>0</v>
      </c>
    </row>
    <row r="686" spans="1:17" x14ac:dyDescent="0.25">
      <c r="A686" s="30"/>
      <c r="B686" s="31"/>
      <c r="C686" s="30"/>
      <c r="D686" s="30"/>
      <c r="E686" s="30"/>
      <c r="F686" s="30"/>
    </row>
    <row r="687" spans="1:17" x14ac:dyDescent="0.25">
      <c r="A687" s="861" t="s">
        <v>169</v>
      </c>
      <c r="B687" s="861"/>
      <c r="C687" s="861"/>
      <c r="D687" s="861"/>
      <c r="E687" s="861"/>
      <c r="F687" s="861"/>
      <c r="G687" s="861"/>
      <c r="H687" s="861"/>
      <c r="I687" s="861"/>
      <c r="J687" s="861"/>
    </row>
    <row r="688" spans="1:17" x14ac:dyDescent="0.25">
      <c r="A688" s="862"/>
      <c r="B688" s="862"/>
      <c r="C688" s="862"/>
      <c r="D688" s="862"/>
      <c r="E688" s="862"/>
      <c r="F688" s="862"/>
      <c r="I688" s="850" t="s">
        <v>172</v>
      </c>
      <c r="J688" s="850"/>
    </row>
    <row r="689" spans="1:17" ht="56.25" x14ac:dyDescent="0.25">
      <c r="A689" s="167" t="s">
        <v>24</v>
      </c>
      <c r="B689" s="167" t="s">
        <v>14</v>
      </c>
      <c r="C689" s="167" t="s">
        <v>78</v>
      </c>
      <c r="D689" s="167" t="s">
        <v>27</v>
      </c>
      <c r="E689" s="167" t="s">
        <v>79</v>
      </c>
      <c r="F689" s="167" t="s">
        <v>7</v>
      </c>
      <c r="I689" s="133" t="s">
        <v>115</v>
      </c>
      <c r="J689" s="133" t="s">
        <v>173</v>
      </c>
      <c r="K689" s="81"/>
    </row>
    <row r="690" spans="1:17" x14ac:dyDescent="0.25">
      <c r="A690" s="113">
        <v>1</v>
      </c>
      <c r="B690" s="113">
        <v>2</v>
      </c>
      <c r="C690" s="113">
        <v>3</v>
      </c>
      <c r="D690" s="113">
        <v>4</v>
      </c>
      <c r="E690" s="113">
        <v>5</v>
      </c>
      <c r="F690" s="113">
        <v>6</v>
      </c>
      <c r="G690" s="78"/>
      <c r="H690" s="78"/>
      <c r="I690" s="138"/>
      <c r="J690" s="138"/>
    </row>
    <row r="691" spans="1:17" x14ac:dyDescent="0.25">
      <c r="A691" s="167">
        <v>1</v>
      </c>
      <c r="B691" s="10"/>
      <c r="C691" s="167"/>
      <c r="D691" s="167"/>
      <c r="E691" s="165" t="e">
        <f>F691/D691</f>
        <v>#DIV/0!</v>
      </c>
      <c r="F691" s="165"/>
      <c r="I691" s="138"/>
      <c r="J691" s="138"/>
    </row>
    <row r="692" spans="1:17" s="78" customFormat="1" x14ac:dyDescent="0.25">
      <c r="A692" s="167">
        <v>2</v>
      </c>
      <c r="B692" s="10"/>
      <c r="C692" s="14"/>
      <c r="D692" s="14"/>
      <c r="E692" s="165" t="e">
        <f t="shared" ref="E692:E693" si="14">F692/D692</f>
        <v>#DIV/0!</v>
      </c>
      <c r="F692" s="165"/>
      <c r="G692" s="67"/>
      <c r="H692" s="67"/>
      <c r="I692" s="138"/>
      <c r="J692" s="138"/>
      <c r="K692" s="79"/>
      <c r="O692" s="188"/>
      <c r="P692" s="188"/>
      <c r="Q692" s="188"/>
    </row>
    <row r="693" spans="1:17" x14ac:dyDescent="0.25">
      <c r="A693" s="167">
        <v>3</v>
      </c>
      <c r="B693" s="10"/>
      <c r="C693" s="167"/>
      <c r="D693" s="167"/>
      <c r="E693" s="165" t="e">
        <f t="shared" si="14"/>
        <v>#DIV/0!</v>
      </c>
      <c r="F693" s="165"/>
      <c r="I693" s="138"/>
      <c r="J693" s="138"/>
    </row>
    <row r="694" spans="1:17" x14ac:dyDescent="0.25">
      <c r="A694" s="144"/>
      <c r="B694" s="145" t="s">
        <v>20</v>
      </c>
      <c r="C694" s="144" t="s">
        <v>21</v>
      </c>
      <c r="D694" s="144" t="s">
        <v>21</v>
      </c>
      <c r="E694" s="144" t="s">
        <v>21</v>
      </c>
      <c r="F694" s="146">
        <f>F693+F692+F691</f>
        <v>0</v>
      </c>
      <c r="I694" s="135">
        <f>SUM(I691:I693)</f>
        <v>0</v>
      </c>
      <c r="J694" s="135">
        <f>SUM(J691:J693)</f>
        <v>0</v>
      </c>
    </row>
    <row r="695" spans="1:17" x14ac:dyDescent="0.25">
      <c r="A695" s="30"/>
      <c r="B695" s="31"/>
      <c r="C695" s="30"/>
      <c r="D695" s="30"/>
      <c r="E695" s="30"/>
      <c r="F695" s="30"/>
    </row>
    <row r="696" spans="1:17" x14ac:dyDescent="0.25">
      <c r="A696" s="30"/>
      <c r="B696" s="31"/>
      <c r="C696" s="30"/>
      <c r="D696" s="30"/>
      <c r="E696" s="30"/>
      <c r="F696" s="30"/>
    </row>
    <row r="697" spans="1:17" x14ac:dyDescent="0.25">
      <c r="A697" s="863" t="s">
        <v>181</v>
      </c>
      <c r="B697" s="863"/>
      <c r="C697" s="863"/>
      <c r="D697" s="863"/>
      <c r="E697" s="863"/>
      <c r="F697" s="863"/>
      <c r="G697" s="863"/>
      <c r="H697" s="863"/>
      <c r="I697" s="863"/>
      <c r="J697" s="863"/>
    </row>
    <row r="698" spans="1:17" x14ac:dyDescent="0.25">
      <c r="A698" s="30"/>
      <c r="B698" s="31"/>
      <c r="C698" s="30"/>
      <c r="D698" s="30"/>
      <c r="E698" s="30"/>
      <c r="F698" s="30"/>
    </row>
    <row r="699" spans="1:17" x14ac:dyDescent="0.25">
      <c r="A699" s="865" t="s">
        <v>142</v>
      </c>
      <c r="B699" s="865"/>
      <c r="C699" s="865"/>
      <c r="D699" s="865"/>
      <c r="E699" s="865"/>
      <c r="F699" s="865"/>
      <c r="G699" s="865"/>
      <c r="H699" s="865"/>
      <c r="I699" s="865"/>
      <c r="J699" s="865"/>
      <c r="K699" s="123"/>
    </row>
    <row r="700" spans="1:17" x14ac:dyDescent="0.25">
      <c r="A700" s="166"/>
      <c r="B700" s="34"/>
      <c r="C700" s="166"/>
      <c r="D700" s="166"/>
      <c r="E700" s="166"/>
      <c r="F700" s="166"/>
      <c r="I700" s="850" t="s">
        <v>172</v>
      </c>
      <c r="J700" s="850"/>
    </row>
    <row r="701" spans="1:17" ht="56.25" x14ac:dyDescent="0.25">
      <c r="A701" s="167" t="s">
        <v>24</v>
      </c>
      <c r="B701" s="167" t="s">
        <v>14</v>
      </c>
      <c r="C701" s="167" t="s">
        <v>65</v>
      </c>
      <c r="D701" s="167" t="s">
        <v>59</v>
      </c>
      <c r="E701" s="167" t="s">
        <v>60</v>
      </c>
      <c r="F701" s="167" t="s">
        <v>159</v>
      </c>
      <c r="I701" s="133" t="s">
        <v>115</v>
      </c>
      <c r="J701" s="133" t="s">
        <v>173</v>
      </c>
      <c r="K701" s="122"/>
    </row>
    <row r="702" spans="1:17" x14ac:dyDescent="0.25">
      <c r="A702" s="113">
        <v>1</v>
      </c>
      <c r="B702" s="113">
        <v>2</v>
      </c>
      <c r="C702" s="113">
        <v>3</v>
      </c>
      <c r="D702" s="113">
        <v>4</v>
      </c>
      <c r="E702" s="113">
        <v>5</v>
      </c>
      <c r="F702" s="113">
        <v>6</v>
      </c>
      <c r="G702" s="78"/>
      <c r="H702" s="78"/>
      <c r="I702" s="138"/>
      <c r="J702" s="138"/>
    </row>
    <row r="703" spans="1:17" x14ac:dyDescent="0.25">
      <c r="A703" s="167">
        <v>1</v>
      </c>
      <c r="B703" s="10" t="s">
        <v>61</v>
      </c>
      <c r="C703" s="167"/>
      <c r="D703" s="167"/>
      <c r="E703" s="165" t="e">
        <f>F703/D703/C703</f>
        <v>#DIV/0!</v>
      </c>
      <c r="F703" s="165"/>
      <c r="I703" s="138"/>
      <c r="J703" s="138"/>
    </row>
    <row r="704" spans="1:17" s="78" customFormat="1" ht="69.75" x14ac:dyDescent="0.25">
      <c r="A704" s="167">
        <v>2</v>
      </c>
      <c r="B704" s="10" t="s">
        <v>62</v>
      </c>
      <c r="C704" s="167"/>
      <c r="D704" s="167"/>
      <c r="E704" s="165" t="e">
        <f t="shared" ref="E704:E708" si="15">F704/D704/C704</f>
        <v>#DIV/0!</v>
      </c>
      <c r="F704" s="165"/>
      <c r="G704" s="67"/>
      <c r="H704" s="67"/>
      <c r="I704" s="138"/>
      <c r="J704" s="138"/>
      <c r="K704" s="79"/>
      <c r="O704" s="188"/>
      <c r="P704" s="188"/>
      <c r="Q704" s="188"/>
    </row>
    <row r="705" spans="1:17" ht="69.75" x14ac:dyDescent="0.25">
      <c r="A705" s="167">
        <v>3</v>
      </c>
      <c r="B705" s="10" t="s">
        <v>63</v>
      </c>
      <c r="C705" s="167"/>
      <c r="D705" s="167"/>
      <c r="E705" s="165" t="e">
        <f t="shared" si="15"/>
        <v>#DIV/0!</v>
      </c>
      <c r="F705" s="165"/>
      <c r="I705" s="138"/>
      <c r="J705" s="138"/>
    </row>
    <row r="706" spans="1:17" x14ac:dyDescent="0.25">
      <c r="A706" s="167">
        <v>4</v>
      </c>
      <c r="B706" s="10" t="s">
        <v>64</v>
      </c>
      <c r="C706" s="167"/>
      <c r="D706" s="167"/>
      <c r="E706" s="165" t="e">
        <f t="shared" si="15"/>
        <v>#DIV/0!</v>
      </c>
      <c r="F706" s="165"/>
      <c r="I706" s="140"/>
      <c r="J706" s="140"/>
    </row>
    <row r="707" spans="1:17" ht="116.25" x14ac:dyDescent="0.25">
      <c r="A707" s="167">
        <v>5</v>
      </c>
      <c r="B707" s="10" t="s">
        <v>90</v>
      </c>
      <c r="C707" s="167"/>
      <c r="D707" s="167"/>
      <c r="E707" s="165" t="e">
        <f t="shared" si="15"/>
        <v>#DIV/0!</v>
      </c>
      <c r="F707" s="165"/>
      <c r="I707" s="138"/>
      <c r="J707" s="138"/>
    </row>
    <row r="708" spans="1:17" x14ac:dyDescent="0.25">
      <c r="A708" s="167">
        <v>6</v>
      </c>
      <c r="B708" s="10" t="s">
        <v>91</v>
      </c>
      <c r="C708" s="167"/>
      <c r="D708" s="167"/>
      <c r="E708" s="165" t="e">
        <f t="shared" si="15"/>
        <v>#DIV/0!</v>
      </c>
      <c r="F708" s="165"/>
      <c r="I708" s="138"/>
      <c r="J708" s="138"/>
    </row>
    <row r="709" spans="1:17" x14ac:dyDescent="0.25">
      <c r="A709" s="144"/>
      <c r="B709" s="145" t="s">
        <v>20</v>
      </c>
      <c r="C709" s="144" t="s">
        <v>21</v>
      </c>
      <c r="D709" s="144" t="s">
        <v>21</v>
      </c>
      <c r="E709" s="144" t="s">
        <v>21</v>
      </c>
      <c r="F709" s="146">
        <f>F708+F707+F706+F705+F704+F703</f>
        <v>0</v>
      </c>
      <c r="I709" s="135">
        <f>SUM(I703:I708)</f>
        <v>0</v>
      </c>
      <c r="J709" s="135">
        <f>SUM(J703:J708)</f>
        <v>0</v>
      </c>
    </row>
    <row r="710" spans="1:17" x14ac:dyDescent="0.25">
      <c r="A710" s="17"/>
      <c r="B710" s="11"/>
      <c r="C710" s="17"/>
      <c r="D710" s="17"/>
      <c r="E710" s="17"/>
      <c r="F710" s="17"/>
    </row>
    <row r="711" spans="1:17" x14ac:dyDescent="0.25">
      <c r="A711" s="865" t="s">
        <v>143</v>
      </c>
      <c r="B711" s="865"/>
      <c r="C711" s="865"/>
      <c r="D711" s="865"/>
      <c r="E711" s="865"/>
      <c r="F711" s="865"/>
      <c r="G711" s="865"/>
      <c r="H711" s="865"/>
      <c r="I711" s="865"/>
      <c r="J711" s="865"/>
    </row>
    <row r="712" spans="1:17" x14ac:dyDescent="0.25">
      <c r="A712" s="163"/>
      <c r="B712" s="24"/>
      <c r="C712" s="163"/>
      <c r="D712" s="163"/>
      <c r="E712" s="163"/>
      <c r="F712" s="17"/>
      <c r="I712" s="850" t="s">
        <v>172</v>
      </c>
      <c r="J712" s="850"/>
    </row>
    <row r="713" spans="1:17" ht="56.25" x14ac:dyDescent="0.25">
      <c r="A713" s="167" t="s">
        <v>24</v>
      </c>
      <c r="B713" s="167" t="s">
        <v>14</v>
      </c>
      <c r="C713" s="167" t="s">
        <v>66</v>
      </c>
      <c r="D713" s="167" t="s">
        <v>145</v>
      </c>
      <c r="E713" s="169" t="s">
        <v>107</v>
      </c>
      <c r="F713" s="167" t="s">
        <v>144</v>
      </c>
      <c r="I713" s="133" t="s">
        <v>115</v>
      </c>
      <c r="J713" s="133" t="s">
        <v>173</v>
      </c>
      <c r="K713" s="122"/>
    </row>
    <row r="714" spans="1:17" x14ac:dyDescent="0.25">
      <c r="A714" s="113">
        <v>1</v>
      </c>
      <c r="B714" s="113">
        <v>2</v>
      </c>
      <c r="C714" s="113">
        <v>3</v>
      </c>
      <c r="D714" s="113">
        <v>4</v>
      </c>
      <c r="E714" s="1">
        <v>5</v>
      </c>
      <c r="F714" s="113">
        <v>6</v>
      </c>
      <c r="G714" s="78"/>
      <c r="H714" s="78"/>
      <c r="I714" s="132"/>
      <c r="J714" s="132"/>
    </row>
    <row r="715" spans="1:17" ht="46.5" x14ac:dyDescent="0.25">
      <c r="A715" s="167">
        <v>1</v>
      </c>
      <c r="B715" s="10" t="s">
        <v>87</v>
      </c>
      <c r="C715" s="167"/>
      <c r="D715" s="165" t="e">
        <f>F715/C715</f>
        <v>#DIV/0!</v>
      </c>
      <c r="E715" s="169" t="s">
        <v>12</v>
      </c>
      <c r="F715" s="165"/>
      <c r="I715" s="138"/>
      <c r="J715" s="138"/>
    </row>
    <row r="716" spans="1:17" s="78" customFormat="1" ht="46.5" x14ac:dyDescent="0.25">
      <c r="A716" s="167">
        <v>2</v>
      </c>
      <c r="B716" s="10" t="s">
        <v>198</v>
      </c>
      <c r="C716" s="167" t="s">
        <v>12</v>
      </c>
      <c r="D716" s="165"/>
      <c r="E716" s="169" t="e">
        <f>F716/D716</f>
        <v>#DIV/0!</v>
      </c>
      <c r="F716" s="165"/>
      <c r="G716" s="67"/>
      <c r="H716" s="67"/>
      <c r="I716" s="138"/>
      <c r="J716" s="138"/>
      <c r="K716" s="79"/>
      <c r="O716" s="188"/>
      <c r="P716" s="188"/>
      <c r="Q716" s="188"/>
    </row>
    <row r="717" spans="1:17" x14ac:dyDescent="0.25">
      <c r="A717" s="144"/>
      <c r="B717" s="145" t="s">
        <v>20</v>
      </c>
      <c r="C717" s="144" t="s">
        <v>12</v>
      </c>
      <c r="D717" s="144" t="s">
        <v>12</v>
      </c>
      <c r="E717" s="144" t="s">
        <v>12</v>
      </c>
      <c r="F717" s="146">
        <f>F715+F716</f>
        <v>0</v>
      </c>
      <c r="I717" s="131">
        <f>SUM(I715:I716)</f>
        <v>0</v>
      </c>
      <c r="J717" s="131">
        <f>SUM(J715:J716)</f>
        <v>0</v>
      </c>
    </row>
    <row r="718" spans="1:17" x14ac:dyDescent="0.25">
      <c r="A718" s="17"/>
      <c r="B718" s="11"/>
      <c r="C718" s="17"/>
      <c r="D718" s="17"/>
      <c r="E718" s="17"/>
      <c r="F718" s="17"/>
    </row>
    <row r="719" spans="1:17" x14ac:dyDescent="0.25">
      <c r="A719" s="861" t="s">
        <v>146</v>
      </c>
      <c r="B719" s="861"/>
      <c r="C719" s="861"/>
      <c r="D719" s="861"/>
      <c r="E719" s="861"/>
      <c r="F719" s="861"/>
      <c r="G719" s="861"/>
      <c r="H719" s="861"/>
      <c r="I719" s="861"/>
      <c r="J719" s="861"/>
    </row>
    <row r="720" spans="1:17" x14ac:dyDescent="0.25">
      <c r="A720" s="172"/>
      <c r="B720" s="172"/>
      <c r="C720" s="172"/>
      <c r="D720" s="172"/>
      <c r="E720" s="172"/>
      <c r="F720" s="172"/>
      <c r="G720" s="172"/>
      <c r="H720" s="172"/>
      <c r="I720" s="850" t="s">
        <v>172</v>
      </c>
      <c r="J720" s="850"/>
    </row>
    <row r="721" spans="1:17" s="17" customFormat="1" ht="56.25" x14ac:dyDescent="0.25">
      <c r="A721" s="167" t="s">
        <v>24</v>
      </c>
      <c r="B721" s="167" t="s">
        <v>0</v>
      </c>
      <c r="C721" s="167" t="s">
        <v>69</v>
      </c>
      <c r="D721" s="167" t="s">
        <v>67</v>
      </c>
      <c r="E721" s="167" t="s">
        <v>70</v>
      </c>
      <c r="F721" s="167" t="s">
        <v>7</v>
      </c>
      <c r="I721" s="133" t="s">
        <v>115</v>
      </c>
      <c r="J721" s="133" t="s">
        <v>173</v>
      </c>
      <c r="K721" s="81"/>
      <c r="O721" s="20"/>
      <c r="P721" s="20"/>
      <c r="Q721" s="20"/>
    </row>
    <row r="722" spans="1:17" s="17" customFormat="1" x14ac:dyDescent="0.25">
      <c r="A722" s="113">
        <v>1</v>
      </c>
      <c r="B722" s="113">
        <v>2</v>
      </c>
      <c r="C722" s="113">
        <v>4</v>
      </c>
      <c r="D722" s="113">
        <v>5</v>
      </c>
      <c r="E722" s="113">
        <v>6</v>
      </c>
      <c r="F722" s="113">
        <v>7</v>
      </c>
      <c r="G722" s="1"/>
      <c r="H722" s="1"/>
      <c r="I722" s="135"/>
      <c r="J722" s="135"/>
      <c r="K722" s="19"/>
      <c r="O722" s="20"/>
      <c r="P722" s="20"/>
      <c r="Q722" s="20"/>
    </row>
    <row r="723" spans="1:17" s="17" customFormat="1" x14ac:dyDescent="0.25">
      <c r="A723" s="167">
        <v>1</v>
      </c>
      <c r="B723" s="10" t="s">
        <v>92</v>
      </c>
      <c r="C723" s="165" t="e">
        <f>F723/D723</f>
        <v>#DIV/0!</v>
      </c>
      <c r="D723" s="165"/>
      <c r="E723" s="165"/>
      <c r="F723" s="165"/>
      <c r="I723" s="138"/>
      <c r="J723" s="138"/>
      <c r="K723" s="19"/>
      <c r="O723" s="20"/>
      <c r="P723" s="20"/>
      <c r="Q723" s="20"/>
    </row>
    <row r="724" spans="1:17" s="1" customFormat="1" x14ac:dyDescent="0.25">
      <c r="A724" s="167">
        <v>2</v>
      </c>
      <c r="B724" s="10" t="s">
        <v>68</v>
      </c>
      <c r="C724" s="165" t="e">
        <f t="shared" ref="C724:C727" si="16">F724/D724</f>
        <v>#DIV/0!</v>
      </c>
      <c r="D724" s="165"/>
      <c r="E724" s="165"/>
      <c r="F724" s="165"/>
      <c r="G724" s="17"/>
      <c r="H724" s="17"/>
      <c r="I724" s="138"/>
      <c r="J724" s="138"/>
      <c r="K724" s="104"/>
      <c r="O724" s="191"/>
      <c r="P724" s="191"/>
      <c r="Q724" s="191"/>
    </row>
    <row r="725" spans="1:17" s="17" customFormat="1" x14ac:dyDescent="0.25">
      <c r="A725" s="167">
        <v>3</v>
      </c>
      <c r="B725" s="10" t="s">
        <v>93</v>
      </c>
      <c r="C725" s="165" t="e">
        <f t="shared" si="16"/>
        <v>#DIV/0!</v>
      </c>
      <c r="D725" s="165"/>
      <c r="E725" s="165"/>
      <c r="F725" s="165"/>
      <c r="I725" s="138"/>
      <c r="J725" s="138"/>
      <c r="K725" s="19"/>
      <c r="O725" s="20"/>
      <c r="P725" s="20"/>
      <c r="Q725" s="20"/>
    </row>
    <row r="726" spans="1:17" s="17" customFormat="1" x14ac:dyDescent="0.25">
      <c r="A726" s="167">
        <v>4</v>
      </c>
      <c r="B726" s="10" t="s">
        <v>94</v>
      </c>
      <c r="C726" s="165" t="e">
        <f t="shared" si="16"/>
        <v>#DIV/0!</v>
      </c>
      <c r="D726" s="165"/>
      <c r="E726" s="165"/>
      <c r="F726" s="165"/>
      <c r="I726" s="138"/>
      <c r="J726" s="138"/>
      <c r="K726" s="19"/>
      <c r="O726" s="20"/>
      <c r="P726" s="20"/>
      <c r="Q726" s="20"/>
    </row>
    <row r="727" spans="1:17" s="17" customFormat="1" x14ac:dyDescent="0.25">
      <c r="A727" s="167">
        <v>5</v>
      </c>
      <c r="B727" s="10" t="s">
        <v>192</v>
      </c>
      <c r="C727" s="165" t="e">
        <f t="shared" si="16"/>
        <v>#DIV/0!</v>
      </c>
      <c r="D727" s="165"/>
      <c r="E727" s="165"/>
      <c r="F727" s="165"/>
      <c r="I727" s="138"/>
      <c r="J727" s="138"/>
      <c r="K727" s="19"/>
      <c r="O727" s="20"/>
      <c r="P727" s="20"/>
      <c r="Q727" s="20"/>
    </row>
    <row r="728" spans="1:17" s="17" customFormat="1" x14ac:dyDescent="0.25">
      <c r="A728" s="144"/>
      <c r="B728" s="145" t="s">
        <v>20</v>
      </c>
      <c r="C728" s="144" t="s">
        <v>21</v>
      </c>
      <c r="D728" s="144" t="s">
        <v>21</v>
      </c>
      <c r="E728" s="144" t="s">
        <v>21</v>
      </c>
      <c r="F728" s="146">
        <f>SUM(F723:F727)</f>
        <v>0</v>
      </c>
      <c r="I728" s="135">
        <f>SUM(I723:I727)</f>
        <v>0</v>
      </c>
      <c r="J728" s="135">
        <f>SUM(J723:J727)</f>
        <v>0</v>
      </c>
      <c r="K728" s="19"/>
      <c r="O728" s="20"/>
      <c r="P728" s="20"/>
      <c r="Q728" s="20"/>
    </row>
    <row r="729" spans="1:17" s="17" customFormat="1" x14ac:dyDescent="0.25">
      <c r="B729" s="11"/>
      <c r="G729" s="67"/>
      <c r="H729" s="67"/>
      <c r="I729" s="67"/>
      <c r="J729" s="67"/>
      <c r="K729" s="19"/>
      <c r="O729" s="20"/>
      <c r="P729" s="20"/>
      <c r="Q729" s="20"/>
    </row>
    <row r="730" spans="1:17" s="17" customFormat="1" x14ac:dyDescent="0.25">
      <c r="A730" s="866" t="s">
        <v>140</v>
      </c>
      <c r="B730" s="866"/>
      <c r="C730" s="866"/>
      <c r="D730" s="866"/>
      <c r="E730" s="866"/>
      <c r="F730" s="866"/>
      <c r="G730" s="866"/>
      <c r="H730" s="866"/>
      <c r="I730" s="866"/>
      <c r="J730" s="866"/>
      <c r="K730" s="19"/>
      <c r="O730" s="20"/>
      <c r="P730" s="20"/>
      <c r="Q730" s="20"/>
    </row>
    <row r="731" spans="1:17" x14ac:dyDescent="0.25">
      <c r="A731" s="32"/>
      <c r="B731" s="11"/>
      <c r="C731" s="17"/>
      <c r="D731" s="17"/>
      <c r="E731" s="17"/>
      <c r="F731" s="17"/>
      <c r="I731" s="850" t="s">
        <v>172</v>
      </c>
      <c r="J731" s="850"/>
    </row>
    <row r="732" spans="1:17" ht="56.25" x14ac:dyDescent="0.25">
      <c r="A732" s="167" t="s">
        <v>24</v>
      </c>
      <c r="B732" s="167" t="s">
        <v>14</v>
      </c>
      <c r="C732" s="167" t="s">
        <v>71</v>
      </c>
      <c r="D732" s="167" t="s">
        <v>72</v>
      </c>
      <c r="E732" s="167" t="s">
        <v>147</v>
      </c>
      <c r="I732" s="133" t="s">
        <v>115</v>
      </c>
      <c r="J732" s="133" t="s">
        <v>173</v>
      </c>
      <c r="K732" s="127"/>
    </row>
    <row r="733" spans="1:17" x14ac:dyDescent="0.25">
      <c r="A733" s="113">
        <v>1</v>
      </c>
      <c r="B733" s="113">
        <v>2</v>
      </c>
      <c r="C733" s="113">
        <v>3</v>
      </c>
      <c r="D733" s="113">
        <v>4</v>
      </c>
      <c r="E733" s="113">
        <v>5</v>
      </c>
      <c r="F733" s="78"/>
      <c r="G733" s="78"/>
      <c r="H733" s="78"/>
      <c r="I733" s="135"/>
      <c r="J733" s="135"/>
    </row>
    <row r="734" spans="1:17" x14ac:dyDescent="0.25">
      <c r="A734" s="167">
        <v>1</v>
      </c>
      <c r="B734" s="10"/>
      <c r="C734" s="167"/>
      <c r="D734" s="13"/>
      <c r="E734" s="165"/>
      <c r="I734" s="138"/>
      <c r="J734" s="138"/>
    </row>
    <row r="735" spans="1:17" s="78" customFormat="1" x14ac:dyDescent="0.25">
      <c r="A735" s="167">
        <v>2</v>
      </c>
      <c r="B735" s="10"/>
      <c r="C735" s="167"/>
      <c r="D735" s="13"/>
      <c r="E735" s="165"/>
      <c r="F735" s="67"/>
      <c r="G735" s="67"/>
      <c r="H735" s="67"/>
      <c r="I735" s="138"/>
      <c r="J735" s="138"/>
      <c r="K735" s="79"/>
      <c r="O735" s="188"/>
      <c r="P735" s="188"/>
      <c r="Q735" s="188"/>
    </row>
    <row r="736" spans="1:17" x14ac:dyDescent="0.25">
      <c r="A736" s="167">
        <v>3</v>
      </c>
      <c r="B736" s="10"/>
      <c r="C736" s="167"/>
      <c r="D736" s="13"/>
      <c r="E736" s="165"/>
      <c r="I736" s="138"/>
      <c r="J736" s="138"/>
      <c r="P736" s="106"/>
      <c r="Q736" s="195"/>
    </row>
    <row r="737" spans="1:17" x14ac:dyDescent="0.25">
      <c r="A737" s="167">
        <v>4</v>
      </c>
      <c r="B737" s="10"/>
      <c r="C737" s="167"/>
      <c r="D737" s="13"/>
      <c r="E737" s="165"/>
      <c r="I737" s="138"/>
      <c r="J737" s="138"/>
      <c r="P737" s="106"/>
      <c r="Q737" s="195"/>
    </row>
    <row r="738" spans="1:17" x14ac:dyDescent="0.25">
      <c r="A738" s="144"/>
      <c r="B738" s="145" t="s">
        <v>20</v>
      </c>
      <c r="C738" s="144" t="s">
        <v>21</v>
      </c>
      <c r="D738" s="144" t="s">
        <v>21</v>
      </c>
      <c r="E738" s="146">
        <f>SUM(E734:E737)</f>
        <v>0</v>
      </c>
      <c r="I738" s="135">
        <f>SUM(I734:I737)</f>
        <v>0</v>
      </c>
      <c r="J738" s="135">
        <f>SUM(J734:J737)</f>
        <v>0</v>
      </c>
      <c r="P738" s="106"/>
      <c r="Q738" s="195"/>
    </row>
    <row r="739" spans="1:17" x14ac:dyDescent="0.25">
      <c r="A739" s="17"/>
      <c r="B739" s="11"/>
      <c r="C739" s="17"/>
      <c r="D739" s="17"/>
      <c r="E739" s="17"/>
      <c r="F739" s="17"/>
      <c r="P739" s="106"/>
      <c r="Q739" s="195"/>
    </row>
    <row r="740" spans="1:17" x14ac:dyDescent="0.25">
      <c r="A740" s="860" t="s">
        <v>118</v>
      </c>
      <c r="B740" s="860"/>
      <c r="C740" s="860"/>
      <c r="D740" s="860"/>
      <c r="E740" s="860"/>
      <c r="F740" s="860"/>
      <c r="G740" s="860"/>
      <c r="H740" s="860"/>
      <c r="I740" s="860"/>
      <c r="J740" s="860"/>
      <c r="P740" s="106"/>
    </row>
    <row r="741" spans="1:17" x14ac:dyDescent="0.25">
      <c r="A741" s="30"/>
      <c r="B741" s="11"/>
      <c r="C741" s="17"/>
      <c r="D741" s="17"/>
      <c r="E741" s="17"/>
      <c r="F741" s="17"/>
      <c r="P741" s="106"/>
    </row>
    <row r="742" spans="1:17" x14ac:dyDescent="0.25">
      <c r="A742" s="30"/>
      <c r="B742" s="11"/>
      <c r="C742" s="17"/>
      <c r="D742" s="17"/>
      <c r="E742" s="17"/>
      <c r="F742" s="17"/>
      <c r="I742" s="850" t="s">
        <v>172</v>
      </c>
      <c r="J742" s="850"/>
      <c r="K742" s="128"/>
    </row>
    <row r="743" spans="1:17" ht="56.25" x14ac:dyDescent="0.25">
      <c r="A743" s="167" t="s">
        <v>24</v>
      </c>
      <c r="B743" s="167" t="s">
        <v>14</v>
      </c>
      <c r="C743" s="167" t="s">
        <v>74</v>
      </c>
      <c r="D743" s="167" t="s">
        <v>117</v>
      </c>
      <c r="F743" s="17"/>
      <c r="I743" s="133" t="s">
        <v>115</v>
      </c>
      <c r="J743" s="133" t="s">
        <v>173</v>
      </c>
      <c r="P743" s="106"/>
    </row>
    <row r="744" spans="1:17" x14ac:dyDescent="0.25">
      <c r="A744" s="113">
        <v>1</v>
      </c>
      <c r="B744" s="113">
        <v>2</v>
      </c>
      <c r="C744" s="113">
        <v>3</v>
      </c>
      <c r="D744" s="113">
        <v>4</v>
      </c>
      <c r="E744" s="78"/>
      <c r="F744" s="1"/>
      <c r="G744" s="78"/>
      <c r="H744" s="78"/>
      <c r="I744" s="135"/>
      <c r="J744" s="135"/>
      <c r="P744" s="106"/>
    </row>
    <row r="745" spans="1:17" x14ac:dyDescent="0.25">
      <c r="A745" s="167"/>
      <c r="B745" s="15"/>
      <c r="C745" s="13"/>
      <c r="D745" s="165"/>
      <c r="F745" s="17"/>
      <c r="I745" s="138"/>
      <c r="J745" s="138"/>
      <c r="P745" s="106"/>
    </row>
    <row r="746" spans="1:17" s="78" customFormat="1" x14ac:dyDescent="0.25">
      <c r="A746" s="167"/>
      <c r="B746" s="15"/>
      <c r="C746" s="13"/>
      <c r="D746" s="165"/>
      <c r="E746" s="67"/>
      <c r="F746" s="36"/>
      <c r="G746" s="67"/>
      <c r="H746" s="67"/>
      <c r="I746" s="138"/>
      <c r="J746" s="138"/>
      <c r="K746" s="79"/>
      <c r="O746" s="188"/>
      <c r="P746" s="186"/>
      <c r="Q746" s="188"/>
    </row>
    <row r="747" spans="1:17" x14ac:dyDescent="0.25">
      <c r="A747" s="167"/>
      <c r="B747" s="15"/>
      <c r="C747" s="13"/>
      <c r="D747" s="165"/>
      <c r="F747" s="17"/>
      <c r="I747" s="138"/>
      <c r="J747" s="138"/>
      <c r="P747" s="106"/>
      <c r="Q747" s="195"/>
    </row>
    <row r="748" spans="1:17" x14ac:dyDescent="0.25">
      <c r="A748" s="167"/>
      <c r="B748" s="15"/>
      <c r="C748" s="13"/>
      <c r="D748" s="165"/>
      <c r="F748" s="17"/>
      <c r="I748" s="138"/>
      <c r="J748" s="138"/>
      <c r="P748" s="106"/>
      <c r="Q748" s="195"/>
    </row>
    <row r="749" spans="1:17" x14ac:dyDescent="0.25">
      <c r="A749" s="144"/>
      <c r="B749" s="145" t="s">
        <v>20</v>
      </c>
      <c r="C749" s="144" t="s">
        <v>21</v>
      </c>
      <c r="D749" s="146">
        <f>SUM(D745:D748)</f>
        <v>0</v>
      </c>
      <c r="F749" s="17"/>
      <c r="I749" s="135">
        <f>SUM(I745:I748)</f>
        <v>0</v>
      </c>
      <c r="J749" s="135">
        <f>SUM(J745:J748)</f>
        <v>0</v>
      </c>
      <c r="P749" s="106"/>
      <c r="Q749" s="195"/>
    </row>
    <row r="750" spans="1:17" x14ac:dyDescent="0.25">
      <c r="A750" s="35"/>
      <c r="B750" s="11"/>
      <c r="C750" s="17"/>
      <c r="D750" s="17"/>
      <c r="E750" s="17"/>
      <c r="F750" s="17"/>
      <c r="P750" s="106"/>
      <c r="Q750" s="195"/>
    </row>
    <row r="751" spans="1:17" x14ac:dyDescent="0.25">
      <c r="A751" s="864" t="s">
        <v>148</v>
      </c>
      <c r="B751" s="864"/>
      <c r="C751" s="864"/>
      <c r="D751" s="864"/>
      <c r="E751" s="864"/>
      <c r="F751" s="864"/>
      <c r="G751" s="864"/>
      <c r="H751" s="864"/>
      <c r="I751" s="864"/>
      <c r="J751" s="864"/>
      <c r="P751" s="106"/>
    </row>
    <row r="752" spans="1:17" x14ac:dyDescent="0.25">
      <c r="A752" s="30"/>
      <c r="B752" s="11"/>
      <c r="C752" s="17"/>
      <c r="D752" s="17"/>
      <c r="E752" s="17"/>
      <c r="F752" s="17"/>
      <c r="P752" s="106"/>
    </row>
    <row r="753" spans="1:17" x14ac:dyDescent="0.25">
      <c r="A753" s="30"/>
      <c r="B753" s="11"/>
      <c r="C753" s="17"/>
      <c r="D753" s="17"/>
      <c r="E753" s="17"/>
      <c r="F753" s="17"/>
      <c r="I753" s="850" t="s">
        <v>172</v>
      </c>
      <c r="J753" s="850"/>
      <c r="K753" s="129"/>
      <c r="P753" s="106"/>
    </row>
    <row r="754" spans="1:17" ht="56.25" x14ac:dyDescent="0.25">
      <c r="A754" s="167" t="s">
        <v>24</v>
      </c>
      <c r="B754" s="167" t="s">
        <v>14</v>
      </c>
      <c r="C754" s="167" t="s">
        <v>74</v>
      </c>
      <c r="D754" s="167" t="s">
        <v>117</v>
      </c>
      <c r="F754" s="17"/>
      <c r="I754" s="133" t="s">
        <v>115</v>
      </c>
      <c r="J754" s="133" t="s">
        <v>173</v>
      </c>
      <c r="P754" s="106"/>
    </row>
    <row r="755" spans="1:17" x14ac:dyDescent="0.25">
      <c r="A755" s="113">
        <v>1</v>
      </c>
      <c r="B755" s="113">
        <v>2</v>
      </c>
      <c r="C755" s="113">
        <v>3</v>
      </c>
      <c r="D755" s="113">
        <v>4</v>
      </c>
      <c r="E755" s="78"/>
      <c r="F755" s="1"/>
      <c r="G755" s="78"/>
      <c r="H755" s="78"/>
      <c r="I755" s="135"/>
      <c r="J755" s="135"/>
      <c r="P755" s="106"/>
    </row>
    <row r="756" spans="1:17" x14ac:dyDescent="0.25">
      <c r="A756" s="167">
        <v>1</v>
      </c>
      <c r="B756" s="15"/>
      <c r="C756" s="13"/>
      <c r="D756" s="165"/>
      <c r="F756" s="17"/>
      <c r="G756" s="75"/>
      <c r="I756" s="138"/>
      <c r="J756" s="138"/>
      <c r="P756" s="106"/>
    </row>
    <row r="757" spans="1:17" s="78" customFormat="1" x14ac:dyDescent="0.25">
      <c r="A757" s="167">
        <v>2</v>
      </c>
      <c r="B757" s="15"/>
      <c r="C757" s="13"/>
      <c r="D757" s="165"/>
      <c r="E757" s="67"/>
      <c r="F757" s="17"/>
      <c r="G757" s="67"/>
      <c r="H757" s="67"/>
      <c r="I757" s="138"/>
      <c r="J757" s="138"/>
      <c r="K757" s="79"/>
      <c r="O757" s="188"/>
      <c r="P757" s="186"/>
      <c r="Q757" s="188"/>
    </row>
    <row r="758" spans="1:17" x14ac:dyDescent="0.25">
      <c r="A758" s="167"/>
      <c r="B758" s="15"/>
      <c r="C758" s="13"/>
      <c r="D758" s="165"/>
      <c r="F758" s="17"/>
      <c r="I758" s="138"/>
      <c r="J758" s="138"/>
      <c r="P758" s="106"/>
      <c r="Q758" s="195"/>
    </row>
    <row r="759" spans="1:17" x14ac:dyDescent="0.25">
      <c r="A759" s="167"/>
      <c r="B759" s="15"/>
      <c r="C759" s="13"/>
      <c r="D759" s="165"/>
      <c r="F759" s="17"/>
      <c r="I759" s="138"/>
      <c r="J759" s="138"/>
      <c r="P759" s="106"/>
      <c r="Q759" s="195"/>
    </row>
    <row r="760" spans="1:17" x14ac:dyDescent="0.25">
      <c r="A760" s="144"/>
      <c r="B760" s="145" t="s">
        <v>20</v>
      </c>
      <c r="C760" s="144" t="s">
        <v>21</v>
      </c>
      <c r="D760" s="146">
        <f>SUM(D756:D759)</f>
        <v>0</v>
      </c>
      <c r="F760" s="17"/>
      <c r="I760" s="135">
        <f>SUM(I756:I759)</f>
        <v>0</v>
      </c>
      <c r="J760" s="135">
        <f>SUM(J756:J759)</f>
        <v>0</v>
      </c>
      <c r="P760" s="106"/>
      <c r="Q760" s="195"/>
    </row>
    <row r="761" spans="1:17" x14ac:dyDescent="0.25">
      <c r="A761" s="35"/>
      <c r="B761" s="11"/>
      <c r="C761" s="17"/>
      <c r="D761" s="17"/>
      <c r="E761" s="17"/>
      <c r="F761" s="17"/>
      <c r="P761" s="106"/>
      <c r="Q761" s="195"/>
    </row>
    <row r="762" spans="1:17" x14ac:dyDescent="0.25">
      <c r="A762" s="861" t="s">
        <v>150</v>
      </c>
      <c r="B762" s="861"/>
      <c r="C762" s="861"/>
      <c r="D762" s="861"/>
      <c r="E762" s="861"/>
      <c r="F762" s="861"/>
      <c r="G762" s="861"/>
      <c r="H762" s="861"/>
      <c r="I762" s="861"/>
      <c r="J762" s="861"/>
      <c r="P762" s="106"/>
    </row>
    <row r="763" spans="1:17" x14ac:dyDescent="0.25">
      <c r="A763" s="862"/>
      <c r="B763" s="862"/>
      <c r="C763" s="862"/>
      <c r="D763" s="862"/>
      <c r="E763" s="862"/>
      <c r="F763" s="17"/>
      <c r="I763" s="850" t="s">
        <v>172</v>
      </c>
      <c r="J763" s="850"/>
      <c r="P763" s="106"/>
    </row>
    <row r="764" spans="1:17" ht="56.25" x14ac:dyDescent="0.25">
      <c r="A764" s="167" t="s">
        <v>15</v>
      </c>
      <c r="B764" s="167" t="s">
        <v>14</v>
      </c>
      <c r="C764" s="167" t="s">
        <v>27</v>
      </c>
      <c r="D764" s="167" t="s">
        <v>75</v>
      </c>
      <c r="E764" s="167" t="s">
        <v>7</v>
      </c>
      <c r="I764" s="133" t="s">
        <v>115</v>
      </c>
      <c r="J764" s="133" t="s">
        <v>173</v>
      </c>
      <c r="P764" s="106"/>
    </row>
    <row r="765" spans="1:17" x14ac:dyDescent="0.25">
      <c r="A765" s="113">
        <v>1</v>
      </c>
      <c r="B765" s="113">
        <v>2</v>
      </c>
      <c r="C765" s="113">
        <v>3</v>
      </c>
      <c r="D765" s="113">
        <v>4</v>
      </c>
      <c r="E765" s="113">
        <v>5</v>
      </c>
      <c r="F765" s="78"/>
      <c r="G765" s="78"/>
      <c r="H765" s="78"/>
      <c r="I765" s="135"/>
      <c r="J765" s="135"/>
      <c r="P765" s="106"/>
    </row>
    <row r="766" spans="1:17" x14ac:dyDescent="0.25">
      <c r="A766" s="167"/>
      <c r="B766" s="10"/>
      <c r="C766" s="167"/>
      <c r="D766" s="165"/>
      <c r="E766" s="165"/>
      <c r="I766" s="138"/>
      <c r="J766" s="138"/>
      <c r="P766" s="106"/>
    </row>
    <row r="767" spans="1:17" s="78" customFormat="1" x14ac:dyDescent="0.25">
      <c r="A767" s="167"/>
      <c r="B767" s="10"/>
      <c r="C767" s="167"/>
      <c r="D767" s="165"/>
      <c r="E767" s="165"/>
      <c r="F767" s="67"/>
      <c r="G767" s="67"/>
      <c r="H767" s="67"/>
      <c r="I767" s="138"/>
      <c r="J767" s="138"/>
      <c r="K767" s="79"/>
      <c r="O767" s="188"/>
      <c r="P767" s="186"/>
      <c r="Q767" s="188"/>
    </row>
    <row r="768" spans="1:17" x14ac:dyDescent="0.25">
      <c r="A768" s="167"/>
      <c r="B768" s="10"/>
      <c r="C768" s="167"/>
      <c r="D768" s="165"/>
      <c r="E768" s="165"/>
      <c r="I768" s="138"/>
      <c r="J768" s="138"/>
      <c r="P768" s="106"/>
      <c r="Q768" s="195"/>
    </row>
    <row r="769" spans="1:17" x14ac:dyDescent="0.25">
      <c r="A769" s="167"/>
      <c r="B769" s="10"/>
      <c r="C769" s="167"/>
      <c r="D769" s="165"/>
      <c r="E769" s="165"/>
      <c r="I769" s="138"/>
      <c r="J769" s="138"/>
      <c r="P769" s="106"/>
      <c r="Q769" s="195"/>
    </row>
    <row r="770" spans="1:17" x14ac:dyDescent="0.25">
      <c r="A770" s="144"/>
      <c r="B770" s="145" t="s">
        <v>20</v>
      </c>
      <c r="C770" s="144"/>
      <c r="D770" s="144" t="s">
        <v>21</v>
      </c>
      <c r="E770" s="146">
        <f>E769+E766+E767+E768</f>
        <v>0</v>
      </c>
      <c r="I770" s="135">
        <f>SUM(I766:I769)</f>
        <v>0</v>
      </c>
      <c r="J770" s="135">
        <f>SUM(J766:J769)</f>
        <v>0</v>
      </c>
      <c r="P770" s="106"/>
      <c r="Q770" s="195"/>
    </row>
    <row r="771" spans="1:17" x14ac:dyDescent="0.25">
      <c r="A771" s="17"/>
      <c r="B771" s="11"/>
      <c r="C771" s="17"/>
      <c r="D771" s="17"/>
      <c r="E771" s="17"/>
      <c r="F771" s="17"/>
      <c r="P771" s="106"/>
      <c r="Q771" s="195"/>
    </row>
    <row r="772" spans="1:17" x14ac:dyDescent="0.25">
      <c r="A772" s="861" t="s">
        <v>151</v>
      </c>
      <c r="B772" s="861"/>
      <c r="C772" s="861"/>
      <c r="D772" s="861"/>
      <c r="E772" s="861"/>
      <c r="F772" s="861"/>
      <c r="G772" s="861"/>
      <c r="H772" s="861"/>
      <c r="I772" s="861"/>
      <c r="J772" s="861"/>
      <c r="P772" s="106"/>
    </row>
    <row r="773" spans="1:17" x14ac:dyDescent="0.25">
      <c r="A773" s="862"/>
      <c r="B773" s="862"/>
      <c r="C773" s="862"/>
      <c r="D773" s="862"/>
      <c r="E773" s="862"/>
      <c r="F773" s="862"/>
      <c r="I773" s="850" t="s">
        <v>172</v>
      </c>
      <c r="J773" s="850"/>
      <c r="P773" s="106"/>
    </row>
    <row r="774" spans="1:17" ht="56.25" x14ac:dyDescent="0.25">
      <c r="A774" s="167" t="s">
        <v>24</v>
      </c>
      <c r="B774" s="167" t="s">
        <v>14</v>
      </c>
      <c r="C774" s="167" t="s">
        <v>78</v>
      </c>
      <c r="D774" s="167" t="s">
        <v>27</v>
      </c>
      <c r="E774" s="167" t="s">
        <v>79</v>
      </c>
      <c r="F774" s="167" t="s">
        <v>7</v>
      </c>
      <c r="I774" s="133" t="s">
        <v>115</v>
      </c>
      <c r="J774" s="133" t="s">
        <v>173</v>
      </c>
      <c r="K774" s="81"/>
      <c r="L774" s="81"/>
      <c r="P774" s="106"/>
    </row>
    <row r="775" spans="1:17" x14ac:dyDescent="0.25">
      <c r="A775" s="113">
        <v>1</v>
      </c>
      <c r="B775" s="113">
        <v>2</v>
      </c>
      <c r="C775" s="113">
        <v>3</v>
      </c>
      <c r="D775" s="113">
        <v>4</v>
      </c>
      <c r="E775" s="113">
        <v>5</v>
      </c>
      <c r="F775" s="113">
        <v>6</v>
      </c>
      <c r="G775" s="78"/>
      <c r="H775" s="78"/>
      <c r="I775" s="135"/>
      <c r="J775" s="135"/>
      <c r="P775" s="106"/>
    </row>
    <row r="776" spans="1:17" x14ac:dyDescent="0.25">
      <c r="A776" s="167">
        <v>1</v>
      </c>
      <c r="B776" s="10"/>
      <c r="C776" s="167"/>
      <c r="D776" s="167"/>
      <c r="E776" s="165"/>
      <c r="F776" s="165"/>
      <c r="I776" s="138"/>
      <c r="J776" s="138"/>
      <c r="P776" s="106"/>
    </row>
    <row r="777" spans="1:17" s="78" customFormat="1" x14ac:dyDescent="0.25">
      <c r="A777" s="167">
        <v>2</v>
      </c>
      <c r="B777" s="10"/>
      <c r="C777" s="167"/>
      <c r="D777" s="167"/>
      <c r="E777" s="165"/>
      <c r="F777" s="165"/>
      <c r="G777" s="67"/>
      <c r="H777" s="67"/>
      <c r="I777" s="138"/>
      <c r="J777" s="138"/>
      <c r="K777" s="79"/>
      <c r="O777" s="188"/>
      <c r="P777" s="186"/>
      <c r="Q777" s="188"/>
    </row>
    <row r="778" spans="1:17" x14ac:dyDescent="0.25">
      <c r="A778" s="167">
        <v>3</v>
      </c>
      <c r="B778" s="10"/>
      <c r="C778" s="167"/>
      <c r="D778" s="167"/>
      <c r="E778" s="165"/>
      <c r="F778" s="165"/>
      <c r="I778" s="138"/>
      <c r="J778" s="138"/>
      <c r="K778" s="76"/>
      <c r="P778" s="106"/>
      <c r="Q778" s="195"/>
    </row>
    <row r="779" spans="1:17" x14ac:dyDescent="0.25">
      <c r="A779" s="167">
        <v>4</v>
      </c>
      <c r="B779" s="10"/>
      <c r="C779" s="167"/>
      <c r="D779" s="167"/>
      <c r="E779" s="165"/>
      <c r="F779" s="165"/>
      <c r="I779" s="138"/>
      <c r="J779" s="138"/>
      <c r="P779" s="106"/>
      <c r="Q779" s="195"/>
    </row>
    <row r="780" spans="1:17" x14ac:dyDescent="0.25">
      <c r="A780" s="144"/>
      <c r="B780" s="145" t="s">
        <v>20</v>
      </c>
      <c r="C780" s="144" t="s">
        <v>21</v>
      </c>
      <c r="D780" s="144" t="s">
        <v>21</v>
      </c>
      <c r="E780" s="144" t="s">
        <v>21</v>
      </c>
      <c r="F780" s="146">
        <f>F779+F777+F778+F776</f>
        <v>0</v>
      </c>
      <c r="I780" s="135">
        <f>SUM(I776:I779)</f>
        <v>0</v>
      </c>
      <c r="J780" s="135">
        <f>SUM(J776:J779)</f>
        <v>0</v>
      </c>
      <c r="P780" s="106"/>
      <c r="Q780" s="195"/>
    </row>
    <row r="781" spans="1:17" x14ac:dyDescent="0.25">
      <c r="A781" s="17"/>
      <c r="B781" s="11"/>
      <c r="C781" s="17"/>
      <c r="D781" s="17"/>
      <c r="E781" s="17"/>
      <c r="F781" s="36"/>
      <c r="P781" s="106"/>
      <c r="Q781" s="195"/>
    </row>
    <row r="782" spans="1:17" x14ac:dyDescent="0.25">
      <c r="A782" s="861" t="s">
        <v>152</v>
      </c>
      <c r="B782" s="861"/>
      <c r="C782" s="861"/>
      <c r="D782" s="861"/>
      <c r="E782" s="861"/>
      <c r="F782" s="861"/>
      <c r="G782" s="861"/>
      <c r="H782" s="861"/>
      <c r="I782" s="861"/>
      <c r="J782" s="861"/>
      <c r="P782" s="106"/>
    </row>
    <row r="783" spans="1:17" x14ac:dyDescent="0.25">
      <c r="A783" s="862"/>
      <c r="B783" s="862"/>
      <c r="C783" s="862"/>
      <c r="D783" s="862"/>
      <c r="E783" s="862"/>
      <c r="F783" s="862"/>
      <c r="I783" s="850" t="s">
        <v>172</v>
      </c>
      <c r="J783" s="850"/>
      <c r="P783" s="106"/>
    </row>
    <row r="784" spans="1:17" ht="56.25" x14ac:dyDescent="0.25">
      <c r="A784" s="167" t="s">
        <v>24</v>
      </c>
      <c r="B784" s="167" t="s">
        <v>14</v>
      </c>
      <c r="C784" s="167" t="s">
        <v>78</v>
      </c>
      <c r="D784" s="167" t="s">
        <v>27</v>
      </c>
      <c r="E784" s="167" t="s">
        <v>79</v>
      </c>
      <c r="F784" s="167" t="s">
        <v>7</v>
      </c>
      <c r="I784" s="133" t="s">
        <v>115</v>
      </c>
      <c r="J784" s="133" t="s">
        <v>173</v>
      </c>
      <c r="K784" s="81"/>
      <c r="L784" s="81"/>
      <c r="P784" s="106"/>
    </row>
    <row r="785" spans="1:17" x14ac:dyDescent="0.25">
      <c r="A785" s="113">
        <v>1</v>
      </c>
      <c r="B785" s="113">
        <v>2</v>
      </c>
      <c r="C785" s="113">
        <v>3</v>
      </c>
      <c r="D785" s="113">
        <v>4</v>
      </c>
      <c r="E785" s="113">
        <v>5</v>
      </c>
      <c r="F785" s="113">
        <v>6</v>
      </c>
      <c r="G785" s="78"/>
      <c r="H785" s="78"/>
      <c r="I785" s="135"/>
      <c r="J785" s="135"/>
      <c r="P785" s="106"/>
    </row>
    <row r="786" spans="1:17" x14ac:dyDescent="0.25">
      <c r="A786" s="167">
        <v>1</v>
      </c>
      <c r="B786" s="10"/>
      <c r="C786" s="167" t="s">
        <v>229</v>
      </c>
      <c r="D786" s="167"/>
      <c r="E786" s="165" t="e">
        <f>F786/D786</f>
        <v>#DIV/0!</v>
      </c>
      <c r="F786" s="165"/>
      <c r="I786" s="138"/>
      <c r="J786" s="138"/>
      <c r="P786" s="106"/>
    </row>
    <row r="787" spans="1:17" s="78" customFormat="1" x14ac:dyDescent="0.25">
      <c r="A787" s="167">
        <v>2</v>
      </c>
      <c r="B787" s="10"/>
      <c r="C787" s="14"/>
      <c r="D787" s="14"/>
      <c r="E787" s="165" t="e">
        <f t="shared" ref="E787:E789" si="17">F787/D787</f>
        <v>#DIV/0!</v>
      </c>
      <c r="F787" s="165"/>
      <c r="G787" s="67"/>
      <c r="H787" s="67"/>
      <c r="I787" s="138"/>
      <c r="J787" s="138"/>
      <c r="K787" s="79"/>
      <c r="O787" s="188"/>
      <c r="P787" s="186"/>
      <c r="Q787" s="188"/>
    </row>
    <row r="788" spans="1:17" x14ac:dyDescent="0.25">
      <c r="A788" s="167"/>
      <c r="B788" s="10"/>
      <c r="C788" s="14"/>
      <c r="D788" s="14"/>
      <c r="E788" s="165" t="e">
        <f t="shared" si="17"/>
        <v>#DIV/0!</v>
      </c>
      <c r="F788" s="165"/>
      <c r="I788" s="138"/>
      <c r="J788" s="138"/>
      <c r="P788" s="106"/>
    </row>
    <row r="789" spans="1:17" x14ac:dyDescent="0.25">
      <c r="A789" s="167">
        <v>3</v>
      </c>
      <c r="B789" s="10"/>
      <c r="C789" s="167"/>
      <c r="D789" s="167"/>
      <c r="E789" s="165" t="e">
        <f t="shared" si="17"/>
        <v>#DIV/0!</v>
      </c>
      <c r="F789" s="165"/>
      <c r="I789" s="138"/>
      <c r="J789" s="138"/>
      <c r="P789" s="106"/>
    </row>
    <row r="790" spans="1:17" x14ac:dyDescent="0.25">
      <c r="A790" s="144"/>
      <c r="B790" s="145" t="s">
        <v>20</v>
      </c>
      <c r="C790" s="144" t="s">
        <v>21</v>
      </c>
      <c r="D790" s="144" t="s">
        <v>21</v>
      </c>
      <c r="E790" s="144" t="s">
        <v>21</v>
      </c>
      <c r="F790" s="146">
        <f>F789+F787+F786+F788</f>
        <v>0</v>
      </c>
      <c r="I790" s="135">
        <f>SUM(I786:I789)</f>
        <v>0</v>
      </c>
      <c r="J790" s="135">
        <f>SUM(J786:J789)</f>
        <v>0</v>
      </c>
      <c r="P790" s="106"/>
    </row>
    <row r="791" spans="1:17" x14ac:dyDescent="0.25">
      <c r="A791" s="17"/>
      <c r="B791" s="11"/>
      <c r="C791" s="17"/>
      <c r="D791" s="17"/>
      <c r="E791" s="17"/>
      <c r="F791" s="36"/>
      <c r="P791" s="106"/>
    </row>
    <row r="792" spans="1:17" x14ac:dyDescent="0.25">
      <c r="A792" s="861" t="s">
        <v>153</v>
      </c>
      <c r="B792" s="861"/>
      <c r="C792" s="861"/>
      <c r="D792" s="861"/>
      <c r="E792" s="861"/>
      <c r="F792" s="861"/>
      <c r="G792" s="861"/>
      <c r="H792" s="861"/>
      <c r="I792" s="861"/>
      <c r="J792" s="861"/>
      <c r="P792" s="106"/>
    </row>
    <row r="793" spans="1:17" x14ac:dyDescent="0.25">
      <c r="A793" s="862"/>
      <c r="B793" s="862"/>
      <c r="C793" s="862"/>
      <c r="D793" s="862"/>
      <c r="E793" s="862"/>
      <c r="F793" s="862"/>
      <c r="I793" s="850" t="s">
        <v>172</v>
      </c>
      <c r="J793" s="850"/>
      <c r="P793" s="106"/>
    </row>
    <row r="794" spans="1:17" ht="56.25" x14ac:dyDescent="0.25">
      <c r="A794" s="167" t="s">
        <v>24</v>
      </c>
      <c r="B794" s="167" t="s">
        <v>14</v>
      </c>
      <c r="C794" s="167" t="s">
        <v>78</v>
      </c>
      <c r="D794" s="167" t="s">
        <v>27</v>
      </c>
      <c r="E794" s="167" t="s">
        <v>79</v>
      </c>
      <c r="F794" s="167" t="s">
        <v>7</v>
      </c>
      <c r="I794" s="133" t="s">
        <v>115</v>
      </c>
      <c r="J794" s="133" t="s">
        <v>173</v>
      </c>
      <c r="K794" s="81"/>
      <c r="L794" s="81"/>
      <c r="P794" s="106"/>
    </row>
    <row r="795" spans="1:17" x14ac:dyDescent="0.25">
      <c r="A795" s="113">
        <v>1</v>
      </c>
      <c r="B795" s="113">
        <v>2</v>
      </c>
      <c r="C795" s="113">
        <v>3</v>
      </c>
      <c r="D795" s="113">
        <v>4</v>
      </c>
      <c r="E795" s="113">
        <v>5</v>
      </c>
      <c r="F795" s="113">
        <v>6</v>
      </c>
      <c r="G795" s="78"/>
      <c r="H795" s="78"/>
      <c r="I795" s="135"/>
      <c r="J795" s="135"/>
      <c r="P795" s="106"/>
    </row>
    <row r="796" spans="1:17" x14ac:dyDescent="0.25">
      <c r="A796" s="167">
        <v>1</v>
      </c>
      <c r="B796" s="10"/>
      <c r="C796" s="167"/>
      <c r="D796" s="167"/>
      <c r="E796" s="165" t="e">
        <f>F796/D796</f>
        <v>#DIV/0!</v>
      </c>
      <c r="F796" s="165"/>
      <c r="I796" s="138"/>
      <c r="J796" s="138"/>
      <c r="P796" s="106"/>
    </row>
    <row r="797" spans="1:17" s="78" customFormat="1" x14ac:dyDescent="0.25">
      <c r="A797" s="167">
        <v>2</v>
      </c>
      <c r="B797" s="10"/>
      <c r="C797" s="14"/>
      <c r="D797" s="14"/>
      <c r="E797" s="165" t="e">
        <f t="shared" ref="E797:E799" si="18">F797/D797</f>
        <v>#DIV/0!</v>
      </c>
      <c r="F797" s="165"/>
      <c r="G797" s="67"/>
      <c r="H797" s="67"/>
      <c r="I797" s="138"/>
      <c r="J797" s="138"/>
      <c r="K797" s="79"/>
      <c r="O797" s="188"/>
      <c r="P797" s="186"/>
      <c r="Q797" s="188"/>
    </row>
    <row r="798" spans="1:17" x14ac:dyDescent="0.25">
      <c r="A798" s="167"/>
      <c r="B798" s="10"/>
      <c r="C798" s="14"/>
      <c r="D798" s="14"/>
      <c r="E798" s="165" t="e">
        <f t="shared" si="18"/>
        <v>#DIV/0!</v>
      </c>
      <c r="F798" s="165"/>
      <c r="I798" s="138"/>
      <c r="J798" s="138"/>
      <c r="P798" s="106"/>
    </row>
    <row r="799" spans="1:17" x14ac:dyDescent="0.25">
      <c r="A799" s="167">
        <v>3</v>
      </c>
      <c r="B799" s="10"/>
      <c r="C799" s="167"/>
      <c r="D799" s="167"/>
      <c r="E799" s="165" t="e">
        <f t="shared" si="18"/>
        <v>#DIV/0!</v>
      </c>
      <c r="F799" s="165"/>
      <c r="I799" s="138"/>
      <c r="J799" s="138"/>
      <c r="P799" s="106"/>
    </row>
    <row r="800" spans="1:17" x14ac:dyDescent="0.25">
      <c r="A800" s="144"/>
      <c r="B800" s="145" t="s">
        <v>20</v>
      </c>
      <c r="C800" s="144" t="s">
        <v>21</v>
      </c>
      <c r="D800" s="144" t="s">
        <v>21</v>
      </c>
      <c r="E800" s="144" t="s">
        <v>21</v>
      </c>
      <c r="F800" s="146">
        <f>F799+F797+F796+F798</f>
        <v>0</v>
      </c>
      <c r="I800" s="135">
        <f>SUM(I796:I799)</f>
        <v>0</v>
      </c>
      <c r="J800" s="135">
        <f>SUM(J796:J799)</f>
        <v>0</v>
      </c>
      <c r="P800" s="106"/>
    </row>
    <row r="801" spans="1:17" x14ac:dyDescent="0.25">
      <c r="A801" s="17"/>
      <c r="B801" s="11"/>
      <c r="C801" s="17"/>
      <c r="D801" s="17"/>
      <c r="E801" s="17"/>
      <c r="F801" s="36"/>
      <c r="P801" s="106"/>
    </row>
    <row r="802" spans="1:17" x14ac:dyDescent="0.25">
      <c r="A802" s="861" t="s">
        <v>154</v>
      </c>
      <c r="B802" s="861"/>
      <c r="C802" s="861"/>
      <c r="D802" s="861"/>
      <c r="E802" s="861"/>
      <c r="F802" s="861"/>
      <c r="G802" s="861"/>
      <c r="H802" s="861"/>
      <c r="I802" s="861"/>
      <c r="J802" s="861"/>
      <c r="P802" s="106"/>
    </row>
    <row r="803" spans="1:17" x14ac:dyDescent="0.25">
      <c r="A803" s="862"/>
      <c r="B803" s="862"/>
      <c r="C803" s="862"/>
      <c r="D803" s="862"/>
      <c r="E803" s="862"/>
      <c r="F803" s="862"/>
      <c r="I803" s="850" t="s">
        <v>172</v>
      </c>
      <c r="J803" s="850"/>
      <c r="P803" s="106"/>
    </row>
    <row r="804" spans="1:17" ht="56.25" x14ac:dyDescent="0.25">
      <c r="A804" s="167" t="s">
        <v>24</v>
      </c>
      <c r="B804" s="167" t="s">
        <v>14</v>
      </c>
      <c r="C804" s="167" t="s">
        <v>78</v>
      </c>
      <c r="D804" s="167" t="s">
        <v>27</v>
      </c>
      <c r="E804" s="167" t="s">
        <v>79</v>
      </c>
      <c r="F804" s="167" t="s">
        <v>7</v>
      </c>
      <c r="I804" s="133" t="s">
        <v>115</v>
      </c>
      <c r="J804" s="133" t="s">
        <v>173</v>
      </c>
      <c r="K804" s="81"/>
      <c r="L804" s="81"/>
      <c r="P804" s="106"/>
    </row>
    <row r="805" spans="1:17" x14ac:dyDescent="0.25">
      <c r="A805" s="112">
        <v>1</v>
      </c>
      <c r="B805" s="112">
        <v>2</v>
      </c>
      <c r="C805" s="112">
        <v>3</v>
      </c>
      <c r="D805" s="112">
        <v>4</v>
      </c>
      <c r="E805" s="113">
        <v>5</v>
      </c>
      <c r="F805" s="113">
        <v>6</v>
      </c>
      <c r="G805" s="8"/>
      <c r="H805" s="8"/>
      <c r="I805" s="135"/>
      <c r="J805" s="135"/>
      <c r="P805" s="106"/>
    </row>
    <row r="806" spans="1:17" x14ac:dyDescent="0.25">
      <c r="A806" s="167">
        <v>1</v>
      </c>
      <c r="B806" s="10"/>
      <c r="C806" s="167"/>
      <c r="D806" s="167"/>
      <c r="E806" s="165" t="e">
        <f>F806/D806</f>
        <v>#DIV/0!</v>
      </c>
      <c r="F806" s="165"/>
      <c r="I806" s="138"/>
      <c r="J806" s="138"/>
      <c r="P806" s="106"/>
    </row>
    <row r="807" spans="1:17" s="8" customFormat="1" x14ac:dyDescent="0.25">
      <c r="A807" s="167">
        <v>2</v>
      </c>
      <c r="B807" s="10"/>
      <c r="C807" s="14"/>
      <c r="D807" s="14"/>
      <c r="E807" s="165" t="e">
        <f t="shared" ref="E807:E809" si="19">F807/D807</f>
        <v>#DIV/0!</v>
      </c>
      <c r="F807" s="165"/>
      <c r="G807" s="67"/>
      <c r="H807" s="67"/>
      <c r="I807" s="138"/>
      <c r="J807" s="138"/>
      <c r="K807" s="80"/>
      <c r="O807" s="192"/>
      <c r="P807" s="187"/>
      <c r="Q807" s="192"/>
    </row>
    <row r="808" spans="1:17" x14ac:dyDescent="0.25">
      <c r="A808" s="167"/>
      <c r="B808" s="10"/>
      <c r="C808" s="14"/>
      <c r="D808" s="14"/>
      <c r="E808" s="165" t="e">
        <f t="shared" si="19"/>
        <v>#DIV/0!</v>
      </c>
      <c r="F808" s="165"/>
      <c r="I808" s="138"/>
      <c r="J808" s="138"/>
      <c r="P808" s="106"/>
    </row>
    <row r="809" spans="1:17" x14ac:dyDescent="0.25">
      <c r="A809" s="167">
        <v>3</v>
      </c>
      <c r="B809" s="10"/>
      <c r="C809" s="167"/>
      <c r="D809" s="167"/>
      <c r="E809" s="165" t="e">
        <f t="shared" si="19"/>
        <v>#DIV/0!</v>
      </c>
      <c r="F809" s="165"/>
      <c r="I809" s="138"/>
      <c r="J809" s="138"/>
      <c r="P809" s="106"/>
    </row>
    <row r="810" spans="1:17" x14ac:dyDescent="0.25">
      <c r="A810" s="144"/>
      <c r="B810" s="145" t="s">
        <v>20</v>
      </c>
      <c r="C810" s="144" t="s">
        <v>21</v>
      </c>
      <c r="D810" s="144" t="s">
        <v>21</v>
      </c>
      <c r="E810" s="144" t="s">
        <v>21</v>
      </c>
      <c r="F810" s="146">
        <f>F809+F807+F806+F808</f>
        <v>0</v>
      </c>
      <c r="I810" s="135">
        <f>SUM(I806:I809)</f>
        <v>0</v>
      </c>
      <c r="J810" s="135">
        <f>SUM(J806:J809)</f>
        <v>0</v>
      </c>
      <c r="P810" s="106"/>
    </row>
    <row r="811" spans="1:17" x14ac:dyDescent="0.25">
      <c r="A811" s="17"/>
      <c r="B811" s="11"/>
      <c r="C811" s="17"/>
      <c r="D811" s="17"/>
      <c r="E811" s="17"/>
      <c r="F811" s="36"/>
      <c r="P811" s="106"/>
    </row>
    <row r="812" spans="1:17" x14ac:dyDescent="0.25">
      <c r="A812" s="861" t="s">
        <v>155</v>
      </c>
      <c r="B812" s="861"/>
      <c r="C812" s="861"/>
      <c r="D812" s="861"/>
      <c r="E812" s="861"/>
      <c r="F812" s="861"/>
      <c r="G812" s="861"/>
      <c r="H812" s="861"/>
      <c r="I812" s="861"/>
      <c r="J812" s="861"/>
      <c r="P812" s="106"/>
    </row>
    <row r="813" spans="1:17" x14ac:dyDescent="0.25">
      <c r="A813" s="862"/>
      <c r="B813" s="862"/>
      <c r="C813" s="862"/>
      <c r="D813" s="862"/>
      <c r="E813" s="862"/>
      <c r="F813" s="862"/>
      <c r="I813" s="850" t="s">
        <v>172</v>
      </c>
      <c r="J813" s="850"/>
      <c r="P813" s="106"/>
    </row>
    <row r="814" spans="1:17" ht="56.25" x14ac:dyDescent="0.25">
      <c r="A814" s="167" t="s">
        <v>24</v>
      </c>
      <c r="B814" s="167" t="s">
        <v>14</v>
      </c>
      <c r="C814" s="167" t="s">
        <v>78</v>
      </c>
      <c r="D814" s="167" t="s">
        <v>27</v>
      </c>
      <c r="E814" s="167" t="s">
        <v>79</v>
      </c>
      <c r="F814" s="167" t="s">
        <v>7</v>
      </c>
      <c r="I814" s="133" t="s">
        <v>115</v>
      </c>
      <c r="J814" s="133" t="s">
        <v>173</v>
      </c>
      <c r="K814" s="81"/>
      <c r="L814" s="105"/>
      <c r="P814" s="106"/>
    </row>
    <row r="815" spans="1:17" x14ac:dyDescent="0.25">
      <c r="A815" s="113">
        <v>1</v>
      </c>
      <c r="B815" s="113">
        <v>2</v>
      </c>
      <c r="C815" s="113">
        <v>3</v>
      </c>
      <c r="D815" s="113">
        <v>4</v>
      </c>
      <c r="E815" s="113">
        <v>5</v>
      </c>
      <c r="F815" s="113">
        <v>6</v>
      </c>
      <c r="G815" s="78"/>
      <c r="H815" s="78"/>
      <c r="I815" s="135"/>
      <c r="J815" s="135"/>
      <c r="P815" s="106"/>
    </row>
    <row r="816" spans="1:17" x14ac:dyDescent="0.25">
      <c r="A816" s="167">
        <v>1</v>
      </c>
      <c r="B816" s="10"/>
      <c r="C816" s="167"/>
      <c r="D816" s="167"/>
      <c r="E816" s="165" t="e">
        <f>F816/D816</f>
        <v>#DIV/0!</v>
      </c>
      <c r="F816" s="165"/>
      <c r="I816" s="138"/>
      <c r="J816" s="138"/>
      <c r="P816" s="106"/>
    </row>
    <row r="817" spans="1:17" s="78" customFormat="1" x14ac:dyDescent="0.25">
      <c r="A817" s="167">
        <v>2</v>
      </c>
      <c r="B817" s="10"/>
      <c r="C817" s="14"/>
      <c r="D817" s="14"/>
      <c r="E817" s="165" t="e">
        <f t="shared" ref="E817:E819" si="20">F817/D817</f>
        <v>#DIV/0!</v>
      </c>
      <c r="F817" s="165"/>
      <c r="G817" s="67"/>
      <c r="H817" s="67"/>
      <c r="I817" s="138"/>
      <c r="J817" s="138"/>
      <c r="K817" s="79"/>
      <c r="O817" s="188"/>
      <c r="P817" s="186"/>
      <c r="Q817" s="188"/>
    </row>
    <row r="818" spans="1:17" x14ac:dyDescent="0.25">
      <c r="A818" s="167"/>
      <c r="B818" s="10"/>
      <c r="C818" s="14"/>
      <c r="D818" s="14"/>
      <c r="E818" s="165" t="e">
        <f t="shared" si="20"/>
        <v>#DIV/0!</v>
      </c>
      <c r="F818" s="165"/>
      <c r="I818" s="138"/>
      <c r="J818" s="138"/>
      <c r="P818" s="106"/>
    </row>
    <row r="819" spans="1:17" x14ac:dyDescent="0.25">
      <c r="A819" s="167">
        <v>3</v>
      </c>
      <c r="B819" s="10"/>
      <c r="C819" s="167"/>
      <c r="D819" s="167"/>
      <c r="E819" s="165" t="e">
        <f t="shared" si="20"/>
        <v>#DIV/0!</v>
      </c>
      <c r="F819" s="165"/>
      <c r="I819" s="138"/>
      <c r="J819" s="138"/>
      <c r="P819" s="106"/>
    </row>
    <row r="820" spans="1:17" x14ac:dyDescent="0.25">
      <c r="A820" s="144"/>
      <c r="B820" s="145" t="s">
        <v>20</v>
      </c>
      <c r="C820" s="144" t="s">
        <v>21</v>
      </c>
      <c r="D820" s="144" t="s">
        <v>21</v>
      </c>
      <c r="E820" s="144" t="s">
        <v>21</v>
      </c>
      <c r="F820" s="146">
        <f>F819+F817+F816+F818</f>
        <v>0</v>
      </c>
      <c r="I820" s="135">
        <f>SUM(I816:I819)</f>
        <v>0</v>
      </c>
      <c r="J820" s="135">
        <f>SUM(J816:J819)</f>
        <v>0</v>
      </c>
      <c r="P820" s="106"/>
    </row>
    <row r="821" spans="1:17" x14ac:dyDescent="0.25">
      <c r="A821" s="17"/>
      <c r="B821" s="11"/>
      <c r="C821" s="17"/>
      <c r="D821" s="17"/>
      <c r="E821" s="17"/>
      <c r="F821" s="36"/>
      <c r="P821" s="106"/>
    </row>
    <row r="822" spans="1:17" x14ac:dyDescent="0.25">
      <c r="A822" s="861" t="s">
        <v>156</v>
      </c>
      <c r="B822" s="861"/>
      <c r="C822" s="861"/>
      <c r="D822" s="861"/>
      <c r="E822" s="861"/>
      <c r="F822" s="861"/>
      <c r="G822" s="861"/>
      <c r="H822" s="861"/>
      <c r="I822" s="861"/>
      <c r="J822" s="861"/>
      <c r="P822" s="106"/>
    </row>
    <row r="823" spans="1:17" x14ac:dyDescent="0.25">
      <c r="A823" s="862"/>
      <c r="B823" s="862"/>
      <c r="C823" s="862"/>
      <c r="D823" s="862"/>
      <c r="E823" s="862"/>
      <c r="F823" s="862"/>
      <c r="I823" s="850" t="s">
        <v>172</v>
      </c>
      <c r="J823" s="850"/>
      <c r="P823" s="106"/>
    </row>
    <row r="824" spans="1:17" ht="56.25" x14ac:dyDescent="0.25">
      <c r="A824" s="167" t="s">
        <v>24</v>
      </c>
      <c r="B824" s="167" t="s">
        <v>14</v>
      </c>
      <c r="C824" s="167" t="s">
        <v>78</v>
      </c>
      <c r="D824" s="167" t="s">
        <v>27</v>
      </c>
      <c r="E824" s="167" t="s">
        <v>79</v>
      </c>
      <c r="F824" s="167" t="s">
        <v>7</v>
      </c>
      <c r="I824" s="133" t="s">
        <v>115</v>
      </c>
      <c r="J824" s="133" t="s">
        <v>173</v>
      </c>
      <c r="K824" s="81"/>
      <c r="L824" s="105"/>
      <c r="P824" s="106"/>
    </row>
    <row r="825" spans="1:17" x14ac:dyDescent="0.25">
      <c r="A825" s="113">
        <v>1</v>
      </c>
      <c r="B825" s="113">
        <v>2</v>
      </c>
      <c r="C825" s="113">
        <v>3</v>
      </c>
      <c r="D825" s="113">
        <v>4</v>
      </c>
      <c r="E825" s="113">
        <v>5</v>
      </c>
      <c r="F825" s="113">
        <v>6</v>
      </c>
      <c r="G825" s="78"/>
      <c r="H825" s="78"/>
      <c r="I825" s="135"/>
      <c r="J825" s="135"/>
      <c r="P825" s="106"/>
    </row>
    <row r="826" spans="1:17" x14ac:dyDescent="0.25">
      <c r="A826" s="167">
        <v>1</v>
      </c>
      <c r="B826" s="10" t="s">
        <v>170</v>
      </c>
      <c r="C826" s="167"/>
      <c r="D826" s="167"/>
      <c r="E826" s="165" t="e">
        <f>F826/D826</f>
        <v>#DIV/0!</v>
      </c>
      <c r="F826" s="165"/>
      <c r="I826" s="138"/>
      <c r="J826" s="138"/>
      <c r="P826" s="106"/>
    </row>
    <row r="827" spans="1:17" s="78" customFormat="1" x14ac:dyDescent="0.25">
      <c r="A827" s="167">
        <v>2</v>
      </c>
      <c r="B827" s="10" t="s">
        <v>171</v>
      </c>
      <c r="C827" s="14"/>
      <c r="D827" s="14"/>
      <c r="E827" s="165" t="e">
        <f t="shared" ref="E827:E829" si="21">F827/D827</f>
        <v>#DIV/0!</v>
      </c>
      <c r="F827" s="165"/>
      <c r="G827" s="67"/>
      <c r="H827" s="67"/>
      <c r="I827" s="138"/>
      <c r="J827" s="138"/>
      <c r="K827" s="79"/>
      <c r="O827" s="188"/>
      <c r="P827" s="186"/>
      <c r="Q827" s="188"/>
    </row>
    <row r="828" spans="1:17" x14ac:dyDescent="0.25">
      <c r="A828" s="167">
        <v>3</v>
      </c>
      <c r="B828" s="10"/>
      <c r="C828" s="167"/>
      <c r="D828" s="167"/>
      <c r="E828" s="165" t="e">
        <f t="shared" si="21"/>
        <v>#DIV/0!</v>
      </c>
      <c r="F828" s="165"/>
      <c r="I828" s="138"/>
      <c r="J828" s="138"/>
      <c r="P828" s="106"/>
      <c r="Q828" s="195"/>
    </row>
    <row r="829" spans="1:17" x14ac:dyDescent="0.25">
      <c r="A829" s="167">
        <v>4</v>
      </c>
      <c r="B829" s="10"/>
      <c r="C829" s="167"/>
      <c r="D829" s="167"/>
      <c r="E829" s="165" t="e">
        <f t="shared" si="21"/>
        <v>#DIV/0!</v>
      </c>
      <c r="F829" s="165"/>
      <c r="I829" s="138"/>
      <c r="J829" s="138"/>
      <c r="P829" s="106"/>
      <c r="Q829" s="195"/>
    </row>
    <row r="830" spans="1:17" x14ac:dyDescent="0.25">
      <c r="A830" s="144"/>
      <c r="B830" s="145" t="s">
        <v>20</v>
      </c>
      <c r="C830" s="144" t="s">
        <v>21</v>
      </c>
      <c r="D830" s="144" t="s">
        <v>21</v>
      </c>
      <c r="E830" s="144" t="s">
        <v>21</v>
      </c>
      <c r="F830" s="146">
        <f>F829+F827+F826+F828</f>
        <v>0</v>
      </c>
      <c r="I830" s="135">
        <f>SUM(I826:I829)</f>
        <v>0</v>
      </c>
      <c r="J830" s="135">
        <f>SUM(J826:J829)</f>
        <v>0</v>
      </c>
      <c r="K830" s="76"/>
      <c r="P830" s="106"/>
      <c r="Q830" s="195"/>
    </row>
    <row r="831" spans="1:17" x14ac:dyDescent="0.25">
      <c r="A831" s="17"/>
      <c r="B831" s="11"/>
      <c r="C831" s="17"/>
      <c r="D831" s="17"/>
      <c r="E831" s="17"/>
      <c r="F831" s="36"/>
      <c r="P831" s="106"/>
      <c r="Q831" s="195"/>
    </row>
    <row r="832" spans="1:17" x14ac:dyDescent="0.25">
      <c r="A832" s="861" t="s">
        <v>149</v>
      </c>
      <c r="B832" s="861"/>
      <c r="C832" s="861"/>
      <c r="D832" s="861"/>
      <c r="E832" s="861"/>
      <c r="F832" s="861"/>
      <c r="G832" s="861"/>
      <c r="H832" s="861"/>
      <c r="I832" s="861"/>
      <c r="J832" s="861"/>
      <c r="P832" s="106"/>
      <c r="Q832" s="195"/>
    </row>
    <row r="833" spans="1:17" x14ac:dyDescent="0.25">
      <c r="A833" s="862"/>
      <c r="B833" s="862"/>
      <c r="C833" s="862"/>
      <c r="D833" s="862"/>
      <c r="E833" s="862"/>
      <c r="F833" s="17"/>
      <c r="I833" s="850" t="s">
        <v>172</v>
      </c>
      <c r="J833" s="850"/>
      <c r="O833" s="106"/>
    </row>
    <row r="834" spans="1:17" ht="56.25" x14ac:dyDescent="0.25">
      <c r="A834" s="167" t="s">
        <v>15</v>
      </c>
      <c r="B834" s="167" t="s">
        <v>14</v>
      </c>
      <c r="C834" s="167" t="s">
        <v>27</v>
      </c>
      <c r="D834" s="167" t="s">
        <v>75</v>
      </c>
      <c r="E834" s="167" t="s">
        <v>7</v>
      </c>
      <c r="I834" s="133" t="s">
        <v>115</v>
      </c>
      <c r="J834" s="133" t="s">
        <v>173</v>
      </c>
      <c r="K834" s="81"/>
      <c r="O834" s="106"/>
    </row>
    <row r="835" spans="1:17" x14ac:dyDescent="0.25">
      <c r="A835" s="113">
        <v>1</v>
      </c>
      <c r="B835" s="113">
        <v>2</v>
      </c>
      <c r="C835" s="113">
        <v>3</v>
      </c>
      <c r="D835" s="113">
        <v>4</v>
      </c>
      <c r="E835" s="113">
        <v>5</v>
      </c>
      <c r="F835" s="78"/>
      <c r="G835" s="78"/>
      <c r="H835" s="78"/>
      <c r="I835" s="135"/>
      <c r="J835" s="135"/>
      <c r="O835" s="106"/>
    </row>
    <row r="836" spans="1:17" x14ac:dyDescent="0.25">
      <c r="A836" s="167">
        <v>1</v>
      </c>
      <c r="B836" s="10" t="s">
        <v>84</v>
      </c>
      <c r="C836" s="167"/>
      <c r="D836" s="165" t="e">
        <f>E836/C836</f>
        <v>#DIV/0!</v>
      </c>
      <c r="E836" s="165"/>
      <c r="I836" s="138"/>
      <c r="J836" s="138"/>
      <c r="O836" s="106"/>
    </row>
    <row r="837" spans="1:17" s="78" customFormat="1" x14ac:dyDescent="0.25">
      <c r="A837" s="167">
        <v>2</v>
      </c>
      <c r="B837" s="10" t="s">
        <v>83</v>
      </c>
      <c r="C837" s="167"/>
      <c r="D837" s="165" t="e">
        <f>E837/C837</f>
        <v>#DIV/0!</v>
      </c>
      <c r="E837" s="165"/>
      <c r="F837" s="67"/>
      <c r="G837" s="67"/>
      <c r="H837" s="67"/>
      <c r="I837" s="138"/>
      <c r="J837" s="138"/>
      <c r="K837" s="79"/>
      <c r="O837" s="186"/>
      <c r="P837" s="188"/>
      <c r="Q837" s="188"/>
    </row>
    <row r="838" spans="1:17" x14ac:dyDescent="0.25">
      <c r="A838" s="167">
        <v>3</v>
      </c>
      <c r="B838" s="10" t="s">
        <v>85</v>
      </c>
      <c r="C838" s="167"/>
      <c r="D838" s="165" t="e">
        <f>E838/C838</f>
        <v>#DIV/0!</v>
      </c>
      <c r="E838" s="165"/>
      <c r="I838" s="138"/>
      <c r="J838" s="138"/>
      <c r="O838" s="106"/>
    </row>
    <row r="839" spans="1:17" x14ac:dyDescent="0.25">
      <c r="A839" s="167">
        <v>4</v>
      </c>
      <c r="B839" s="10" t="s">
        <v>86</v>
      </c>
      <c r="C839" s="167"/>
      <c r="D839" s="165" t="e">
        <f>E839/C839</f>
        <v>#DIV/0!</v>
      </c>
      <c r="E839" s="165"/>
      <c r="I839" s="138"/>
      <c r="J839" s="138"/>
      <c r="O839" s="106"/>
    </row>
    <row r="840" spans="1:17" x14ac:dyDescent="0.25">
      <c r="A840" s="144"/>
      <c r="B840" s="145" t="s">
        <v>20</v>
      </c>
      <c r="C840" s="144"/>
      <c r="D840" s="144" t="s">
        <v>21</v>
      </c>
      <c r="E840" s="146">
        <f>E839+E838+E837+E836</f>
        <v>0</v>
      </c>
      <c r="I840" s="135">
        <f>SUM(I836:I839)</f>
        <v>0</v>
      </c>
      <c r="J840" s="135">
        <f>SUM(J836:J839)</f>
        <v>0</v>
      </c>
      <c r="O840" s="106"/>
    </row>
    <row r="841" spans="1:17" x14ac:dyDescent="0.25">
      <c r="A841" s="35"/>
      <c r="B841" s="11"/>
      <c r="C841" s="17"/>
      <c r="D841" s="17"/>
      <c r="E841" s="17"/>
      <c r="F841" s="36"/>
      <c r="O841" s="106"/>
    </row>
    <row r="842" spans="1:17" x14ac:dyDescent="0.25">
      <c r="A842" s="861" t="s">
        <v>158</v>
      </c>
      <c r="B842" s="861"/>
      <c r="C842" s="861"/>
      <c r="D842" s="861"/>
      <c r="E842" s="861"/>
      <c r="F842" s="861"/>
      <c r="G842" s="861"/>
      <c r="H842" s="861"/>
      <c r="I842" s="861"/>
      <c r="J842" s="861"/>
      <c r="O842" s="106"/>
    </row>
    <row r="843" spans="1:17" x14ac:dyDescent="0.25">
      <c r="A843" s="30"/>
      <c r="B843" s="11"/>
      <c r="C843" s="17"/>
      <c r="D843" s="17"/>
      <c r="E843" s="17"/>
      <c r="F843" s="17"/>
      <c r="P843" s="106"/>
    </row>
    <row r="844" spans="1:17" x14ac:dyDescent="0.25">
      <c r="A844" s="30"/>
      <c r="B844" s="11"/>
      <c r="C844" s="17"/>
      <c r="D844" s="17"/>
      <c r="E844" s="17"/>
      <c r="F844" s="17"/>
      <c r="I844" s="850" t="s">
        <v>172</v>
      </c>
      <c r="J844" s="850"/>
      <c r="K844" s="128"/>
    </row>
    <row r="845" spans="1:17" ht="56.25" x14ac:dyDescent="0.25">
      <c r="A845" s="167" t="s">
        <v>24</v>
      </c>
      <c r="B845" s="167" t="s">
        <v>14</v>
      </c>
      <c r="C845" s="167" t="s">
        <v>74</v>
      </c>
      <c r="D845" s="167" t="s">
        <v>117</v>
      </c>
      <c r="F845" s="17"/>
      <c r="I845" s="133" t="s">
        <v>115</v>
      </c>
      <c r="J845" s="133" t="s">
        <v>173</v>
      </c>
      <c r="P845" s="106"/>
    </row>
    <row r="846" spans="1:17" x14ac:dyDescent="0.25">
      <c r="A846" s="113">
        <v>1</v>
      </c>
      <c r="B846" s="113">
        <v>2</v>
      </c>
      <c r="C846" s="113">
        <v>3</v>
      </c>
      <c r="D846" s="113">
        <v>4</v>
      </c>
      <c r="E846" s="78"/>
      <c r="F846" s="1"/>
      <c r="G846" s="78"/>
      <c r="H846" s="78"/>
      <c r="I846" s="135"/>
      <c r="J846" s="135"/>
      <c r="P846" s="106"/>
    </row>
    <row r="847" spans="1:17" x14ac:dyDescent="0.25">
      <c r="A847" s="167"/>
      <c r="B847" s="15"/>
      <c r="C847" s="13"/>
      <c r="D847" s="165"/>
      <c r="F847" s="17"/>
      <c r="I847" s="138"/>
      <c r="J847" s="138"/>
      <c r="P847" s="106"/>
    </row>
    <row r="848" spans="1:17" s="78" customFormat="1" x14ac:dyDescent="0.25">
      <c r="A848" s="167"/>
      <c r="B848" s="15"/>
      <c r="C848" s="13"/>
      <c r="D848" s="165"/>
      <c r="E848" s="67"/>
      <c r="F848" s="36"/>
      <c r="G848" s="67"/>
      <c r="H848" s="67"/>
      <c r="I848" s="138"/>
      <c r="J848" s="138"/>
      <c r="K848" s="79"/>
      <c r="O848" s="188"/>
      <c r="P848" s="186"/>
      <c r="Q848" s="188"/>
    </row>
    <row r="849" spans="1:17" x14ac:dyDescent="0.25">
      <c r="A849" s="167"/>
      <c r="B849" s="15"/>
      <c r="C849" s="13"/>
      <c r="D849" s="165"/>
      <c r="F849" s="17"/>
      <c r="I849" s="138"/>
      <c r="J849" s="138"/>
      <c r="P849" s="106"/>
      <c r="Q849" s="195"/>
    </row>
    <row r="850" spans="1:17" x14ac:dyDescent="0.25">
      <c r="A850" s="167"/>
      <c r="B850" s="15"/>
      <c r="C850" s="13"/>
      <c r="D850" s="165"/>
      <c r="F850" s="17"/>
      <c r="I850" s="138"/>
      <c r="J850" s="138"/>
      <c r="P850" s="106"/>
      <c r="Q850" s="195"/>
    </row>
    <row r="851" spans="1:17" x14ac:dyDescent="0.25">
      <c r="A851" s="144"/>
      <c r="B851" s="145" t="s">
        <v>20</v>
      </c>
      <c r="C851" s="144" t="s">
        <v>21</v>
      </c>
      <c r="D851" s="146">
        <f>SUM(D847:D850)</f>
        <v>0</v>
      </c>
      <c r="F851" s="17"/>
      <c r="I851" s="135">
        <f>SUM(I847:I850)</f>
        <v>0</v>
      </c>
      <c r="J851" s="135">
        <f>SUM(J847:J850)</f>
        <v>0</v>
      </c>
      <c r="P851" s="106"/>
      <c r="Q851" s="195"/>
    </row>
    <row r="852" spans="1:17" x14ac:dyDescent="0.25">
      <c r="A852" s="35"/>
      <c r="B852" s="11"/>
      <c r="C852" s="17"/>
      <c r="D852" s="17"/>
      <c r="E852" s="17"/>
      <c r="F852" s="36"/>
      <c r="P852" s="106"/>
      <c r="Q852" s="195"/>
    </row>
    <row r="853" spans="1:17" x14ac:dyDescent="0.25">
      <c r="A853" s="863" t="s">
        <v>180</v>
      </c>
      <c r="B853" s="863"/>
      <c r="C853" s="863"/>
      <c r="D853" s="863"/>
      <c r="E853" s="863"/>
      <c r="F853" s="863"/>
      <c r="G853" s="863"/>
      <c r="H853" s="863"/>
      <c r="I853" s="863"/>
      <c r="J853" s="863"/>
      <c r="P853" s="106"/>
    </row>
    <row r="854" spans="1:17" x14ac:dyDescent="0.25">
      <c r="A854" s="35"/>
      <c r="B854" s="11"/>
      <c r="C854" s="17"/>
      <c r="D854" s="17"/>
      <c r="E854" s="17"/>
      <c r="F854" s="36"/>
      <c r="P854" s="106"/>
    </row>
    <row r="855" spans="1:17" x14ac:dyDescent="0.25">
      <c r="A855" s="860" t="s">
        <v>118</v>
      </c>
      <c r="B855" s="860"/>
      <c r="C855" s="860"/>
      <c r="D855" s="860"/>
      <c r="E855" s="860"/>
      <c r="F855" s="860"/>
      <c r="G855" s="860"/>
      <c r="H855" s="860"/>
      <c r="I855" s="860"/>
      <c r="J855" s="860"/>
      <c r="K855" s="123"/>
    </row>
    <row r="856" spans="1:17" x14ac:dyDescent="0.25">
      <c r="A856" s="55"/>
      <c r="B856" s="55"/>
      <c r="C856" s="55"/>
      <c r="D856" s="55"/>
      <c r="E856" s="55"/>
      <c r="F856" s="17"/>
      <c r="I856" s="850" t="s">
        <v>172</v>
      </c>
      <c r="J856" s="850"/>
      <c r="P856" s="106"/>
    </row>
    <row r="857" spans="1:17" ht="56.25" x14ac:dyDescent="0.25">
      <c r="A857" s="167" t="s">
        <v>24</v>
      </c>
      <c r="B857" s="167" t="s">
        <v>14</v>
      </c>
      <c r="C857" s="167" t="s">
        <v>74</v>
      </c>
      <c r="D857" s="167" t="s">
        <v>117</v>
      </c>
      <c r="E857" s="68"/>
      <c r="F857" s="37"/>
      <c r="G857" s="4"/>
      <c r="H857" s="37"/>
      <c r="I857" s="133" t="s">
        <v>115</v>
      </c>
      <c r="J857" s="133" t="s">
        <v>173</v>
      </c>
      <c r="K857" s="128"/>
      <c r="P857" s="106"/>
    </row>
    <row r="858" spans="1:17" x14ac:dyDescent="0.25">
      <c r="A858" s="113">
        <v>1</v>
      </c>
      <c r="B858" s="113">
        <v>2</v>
      </c>
      <c r="C858" s="113">
        <v>3</v>
      </c>
      <c r="D858" s="113">
        <v>4</v>
      </c>
      <c r="E858" s="79"/>
      <c r="F858" s="107"/>
      <c r="G858" s="108"/>
      <c r="H858" s="109"/>
      <c r="I858" s="141"/>
      <c r="J858" s="141"/>
      <c r="P858" s="106"/>
    </row>
    <row r="859" spans="1:17" s="68" customFormat="1" x14ac:dyDescent="0.25">
      <c r="A859" s="167">
        <v>1</v>
      </c>
      <c r="B859" s="10"/>
      <c r="C859" s="13"/>
      <c r="D859" s="165"/>
      <c r="F859" s="37"/>
      <c r="G859" s="4"/>
      <c r="H859" s="21"/>
      <c r="I859" s="142"/>
      <c r="J859" s="142"/>
      <c r="O859" s="121"/>
      <c r="P859" s="88"/>
      <c r="Q859" s="121"/>
    </row>
    <row r="860" spans="1:17" s="79" customFormat="1" x14ac:dyDescent="0.25">
      <c r="A860" s="144"/>
      <c r="B860" s="145" t="s">
        <v>20</v>
      </c>
      <c r="C860" s="144" t="s">
        <v>21</v>
      </c>
      <c r="D860" s="146">
        <f>SUM(D859:D859)</f>
        <v>0</v>
      </c>
      <c r="E860" s="68"/>
      <c r="F860" s="37"/>
      <c r="G860" s="4"/>
      <c r="H860" s="21"/>
      <c r="I860" s="135">
        <f>SUM(I859)</f>
        <v>0</v>
      </c>
      <c r="J860" s="135">
        <f>SUM(J859)</f>
        <v>0</v>
      </c>
      <c r="O860" s="193"/>
      <c r="P860" s="198"/>
      <c r="Q860" s="193"/>
    </row>
    <row r="861" spans="1:17" s="68" customFormat="1" x14ac:dyDescent="0.25">
      <c r="A861" s="37"/>
      <c r="B861" s="37"/>
      <c r="C861" s="37"/>
      <c r="D861" s="37"/>
      <c r="E861" s="37"/>
      <c r="F861" s="37"/>
      <c r="G861" s="4"/>
      <c r="H861" s="21"/>
      <c r="I861" s="4"/>
      <c r="J861" s="4"/>
      <c r="O861" s="121"/>
      <c r="P861" s="88"/>
      <c r="Q861" s="199"/>
    </row>
    <row r="862" spans="1:17" s="68" customFormat="1" x14ac:dyDescent="0.25">
      <c r="A862" s="861" t="s">
        <v>152</v>
      </c>
      <c r="B862" s="861"/>
      <c r="C862" s="861"/>
      <c r="D862" s="861"/>
      <c r="E862" s="861"/>
      <c r="F862" s="861"/>
      <c r="G862" s="861"/>
      <c r="H862" s="861"/>
      <c r="I862" s="861"/>
      <c r="J862" s="861"/>
      <c r="O862" s="121"/>
      <c r="P862" s="88"/>
      <c r="Q862" s="121"/>
    </row>
    <row r="863" spans="1:17" s="68" customFormat="1" x14ac:dyDescent="0.25">
      <c r="A863" s="862"/>
      <c r="B863" s="862"/>
      <c r="C863" s="862"/>
      <c r="D863" s="862"/>
      <c r="E863" s="862"/>
      <c r="F863" s="862"/>
      <c r="G863" s="67"/>
      <c r="H863" s="67"/>
      <c r="I863" s="850" t="s">
        <v>172</v>
      </c>
      <c r="J863" s="850"/>
      <c r="O863" s="121"/>
      <c r="P863" s="88"/>
      <c r="Q863" s="121"/>
    </row>
    <row r="864" spans="1:17" s="68" customFormat="1" ht="56.25" x14ac:dyDescent="0.25">
      <c r="A864" s="167" t="s">
        <v>24</v>
      </c>
      <c r="B864" s="167" t="s">
        <v>14</v>
      </c>
      <c r="C864" s="167" t="s">
        <v>78</v>
      </c>
      <c r="D864" s="167" t="s">
        <v>27</v>
      </c>
      <c r="E864" s="167" t="s">
        <v>79</v>
      </c>
      <c r="F864" s="167" t="s">
        <v>7</v>
      </c>
      <c r="H864" s="67"/>
      <c r="I864" s="133" t="s">
        <v>115</v>
      </c>
      <c r="J864" s="133" t="s">
        <v>173</v>
      </c>
      <c r="M864" s="76"/>
      <c r="O864" s="121"/>
      <c r="P864" s="88"/>
      <c r="Q864" s="121"/>
    </row>
    <row r="865" spans="1:17" s="68" customFormat="1" x14ac:dyDescent="0.25">
      <c r="A865" s="113">
        <v>1</v>
      </c>
      <c r="B865" s="113">
        <v>2</v>
      </c>
      <c r="C865" s="113">
        <v>3</v>
      </c>
      <c r="D865" s="113">
        <v>4</v>
      </c>
      <c r="E865" s="113">
        <v>5</v>
      </c>
      <c r="F865" s="113">
        <v>6</v>
      </c>
      <c r="G865" s="79"/>
      <c r="H865" s="78"/>
      <c r="I865" s="130"/>
      <c r="J865" s="130"/>
      <c r="O865" s="121"/>
      <c r="P865" s="88"/>
      <c r="Q865" s="121"/>
    </row>
    <row r="866" spans="1:17" s="68" customFormat="1" x14ac:dyDescent="0.25">
      <c r="A866" s="167">
        <v>1</v>
      </c>
      <c r="B866" s="10" t="s">
        <v>175</v>
      </c>
      <c r="C866" s="167"/>
      <c r="D866" s="167"/>
      <c r="E866" s="165" t="e">
        <f>F866/D866</f>
        <v>#DIV/0!</v>
      </c>
      <c r="F866" s="165"/>
      <c r="H866" s="67"/>
      <c r="I866" s="142"/>
      <c r="J866" s="142"/>
      <c r="O866" s="121"/>
      <c r="P866" s="88"/>
      <c r="Q866" s="121"/>
    </row>
    <row r="867" spans="1:17" s="79" customFormat="1" x14ac:dyDescent="0.25">
      <c r="A867" s="144"/>
      <c r="B867" s="145" t="s">
        <v>20</v>
      </c>
      <c r="C867" s="144" t="s">
        <v>21</v>
      </c>
      <c r="D867" s="144" t="s">
        <v>21</v>
      </c>
      <c r="E867" s="144" t="s">
        <v>21</v>
      </c>
      <c r="F867" s="146">
        <f>F866</f>
        <v>0</v>
      </c>
      <c r="G867" s="67"/>
      <c r="H867" s="67"/>
      <c r="I867" s="135">
        <f>SUM(I866)</f>
        <v>0</v>
      </c>
      <c r="J867" s="135">
        <f>SUM(J866)</f>
        <v>0</v>
      </c>
      <c r="O867" s="193"/>
      <c r="P867" s="198"/>
      <c r="Q867" s="193"/>
    </row>
    <row r="868" spans="1:17" s="68" customFormat="1" x14ac:dyDescent="0.25">
      <c r="A868" s="35"/>
      <c r="B868" s="11"/>
      <c r="C868" s="17"/>
      <c r="D868" s="17"/>
      <c r="E868" s="17"/>
      <c r="F868" s="36"/>
      <c r="G868" s="67"/>
      <c r="H868" s="67"/>
      <c r="I868" s="67"/>
      <c r="J868" s="67"/>
      <c r="O868" s="121"/>
      <c r="P868" s="88"/>
      <c r="Q868" s="121"/>
    </row>
    <row r="869" spans="1:17" x14ac:dyDescent="0.25">
      <c r="A869" s="35"/>
      <c r="B869" s="48" t="s">
        <v>100</v>
      </c>
      <c r="C869" s="164">
        <f>C870+C871+C872</f>
        <v>0</v>
      </c>
      <c r="D869" s="194"/>
      <c r="P869" s="106"/>
    </row>
    <row r="870" spans="1:17" x14ac:dyDescent="0.25">
      <c r="A870" s="35"/>
      <c r="B870" s="49" t="s">
        <v>2</v>
      </c>
      <c r="C870" s="164">
        <f>F867+D860+D851+E840+F830+F820+F810+F800+F790+F780+E770+D760+D749+E738+F728+F717+F709+F694+D685+D676+E667+E655+E646+C634+C623+C612+C601+C588+E575+E560+E549+D538+E522+F513+F506+F488+E474+J466-C871-C872</f>
        <v>0</v>
      </c>
      <c r="D870" s="195"/>
      <c r="P870" s="106"/>
    </row>
    <row r="871" spans="1:17" x14ac:dyDescent="0.25">
      <c r="A871" s="17"/>
      <c r="B871" s="11" t="s">
        <v>13</v>
      </c>
      <c r="C871" s="164">
        <f>I867+I860+I851+I840+I830+I820+I810+I790+I800+I780+I770+I760+I749+I738+I728+I717+I709+I694+I685+I676+I667+I655+I646+I634+I623+I612+I601+I588+I575+I560+I549+I538+I522+I513+I506+I488+I474</f>
        <v>0</v>
      </c>
      <c r="D871" s="195"/>
      <c r="L871" s="38"/>
      <c r="M871" s="11"/>
      <c r="N871" s="75"/>
      <c r="P871" s="106"/>
    </row>
    <row r="872" spans="1:17" x14ac:dyDescent="0.25">
      <c r="A872" s="17"/>
      <c r="B872" s="11" t="s">
        <v>106</v>
      </c>
      <c r="C872" s="164">
        <f>J867+J860+J851+J840+J830+J820+J810+J800+J790+J780+J770+J760+J749+J738+J728+J717+J709+J694+J685+J676+J667+J655+J646+J634+J623+J612+J601+J588+J575+J560+J549+J538+J522+J513+J506+J488+J474</f>
        <v>0</v>
      </c>
      <c r="D872" s="195"/>
    </row>
    <row r="873" spans="1:17" x14ac:dyDescent="0.25">
      <c r="A873" s="17"/>
      <c r="B873" s="11"/>
      <c r="C873" s="17"/>
      <c r="D873" s="17"/>
      <c r="E873" s="17"/>
      <c r="F873" s="17"/>
    </row>
    <row r="874" spans="1:17" x14ac:dyDescent="0.25">
      <c r="A874" s="17"/>
      <c r="B874" s="175" t="s">
        <v>195</v>
      </c>
      <c r="C874" s="201">
        <f>F867+D860+D851+E840+F830+F820+F810+F800+F790+F780+E770+D760+D749+E738+F728+F717+F709+F694+D685+D676+E667</f>
        <v>0</v>
      </c>
      <c r="D874" s="17"/>
      <c r="E874" s="17"/>
      <c r="F874" s="17"/>
    </row>
    <row r="875" spans="1:17" ht="51.75" customHeight="1" x14ac:dyDescent="0.25">
      <c r="A875" s="17"/>
      <c r="B875" s="200" t="s">
        <v>196</v>
      </c>
      <c r="C875" s="202"/>
      <c r="D875" s="17"/>
      <c r="E875" s="17"/>
      <c r="F875" s="17"/>
    </row>
    <row r="876" spans="1:17" ht="45" x14ac:dyDescent="0.25">
      <c r="A876" s="17"/>
      <c r="B876" s="175" t="s">
        <v>197</v>
      </c>
      <c r="C876" s="201">
        <f>C874-C875</f>
        <v>0</v>
      </c>
      <c r="D876" s="17"/>
      <c r="E876" s="17"/>
      <c r="F876" s="17"/>
    </row>
    <row r="877" spans="1:17" x14ac:dyDescent="0.25">
      <c r="A877" s="17"/>
      <c r="B877" s="11"/>
      <c r="C877" s="17"/>
      <c r="D877" s="17"/>
      <c r="E877" s="17"/>
      <c r="F877" s="17"/>
    </row>
    <row r="878" spans="1:17" x14ac:dyDescent="0.25">
      <c r="A878" s="17"/>
      <c r="B878" s="11"/>
      <c r="C878" s="17"/>
      <c r="D878" s="17"/>
      <c r="E878" s="17"/>
      <c r="F878" s="17"/>
    </row>
    <row r="879" spans="1:17" x14ac:dyDescent="0.25">
      <c r="A879" s="17"/>
      <c r="B879" s="11"/>
      <c r="C879" s="17"/>
      <c r="D879" s="17"/>
      <c r="E879" s="17"/>
      <c r="F879" s="17"/>
    </row>
    <row r="880" spans="1:17" x14ac:dyDescent="0.25">
      <c r="A880" s="17"/>
      <c r="B880" s="11"/>
      <c r="C880" s="17"/>
      <c r="D880" s="17"/>
      <c r="E880" s="17"/>
      <c r="F880" s="17"/>
    </row>
    <row r="881" spans="1:17" x14ac:dyDescent="0.25">
      <c r="A881" s="858" t="s">
        <v>9</v>
      </c>
      <c r="B881" s="858"/>
      <c r="C881" s="39"/>
      <c r="D881" s="859" t="e">
        <f>#REF!</f>
        <v>#REF!</v>
      </c>
      <c r="E881" s="859"/>
      <c r="F881" s="17"/>
      <c r="G881" s="17"/>
      <c r="H881" s="17"/>
      <c r="I881" s="17"/>
      <c r="J881" s="17"/>
    </row>
    <row r="882" spans="1:17" x14ac:dyDescent="0.25">
      <c r="A882" s="17"/>
      <c r="B882" s="40"/>
      <c r="C882" s="161" t="s">
        <v>10</v>
      </c>
      <c r="D882" s="857" t="s">
        <v>3</v>
      </c>
      <c r="E882" s="857"/>
      <c r="F882" s="17"/>
      <c r="G882" s="17"/>
      <c r="H882" s="17"/>
      <c r="I882" s="17"/>
      <c r="J882" s="17"/>
    </row>
    <row r="883" spans="1:17" s="17" customFormat="1" x14ac:dyDescent="0.25">
      <c r="A883" s="927"/>
      <c r="B883" s="927"/>
      <c r="C883" s="41"/>
      <c r="D883" s="9"/>
      <c r="E883" s="250"/>
      <c r="L883" s="111"/>
      <c r="O883" s="20"/>
      <c r="P883" s="20"/>
      <c r="Q883" s="20"/>
    </row>
    <row r="884" spans="1:17" s="17" customFormat="1" x14ac:dyDescent="0.25">
      <c r="A884" s="927"/>
      <c r="B884" s="927"/>
      <c r="C884" s="41"/>
      <c r="D884" s="931"/>
      <c r="E884" s="931"/>
      <c r="L884" s="111"/>
      <c r="O884" s="20"/>
      <c r="P884" s="20"/>
      <c r="Q884" s="20"/>
    </row>
    <row r="885" spans="1:17" s="17" customFormat="1" x14ac:dyDescent="0.25">
      <c r="A885" s="20"/>
      <c r="B885" s="43"/>
      <c r="C885" s="9"/>
      <c r="D885" s="931"/>
      <c r="E885" s="931"/>
      <c r="L885" s="111"/>
      <c r="O885" s="20"/>
      <c r="P885" s="20"/>
      <c r="Q885" s="20"/>
    </row>
    <row r="886" spans="1:17" s="17" customFormat="1" x14ac:dyDescent="0.25">
      <c r="B886" s="40"/>
      <c r="C886" s="44"/>
      <c r="D886" s="251"/>
      <c r="E886" s="252"/>
      <c r="L886" s="111"/>
      <c r="O886" s="20"/>
      <c r="P886" s="20"/>
      <c r="Q886" s="20"/>
    </row>
    <row r="887" spans="1:17" s="17" customFormat="1" x14ac:dyDescent="0.25">
      <c r="A887" s="858" t="s">
        <v>11</v>
      </c>
      <c r="B887" s="858"/>
      <c r="C887" s="47"/>
      <c r="D887" s="859" t="e">
        <f>#REF!</f>
        <v>#REF!</v>
      </c>
      <c r="E887" s="859"/>
      <c r="L887" s="111"/>
      <c r="O887" s="20"/>
      <c r="P887" s="20"/>
      <c r="Q887" s="20"/>
    </row>
    <row r="888" spans="1:17" s="17" customFormat="1" x14ac:dyDescent="0.25">
      <c r="B888" s="40"/>
      <c r="C888" s="161" t="s">
        <v>10</v>
      </c>
      <c r="D888" s="857" t="s">
        <v>3</v>
      </c>
      <c r="E888" s="857"/>
      <c r="L888" s="111"/>
      <c r="O888" s="20"/>
      <c r="P888" s="20"/>
      <c r="Q888" s="20"/>
    </row>
    <row r="889" spans="1:17" ht="23.25" customHeight="1" x14ac:dyDescent="0.25">
      <c r="A889" s="851" t="str">
        <f>'130Возм ущ'!A889:J889</f>
        <v>Муниципальное бюджетное общеобразовательное учреждение "Кингисеппская средняя общеобразовательная школа № 4"</v>
      </c>
      <c r="B889" s="851"/>
      <c r="C889" s="851"/>
      <c r="D889" s="851"/>
      <c r="E889" s="851"/>
      <c r="F889" s="851"/>
      <c r="G889" s="851"/>
      <c r="H889" s="851"/>
      <c r="I889" s="851"/>
      <c r="J889" s="851"/>
      <c r="K889" s="116"/>
    </row>
    <row r="891" spans="1:17" x14ac:dyDescent="0.25">
      <c r="A891" s="852" t="s">
        <v>77</v>
      </c>
      <c r="B891" s="852"/>
      <c r="C891" s="852"/>
      <c r="D891" s="852"/>
      <c r="E891" s="852"/>
      <c r="F891" s="852"/>
      <c r="G891" s="852"/>
      <c r="H891" s="852"/>
      <c r="I891" s="852"/>
      <c r="J891" s="852"/>
      <c r="K891" s="117"/>
    </row>
    <row r="893" spans="1:17" x14ac:dyDescent="0.25">
      <c r="A893" s="111"/>
      <c r="B893" s="111"/>
      <c r="C893" s="111"/>
      <c r="D893" s="111"/>
      <c r="E893" s="111"/>
      <c r="F893" s="111"/>
      <c r="G893" s="69" t="s">
        <v>104</v>
      </c>
      <c r="H893" s="2"/>
      <c r="I893" s="70"/>
      <c r="J893" s="2"/>
      <c r="K893" s="118"/>
    </row>
    <row r="894" spans="1:17" x14ac:dyDescent="0.25">
      <c r="B894" s="17"/>
    </row>
    <row r="895" spans="1:17" ht="23.25" customHeight="1" x14ac:dyDescent="0.25">
      <c r="A895" s="853" t="s">
        <v>95</v>
      </c>
      <c r="B895" s="853"/>
      <c r="C895" s="854" t="s">
        <v>177</v>
      </c>
      <c r="D895" s="855"/>
      <c r="E895" s="855"/>
      <c r="F895" s="855"/>
      <c r="G895" s="855"/>
      <c r="H895" s="855"/>
      <c r="I895" s="855"/>
      <c r="J895" s="856"/>
      <c r="K895" s="72"/>
    </row>
    <row r="896" spans="1:17" x14ac:dyDescent="0.25">
      <c r="A896" s="20"/>
      <c r="B896" s="20"/>
      <c r="C896" s="66"/>
      <c r="D896" s="66"/>
      <c r="E896" s="66"/>
      <c r="F896" s="66"/>
      <c r="G896" s="66"/>
      <c r="H896" s="66"/>
      <c r="I896" s="66"/>
      <c r="J896" s="66"/>
      <c r="K896" s="72"/>
    </row>
    <row r="898" spans="1:17" ht="54" customHeight="1" x14ac:dyDescent="0.25">
      <c r="A898" s="881" t="s">
        <v>307</v>
      </c>
      <c r="B898" s="881"/>
      <c r="C898" s="881"/>
      <c r="D898" s="881"/>
      <c r="E898" s="881"/>
      <c r="F898" s="881"/>
      <c r="G898" s="881"/>
      <c r="H898" s="881"/>
      <c r="I898" s="881"/>
      <c r="J898" s="881"/>
    </row>
    <row r="899" spans="1:17" x14ac:dyDescent="0.2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7" x14ac:dyDescent="0.25">
      <c r="A900" s="880" t="s">
        <v>191</v>
      </c>
      <c r="B900" s="880"/>
      <c r="C900" s="880"/>
      <c r="D900" s="880"/>
      <c r="E900" s="880"/>
      <c r="F900" s="880"/>
      <c r="G900" s="880"/>
      <c r="H900" s="880"/>
      <c r="I900" s="880"/>
      <c r="J900" s="880"/>
      <c r="K900" s="123"/>
    </row>
    <row r="901" spans="1:17" x14ac:dyDescent="0.2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0"/>
    </row>
    <row r="902" spans="1:17" x14ac:dyDescent="0.25">
      <c r="A902" s="882" t="s">
        <v>120</v>
      </c>
      <c r="B902" s="882"/>
      <c r="C902" s="882"/>
      <c r="D902" s="882"/>
      <c r="E902" s="882"/>
      <c r="F902" s="882"/>
      <c r="G902" s="882"/>
      <c r="H902" s="882"/>
      <c r="I902" s="882"/>
      <c r="J902" s="882"/>
      <c r="K902" s="125"/>
    </row>
    <row r="903" spans="1:17" x14ac:dyDescent="0.25">
      <c r="B903" s="111"/>
      <c r="C903" s="111"/>
      <c r="D903" s="111"/>
      <c r="E903" s="111"/>
      <c r="F903" s="111"/>
      <c r="G903" s="111"/>
      <c r="H903" s="111"/>
      <c r="I903" s="111"/>
      <c r="J903" s="111"/>
      <c r="K903" s="176"/>
    </row>
    <row r="904" spans="1:17" x14ac:dyDescent="0.25">
      <c r="B904" s="11"/>
      <c r="C904" s="11"/>
      <c r="D904" s="20"/>
      <c r="E904" s="20"/>
      <c r="F904" s="20"/>
      <c r="G904" s="20"/>
      <c r="H904" s="20"/>
      <c r="I904" s="20"/>
      <c r="J904" s="20"/>
      <c r="K904" s="119"/>
    </row>
    <row r="905" spans="1:17" x14ac:dyDescent="0.25">
      <c r="A905" s="875" t="s">
        <v>24</v>
      </c>
      <c r="B905" s="875" t="s">
        <v>22</v>
      </c>
      <c r="C905" s="875" t="s">
        <v>23</v>
      </c>
      <c r="D905" s="877" t="s">
        <v>16</v>
      </c>
      <c r="E905" s="878"/>
      <c r="F905" s="878"/>
      <c r="G905" s="879"/>
      <c r="H905" s="884" t="s">
        <v>17</v>
      </c>
      <c r="I905" s="884" t="s">
        <v>25</v>
      </c>
      <c r="J905" s="874" t="s">
        <v>168</v>
      </c>
      <c r="K905" s="18"/>
    </row>
    <row r="906" spans="1:17" x14ac:dyDescent="0.25">
      <c r="A906" s="883"/>
      <c r="B906" s="883"/>
      <c r="C906" s="883"/>
      <c r="D906" s="875" t="s">
        <v>6</v>
      </c>
      <c r="E906" s="877" t="s">
        <v>1</v>
      </c>
      <c r="F906" s="878"/>
      <c r="G906" s="879"/>
      <c r="H906" s="885"/>
      <c r="I906" s="885"/>
      <c r="J906" s="874"/>
      <c r="K906" s="21"/>
    </row>
    <row r="907" spans="1:17" ht="93" x14ac:dyDescent="0.25">
      <c r="A907" s="876"/>
      <c r="B907" s="876"/>
      <c r="C907" s="876"/>
      <c r="D907" s="876"/>
      <c r="E907" s="167" t="s">
        <v>18</v>
      </c>
      <c r="F907" s="167" t="s">
        <v>26</v>
      </c>
      <c r="G907" s="167" t="s">
        <v>19</v>
      </c>
      <c r="H907" s="886"/>
      <c r="I907" s="886"/>
      <c r="J907" s="874"/>
      <c r="K907" s="180"/>
    </row>
    <row r="908" spans="1:17" x14ac:dyDescent="0.25">
      <c r="A908" s="113">
        <v>1</v>
      </c>
      <c r="B908" s="113">
        <v>2</v>
      </c>
      <c r="C908" s="113">
        <v>3</v>
      </c>
      <c r="D908" s="113">
        <v>4</v>
      </c>
      <c r="E908" s="113">
        <v>5</v>
      </c>
      <c r="F908" s="113">
        <v>6</v>
      </c>
      <c r="G908" s="113">
        <v>7</v>
      </c>
      <c r="H908" s="113">
        <v>8</v>
      </c>
      <c r="I908" s="113">
        <v>9</v>
      </c>
      <c r="J908" s="113">
        <v>10</v>
      </c>
      <c r="K908" s="180"/>
    </row>
    <row r="909" spans="1:17" x14ac:dyDescent="0.25">
      <c r="A909" s="167" t="s">
        <v>89</v>
      </c>
      <c r="B909" s="10"/>
      <c r="C909" s="165"/>
      <c r="D909" s="165">
        <f>F909+G909+E909</f>
        <v>0</v>
      </c>
      <c r="E909" s="165"/>
      <c r="F909" s="165"/>
      <c r="G909" s="165">
        <f>ROUND((J909-K909)/12,2)</f>
        <v>0</v>
      </c>
      <c r="H909" s="165">
        <v>0</v>
      </c>
      <c r="I909" s="165"/>
      <c r="J909" s="5"/>
      <c r="K909" s="183">
        <f>ROUND((E909+F909)*12,2)</f>
        <v>0</v>
      </c>
      <c r="M909" s="75"/>
      <c r="N909" s="181"/>
      <c r="O909" s="185"/>
    </row>
    <row r="910" spans="1:17" s="78" customFormat="1" x14ac:dyDescent="0.25">
      <c r="A910" s="144"/>
      <c r="B910" s="145" t="s">
        <v>20</v>
      </c>
      <c r="C910" s="146">
        <f>SUM(C909:C909)</f>
        <v>0</v>
      </c>
      <c r="D910" s="146">
        <f>SUM(D909:D909)</f>
        <v>0</v>
      </c>
      <c r="E910" s="144" t="s">
        <v>21</v>
      </c>
      <c r="F910" s="144" t="s">
        <v>21</v>
      </c>
      <c r="G910" s="144" t="s">
        <v>21</v>
      </c>
      <c r="H910" s="144" t="s">
        <v>21</v>
      </c>
      <c r="I910" s="144" t="s">
        <v>21</v>
      </c>
      <c r="J910" s="146">
        <f>SUM(J909:J909)</f>
        <v>0</v>
      </c>
      <c r="K910" s="182"/>
      <c r="M910" s="75"/>
      <c r="N910" s="181"/>
      <c r="O910" s="185"/>
      <c r="P910" s="184"/>
      <c r="Q910" s="188"/>
    </row>
    <row r="911" spans="1:17" x14ac:dyDescent="0.25">
      <c r="K911" s="114"/>
    </row>
    <row r="912" spans="1:17" x14ac:dyDescent="0.25">
      <c r="A912" s="868" t="s">
        <v>124</v>
      </c>
      <c r="B912" s="868"/>
      <c r="C912" s="868"/>
      <c r="D912" s="868"/>
      <c r="E912" s="868"/>
      <c r="F912" s="868"/>
      <c r="G912" s="868"/>
      <c r="H912" s="868"/>
      <c r="I912" s="868"/>
      <c r="J912" s="868"/>
      <c r="K912" s="115"/>
    </row>
    <row r="913" spans="1:17" x14ac:dyDescent="0.25">
      <c r="A913" s="174"/>
      <c r="B913" s="174"/>
      <c r="C913" s="174"/>
      <c r="D913" s="174"/>
      <c r="E913" s="174"/>
      <c r="F913" s="174"/>
      <c r="G913" s="174"/>
      <c r="H913" s="174"/>
      <c r="I913" s="850" t="s">
        <v>172</v>
      </c>
      <c r="J913" s="850"/>
    </row>
    <row r="914" spans="1:17" ht="56.25" x14ac:dyDescent="0.25">
      <c r="A914" s="14" t="s">
        <v>24</v>
      </c>
      <c r="B914" s="14" t="s">
        <v>14</v>
      </c>
      <c r="C914" s="167" t="s">
        <v>132</v>
      </c>
      <c r="D914" s="167" t="s">
        <v>133</v>
      </c>
      <c r="E914" s="167" t="s">
        <v>134</v>
      </c>
      <c r="G914" s="174"/>
      <c r="H914" s="174"/>
      <c r="I914" s="133" t="s">
        <v>115</v>
      </c>
      <c r="J914" s="133" t="s">
        <v>173</v>
      </c>
      <c r="K914" s="120"/>
    </row>
    <row r="915" spans="1:17" x14ac:dyDescent="0.25">
      <c r="A915" s="91">
        <v>1</v>
      </c>
      <c r="B915" s="91">
        <v>2</v>
      </c>
      <c r="C915" s="113">
        <v>3</v>
      </c>
      <c r="D915" s="113">
        <v>4</v>
      </c>
      <c r="E915" s="113">
        <v>5</v>
      </c>
      <c r="G915" s="174"/>
      <c r="H915" s="174"/>
      <c r="I915" s="134"/>
      <c r="J915" s="133"/>
    </row>
    <row r="916" spans="1:17" ht="139.5" x14ac:dyDescent="0.25">
      <c r="A916" s="84">
        <v>1</v>
      </c>
      <c r="B916" s="90" t="s">
        <v>123</v>
      </c>
      <c r="C916" s="165"/>
      <c r="D916" s="77">
        <v>12</v>
      </c>
      <c r="E916" s="85"/>
      <c r="G916" s="86"/>
      <c r="H916" s="87"/>
      <c r="I916" s="138"/>
      <c r="J916" s="138"/>
    </row>
    <row r="917" spans="1:17" x14ac:dyDescent="0.25">
      <c r="A917" s="84">
        <v>2</v>
      </c>
      <c r="B917" s="90" t="s">
        <v>160</v>
      </c>
      <c r="C917" s="165"/>
      <c r="D917" s="77"/>
      <c r="E917" s="85"/>
      <c r="G917" s="86"/>
      <c r="H917" s="87"/>
      <c r="I917" s="138"/>
      <c r="J917" s="138"/>
    </row>
    <row r="918" spans="1:17" x14ac:dyDescent="0.25">
      <c r="A918" s="147"/>
      <c r="B918" s="145" t="s">
        <v>20</v>
      </c>
      <c r="C918" s="148"/>
      <c r="D918" s="149"/>
      <c r="E918" s="146">
        <f>E917+E916</f>
        <v>0</v>
      </c>
      <c r="G918" s="174"/>
      <c r="H918" s="174"/>
      <c r="I918" s="135">
        <f>SUM(I916:I917)</f>
        <v>0</v>
      </c>
      <c r="J918" s="135">
        <f>SUM(J916:J917)</f>
        <v>0</v>
      </c>
    </row>
    <row r="920" spans="1:17" x14ac:dyDescent="0.25">
      <c r="A920" s="880" t="s">
        <v>190</v>
      </c>
      <c r="B920" s="880"/>
      <c r="C920" s="880"/>
      <c r="D920" s="880"/>
      <c r="E920" s="880"/>
      <c r="F920" s="880"/>
      <c r="G920" s="880"/>
      <c r="H920" s="880"/>
      <c r="I920" s="880"/>
      <c r="J920" s="880"/>
    </row>
    <row r="921" spans="1:17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</row>
    <row r="922" spans="1:17" x14ac:dyDescent="0.25">
      <c r="A922" s="865" t="s">
        <v>121</v>
      </c>
      <c r="B922" s="865"/>
      <c r="C922" s="865"/>
      <c r="D922" s="865"/>
      <c r="E922" s="865"/>
      <c r="F922" s="865"/>
      <c r="G922" s="865"/>
      <c r="H922" s="865"/>
      <c r="I922" s="865"/>
      <c r="J922" s="865"/>
      <c r="K922" s="125"/>
    </row>
    <row r="923" spans="1:17" x14ac:dyDescent="0.25">
      <c r="A923" s="163"/>
      <c r="B923" s="24"/>
      <c r="C923" s="163"/>
      <c r="D923" s="163"/>
      <c r="E923" s="163"/>
      <c r="F923" s="163"/>
      <c r="I923" s="850" t="s">
        <v>172</v>
      </c>
      <c r="J923" s="850"/>
      <c r="K923" s="111"/>
    </row>
    <row r="924" spans="1:17" ht="69.75" x14ac:dyDescent="0.25">
      <c r="A924" s="167" t="s">
        <v>24</v>
      </c>
      <c r="B924" s="167" t="s">
        <v>14</v>
      </c>
      <c r="C924" s="167" t="s">
        <v>40</v>
      </c>
      <c r="D924" s="167" t="s">
        <v>38</v>
      </c>
      <c r="E924" s="167" t="s">
        <v>39</v>
      </c>
      <c r="F924" s="167" t="s">
        <v>80</v>
      </c>
      <c r="I924" s="133" t="s">
        <v>115</v>
      </c>
      <c r="J924" s="133" t="s">
        <v>173</v>
      </c>
      <c r="K924" s="122"/>
      <c r="O924" s="106"/>
    </row>
    <row r="925" spans="1:17" x14ac:dyDescent="0.25">
      <c r="A925" s="113">
        <v>1</v>
      </c>
      <c r="B925" s="113">
        <v>2</v>
      </c>
      <c r="C925" s="113">
        <v>3</v>
      </c>
      <c r="D925" s="113">
        <v>4</v>
      </c>
      <c r="E925" s="113">
        <v>5</v>
      </c>
      <c r="F925" s="113">
        <v>6</v>
      </c>
      <c r="G925" s="78"/>
      <c r="H925" s="78"/>
      <c r="I925" s="136"/>
      <c r="J925" s="136"/>
      <c r="O925" s="106"/>
    </row>
    <row r="926" spans="1:17" ht="69.75" x14ac:dyDescent="0.25">
      <c r="A926" s="167">
        <v>1</v>
      </c>
      <c r="B926" s="10" t="s">
        <v>28</v>
      </c>
      <c r="C926" s="167" t="s">
        <v>21</v>
      </c>
      <c r="D926" s="167" t="s">
        <v>21</v>
      </c>
      <c r="E926" s="167" t="s">
        <v>21</v>
      </c>
      <c r="F926" s="5">
        <f>F928</f>
        <v>0</v>
      </c>
      <c r="I926" s="137">
        <f>I928</f>
        <v>0</v>
      </c>
      <c r="J926" s="137">
        <f>J928</f>
        <v>0</v>
      </c>
      <c r="O926" s="106"/>
    </row>
    <row r="927" spans="1:17" s="78" customFormat="1" x14ac:dyDescent="0.25">
      <c r="A927" s="873" t="s">
        <v>29</v>
      </c>
      <c r="B927" s="10" t="s">
        <v>1</v>
      </c>
      <c r="C927" s="167"/>
      <c r="D927" s="167"/>
      <c r="E927" s="167"/>
      <c r="F927" s="5"/>
      <c r="G927" s="67"/>
      <c r="H927" s="67"/>
      <c r="I927" s="137"/>
      <c r="J927" s="137"/>
      <c r="K927" s="79"/>
      <c r="O927" s="186"/>
      <c r="P927" s="188"/>
      <c r="Q927" s="188"/>
    </row>
    <row r="928" spans="1:17" ht="69.75" x14ac:dyDescent="0.25">
      <c r="A928" s="873"/>
      <c r="B928" s="10" t="s">
        <v>30</v>
      </c>
      <c r="C928" s="167" t="e">
        <f>F928/E928/D928</f>
        <v>#DIV/0!</v>
      </c>
      <c r="D928" s="167"/>
      <c r="E928" s="167"/>
      <c r="F928" s="5"/>
      <c r="I928" s="143"/>
      <c r="J928" s="143"/>
      <c r="O928" s="106"/>
    </row>
    <row r="929" spans="1:17" ht="69.75" x14ac:dyDescent="0.25">
      <c r="A929" s="167">
        <v>2</v>
      </c>
      <c r="B929" s="10" t="s">
        <v>34</v>
      </c>
      <c r="C929" s="167" t="s">
        <v>21</v>
      </c>
      <c r="D929" s="167" t="s">
        <v>21</v>
      </c>
      <c r="E929" s="167" t="s">
        <v>21</v>
      </c>
      <c r="F929" s="5">
        <f>F931</f>
        <v>0</v>
      </c>
      <c r="I929" s="137">
        <f>I931</f>
        <v>0</v>
      </c>
      <c r="J929" s="137">
        <f>J931</f>
        <v>0</v>
      </c>
      <c r="O929" s="106"/>
    </row>
    <row r="930" spans="1:17" x14ac:dyDescent="0.25">
      <c r="A930" s="873" t="s">
        <v>35</v>
      </c>
      <c r="B930" s="10" t="s">
        <v>1</v>
      </c>
      <c r="C930" s="167"/>
      <c r="D930" s="167"/>
      <c r="E930" s="167"/>
      <c r="F930" s="5"/>
      <c r="I930" s="137"/>
      <c r="J930" s="137"/>
      <c r="O930" s="106"/>
    </row>
    <row r="931" spans="1:17" ht="69.75" x14ac:dyDescent="0.25">
      <c r="A931" s="873"/>
      <c r="B931" s="10" t="s">
        <v>30</v>
      </c>
      <c r="C931" s="167" t="e">
        <f t="shared" ref="C931" si="22">F931/E931/D931</f>
        <v>#DIV/0!</v>
      </c>
      <c r="D931" s="167"/>
      <c r="E931" s="167"/>
      <c r="F931" s="5"/>
      <c r="I931" s="143"/>
      <c r="J931" s="143"/>
      <c r="O931" s="106"/>
    </row>
    <row r="932" spans="1:17" x14ac:dyDescent="0.25">
      <c r="A932" s="147"/>
      <c r="B932" s="145" t="s">
        <v>20</v>
      </c>
      <c r="C932" s="144" t="s">
        <v>21</v>
      </c>
      <c r="D932" s="144" t="s">
        <v>21</v>
      </c>
      <c r="E932" s="144" t="s">
        <v>21</v>
      </c>
      <c r="F932" s="146">
        <f>F929+F926</f>
        <v>0</v>
      </c>
      <c r="I932" s="137">
        <f>I926+I929</f>
        <v>0</v>
      </c>
      <c r="J932" s="137">
        <f>J926+J929</f>
        <v>0</v>
      </c>
      <c r="O932" s="106"/>
    </row>
    <row r="933" spans="1:17" x14ac:dyDescent="0.25">
      <c r="A933" s="17"/>
      <c r="B933" s="11"/>
      <c r="C933" s="17"/>
      <c r="D933" s="17"/>
      <c r="E933" s="17"/>
      <c r="F933" s="17"/>
      <c r="G933" s="121"/>
      <c r="O933" s="106"/>
    </row>
    <row r="934" spans="1:17" x14ac:dyDescent="0.25">
      <c r="A934" s="865" t="s">
        <v>118</v>
      </c>
      <c r="B934" s="865"/>
      <c r="C934" s="865"/>
      <c r="D934" s="865"/>
      <c r="E934" s="865"/>
      <c r="F934" s="865"/>
      <c r="G934" s="865"/>
      <c r="H934" s="865"/>
      <c r="I934" s="865"/>
      <c r="J934" s="865"/>
      <c r="O934" s="106"/>
    </row>
    <row r="935" spans="1:17" x14ac:dyDescent="0.25">
      <c r="A935" s="163"/>
      <c r="B935" s="24"/>
      <c r="C935" s="163"/>
      <c r="D935" s="163"/>
      <c r="E935" s="163"/>
      <c r="F935" s="163"/>
      <c r="I935" s="850" t="s">
        <v>172</v>
      </c>
      <c r="J935" s="850"/>
      <c r="O935" s="106"/>
    </row>
    <row r="936" spans="1:17" ht="69.75" x14ac:dyDescent="0.25">
      <c r="A936" s="167" t="s">
        <v>24</v>
      </c>
      <c r="B936" s="167" t="s">
        <v>14</v>
      </c>
      <c r="C936" s="167" t="s">
        <v>163</v>
      </c>
      <c r="D936" s="167" t="s">
        <v>38</v>
      </c>
      <c r="E936" s="167" t="s">
        <v>39</v>
      </c>
      <c r="F936" s="167" t="s">
        <v>80</v>
      </c>
      <c r="I936" s="133" t="s">
        <v>115</v>
      </c>
      <c r="J936" s="133" t="s">
        <v>173</v>
      </c>
      <c r="K936" s="122"/>
      <c r="O936" s="106"/>
    </row>
    <row r="937" spans="1:17" x14ac:dyDescent="0.25">
      <c r="A937" s="112">
        <v>1</v>
      </c>
      <c r="B937" s="112">
        <v>2</v>
      </c>
      <c r="C937" s="112">
        <v>3</v>
      </c>
      <c r="D937" s="112">
        <v>4</v>
      </c>
      <c r="E937" s="112">
        <v>5</v>
      </c>
      <c r="F937" s="112">
        <v>6</v>
      </c>
      <c r="G937" s="8"/>
      <c r="H937" s="8"/>
      <c r="I937" s="136"/>
      <c r="J937" s="136"/>
      <c r="O937" s="106"/>
    </row>
    <row r="938" spans="1:17" ht="69.75" x14ac:dyDescent="0.25">
      <c r="A938" s="167">
        <v>1</v>
      </c>
      <c r="B938" s="10" t="s">
        <v>28</v>
      </c>
      <c r="C938" s="167" t="s">
        <v>21</v>
      </c>
      <c r="D938" s="167" t="s">
        <v>21</v>
      </c>
      <c r="E938" s="167" t="s">
        <v>21</v>
      </c>
      <c r="F938" s="5">
        <f>F940+F942+F941+F943</f>
        <v>0</v>
      </c>
      <c r="I938" s="137">
        <f>I940+I941+I942+I943</f>
        <v>0</v>
      </c>
      <c r="J938" s="137">
        <f>J940+J941+J942+J943</f>
        <v>0</v>
      </c>
      <c r="O938" s="106"/>
    </row>
    <row r="939" spans="1:17" s="8" customFormat="1" x14ac:dyDescent="0.25">
      <c r="A939" s="167"/>
      <c r="B939" s="10" t="s">
        <v>1</v>
      </c>
      <c r="C939" s="167"/>
      <c r="D939" s="167"/>
      <c r="E939" s="167"/>
      <c r="F939" s="5"/>
      <c r="G939" s="67"/>
      <c r="H939" s="67"/>
      <c r="I939" s="137"/>
      <c r="J939" s="137"/>
      <c r="K939" s="80"/>
      <c r="O939" s="187"/>
      <c r="P939" s="192"/>
      <c r="Q939" s="192"/>
    </row>
    <row r="940" spans="1:17" ht="46.5" x14ac:dyDescent="0.25">
      <c r="A940" s="167" t="s">
        <v>29</v>
      </c>
      <c r="B940" s="10" t="s">
        <v>32</v>
      </c>
      <c r="C940" s="167" t="e">
        <f t="shared" ref="C940:C941" si="23">F940/E940/D940</f>
        <v>#DIV/0!</v>
      </c>
      <c r="D940" s="167"/>
      <c r="E940" s="167"/>
      <c r="F940" s="5"/>
      <c r="I940" s="143"/>
      <c r="J940" s="143"/>
      <c r="O940" s="106"/>
    </row>
    <row r="941" spans="1:17" ht="46.5" x14ac:dyDescent="0.25">
      <c r="A941" s="167" t="s">
        <v>31</v>
      </c>
      <c r="B941" s="10" t="s">
        <v>33</v>
      </c>
      <c r="C941" s="167" t="e">
        <f t="shared" si="23"/>
        <v>#DIV/0!</v>
      </c>
      <c r="D941" s="167"/>
      <c r="E941" s="167"/>
      <c r="F941" s="5"/>
      <c r="I941" s="143"/>
      <c r="J941" s="143"/>
      <c r="O941" s="106"/>
    </row>
    <row r="942" spans="1:17" x14ac:dyDescent="0.25">
      <c r="A942" s="167"/>
      <c r="B942" s="10"/>
      <c r="C942" s="167"/>
      <c r="D942" s="167"/>
      <c r="E942" s="167"/>
      <c r="F942" s="5"/>
      <c r="I942" s="143"/>
      <c r="J942" s="143"/>
      <c r="O942" s="106"/>
    </row>
    <row r="943" spans="1:17" x14ac:dyDescent="0.25">
      <c r="A943" s="167"/>
      <c r="B943" s="10"/>
      <c r="C943" s="167"/>
      <c r="D943" s="167"/>
      <c r="E943" s="167"/>
      <c r="F943" s="5"/>
      <c r="I943" s="143"/>
      <c r="J943" s="143"/>
      <c r="O943" s="106"/>
    </row>
    <row r="944" spans="1:17" ht="69.75" x14ac:dyDescent="0.25">
      <c r="A944" s="167">
        <v>2</v>
      </c>
      <c r="B944" s="10" t="s">
        <v>34</v>
      </c>
      <c r="C944" s="167" t="s">
        <v>21</v>
      </c>
      <c r="D944" s="167" t="s">
        <v>21</v>
      </c>
      <c r="E944" s="167" t="s">
        <v>21</v>
      </c>
      <c r="F944" s="5">
        <f>F946+F948+F947+F949</f>
        <v>0</v>
      </c>
      <c r="I944" s="137">
        <f>I946+I947+I948+I949</f>
        <v>0</v>
      </c>
      <c r="J944" s="137">
        <f>J946+J947+J948+J949</f>
        <v>0</v>
      </c>
      <c r="O944" s="106"/>
    </row>
    <row r="945" spans="1:17" x14ac:dyDescent="0.25">
      <c r="A945" s="167"/>
      <c r="B945" s="10" t="s">
        <v>1</v>
      </c>
      <c r="C945" s="167"/>
      <c r="D945" s="167"/>
      <c r="E945" s="167"/>
      <c r="F945" s="5"/>
      <c r="I945" s="137"/>
      <c r="J945" s="137"/>
      <c r="O945" s="106"/>
    </row>
    <row r="946" spans="1:17" ht="46.5" x14ac:dyDescent="0.25">
      <c r="A946" s="167" t="s">
        <v>35</v>
      </c>
      <c r="B946" s="10" t="s">
        <v>32</v>
      </c>
      <c r="C946" s="167" t="e">
        <f t="shared" ref="C946:C947" si="24">F946/E946/D946</f>
        <v>#DIV/0!</v>
      </c>
      <c r="D946" s="167"/>
      <c r="E946" s="167"/>
      <c r="F946" s="5"/>
      <c r="I946" s="143"/>
      <c r="J946" s="143"/>
      <c r="O946" s="106"/>
    </row>
    <row r="947" spans="1:17" ht="46.5" x14ac:dyDescent="0.25">
      <c r="A947" s="167" t="s">
        <v>36</v>
      </c>
      <c r="B947" s="10" t="s">
        <v>33</v>
      </c>
      <c r="C947" s="167" t="e">
        <f t="shared" si="24"/>
        <v>#DIV/0!</v>
      </c>
      <c r="D947" s="167"/>
      <c r="E947" s="167"/>
      <c r="F947" s="5"/>
      <c r="I947" s="143"/>
      <c r="J947" s="143"/>
      <c r="O947" s="106"/>
    </row>
    <row r="948" spans="1:17" x14ac:dyDescent="0.25">
      <c r="A948" s="167"/>
      <c r="B948" s="10"/>
      <c r="C948" s="167"/>
      <c r="D948" s="167"/>
      <c r="E948" s="167"/>
      <c r="F948" s="5"/>
      <c r="I948" s="143"/>
      <c r="J948" s="143"/>
      <c r="O948" s="106"/>
    </row>
    <row r="949" spans="1:17" x14ac:dyDescent="0.25">
      <c r="A949" s="167"/>
      <c r="B949" s="10"/>
      <c r="C949" s="167"/>
      <c r="D949" s="167"/>
      <c r="E949" s="167"/>
      <c r="F949" s="5"/>
      <c r="I949" s="143"/>
      <c r="J949" s="143"/>
      <c r="O949" s="106"/>
    </row>
    <row r="950" spans="1:17" x14ac:dyDescent="0.25">
      <c r="A950" s="147"/>
      <c r="B950" s="145" t="s">
        <v>20</v>
      </c>
      <c r="C950" s="144" t="s">
        <v>21</v>
      </c>
      <c r="D950" s="144" t="s">
        <v>21</v>
      </c>
      <c r="E950" s="144" t="s">
        <v>21</v>
      </c>
      <c r="F950" s="146">
        <f>F944+F938</f>
        <v>0</v>
      </c>
      <c r="I950" s="137">
        <f>I938+I944</f>
        <v>0</v>
      </c>
      <c r="J950" s="137">
        <f>J938+J944</f>
        <v>0</v>
      </c>
      <c r="O950" s="106"/>
    </row>
    <row r="951" spans="1:17" x14ac:dyDescent="0.25">
      <c r="A951" s="17"/>
      <c r="B951" s="11"/>
      <c r="C951" s="17"/>
      <c r="D951" s="17"/>
      <c r="E951" s="17"/>
      <c r="F951" s="17"/>
      <c r="O951" s="106"/>
    </row>
    <row r="952" spans="1:17" x14ac:dyDescent="0.25">
      <c r="A952" s="865" t="s">
        <v>119</v>
      </c>
      <c r="B952" s="865"/>
      <c r="C952" s="865"/>
      <c r="D952" s="865"/>
      <c r="E952" s="865"/>
      <c r="F952" s="865"/>
      <c r="G952" s="865"/>
      <c r="H952" s="865"/>
      <c r="I952" s="865"/>
      <c r="J952" s="865"/>
      <c r="O952" s="106"/>
    </row>
    <row r="953" spans="1:17" x14ac:dyDescent="0.25">
      <c r="A953" s="163"/>
      <c r="B953" s="24"/>
      <c r="C953" s="163"/>
      <c r="D953" s="163"/>
      <c r="E953" s="163"/>
      <c r="F953" s="163"/>
      <c r="I953" s="850" t="s">
        <v>172</v>
      </c>
      <c r="J953" s="850"/>
      <c r="O953" s="106"/>
    </row>
    <row r="954" spans="1:17" ht="93" x14ac:dyDescent="0.25">
      <c r="A954" s="167" t="s">
        <v>24</v>
      </c>
      <c r="B954" s="167" t="s">
        <v>14</v>
      </c>
      <c r="C954" s="167" t="s">
        <v>43</v>
      </c>
      <c r="D954" s="167" t="s">
        <v>41</v>
      </c>
      <c r="E954" s="167" t="s">
        <v>44</v>
      </c>
      <c r="F954" s="167" t="s">
        <v>42</v>
      </c>
      <c r="I954" s="133" t="s">
        <v>115</v>
      </c>
      <c r="J954" s="133" t="s">
        <v>173</v>
      </c>
      <c r="K954" s="122"/>
      <c r="O954" s="106"/>
    </row>
    <row r="955" spans="1:17" x14ac:dyDescent="0.25">
      <c r="A955" s="113">
        <v>1</v>
      </c>
      <c r="B955" s="113">
        <v>2</v>
      </c>
      <c r="C955" s="113">
        <v>3</v>
      </c>
      <c r="D955" s="113">
        <v>4</v>
      </c>
      <c r="E955" s="113">
        <v>5</v>
      </c>
      <c r="F955" s="113">
        <v>6</v>
      </c>
      <c r="G955" s="78"/>
      <c r="H955" s="78"/>
      <c r="I955" s="136"/>
      <c r="J955" s="136"/>
      <c r="O955" s="106"/>
    </row>
    <row r="956" spans="1:17" x14ac:dyDescent="0.25">
      <c r="A956" s="167">
        <v>1</v>
      </c>
      <c r="B956" s="10" t="s">
        <v>45</v>
      </c>
      <c r="C956" s="167"/>
      <c r="D956" s="167"/>
      <c r="E956" s="167">
        <v>50</v>
      </c>
      <c r="F956" s="5">
        <f>E956*D956*C956</f>
        <v>0</v>
      </c>
      <c r="I956" s="138"/>
      <c r="J956" s="138"/>
      <c r="O956" s="106"/>
    </row>
    <row r="957" spans="1:17" s="78" customFormat="1" x14ac:dyDescent="0.25">
      <c r="A957" s="147"/>
      <c r="B957" s="145" t="s">
        <v>20</v>
      </c>
      <c r="C957" s="144" t="s">
        <v>21</v>
      </c>
      <c r="D957" s="144" t="s">
        <v>21</v>
      </c>
      <c r="E957" s="144" t="s">
        <v>21</v>
      </c>
      <c r="F957" s="146">
        <f>F956</f>
        <v>0</v>
      </c>
      <c r="G957" s="67"/>
      <c r="H957" s="67"/>
      <c r="I957" s="135">
        <f>I956</f>
        <v>0</v>
      </c>
      <c r="J957" s="135">
        <f>J956</f>
        <v>0</v>
      </c>
      <c r="K957" s="79"/>
      <c r="O957" s="186"/>
      <c r="P957" s="188"/>
      <c r="Q957" s="188"/>
    </row>
    <row r="958" spans="1:17" x14ac:dyDescent="0.25">
      <c r="O958" s="106"/>
    </row>
    <row r="959" spans="1:17" ht="51" customHeight="1" x14ac:dyDescent="0.25">
      <c r="A959" s="871" t="s">
        <v>189</v>
      </c>
      <c r="B959" s="871"/>
      <c r="C959" s="871"/>
      <c r="D959" s="871"/>
      <c r="E959" s="871"/>
      <c r="F959" s="871"/>
      <c r="G959" s="871"/>
      <c r="H959" s="871"/>
      <c r="I959" s="871"/>
      <c r="J959" s="871"/>
      <c r="O959" s="106"/>
    </row>
    <row r="960" spans="1:17" x14ac:dyDescent="0.2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7" x14ac:dyDescent="0.25">
      <c r="A961" s="861" t="s">
        <v>118</v>
      </c>
      <c r="B961" s="861"/>
      <c r="C961" s="861"/>
      <c r="D961" s="861"/>
      <c r="E961" s="861"/>
      <c r="F961" s="861"/>
      <c r="G961" s="861"/>
      <c r="H961" s="861"/>
      <c r="I961" s="861"/>
      <c r="J961" s="861"/>
      <c r="K961" s="124"/>
    </row>
    <row r="962" spans="1:17" x14ac:dyDescent="0.25">
      <c r="A962" s="862"/>
      <c r="B962" s="862"/>
      <c r="C962" s="862"/>
      <c r="D962" s="862"/>
      <c r="E962" s="862"/>
      <c r="F962" s="17"/>
      <c r="I962" s="850" t="s">
        <v>172</v>
      </c>
      <c r="J962" s="850"/>
      <c r="K962" s="170"/>
    </row>
    <row r="963" spans="1:17" ht="56.25" x14ac:dyDescent="0.25">
      <c r="A963" s="167" t="s">
        <v>15</v>
      </c>
      <c r="B963" s="167" t="s">
        <v>14</v>
      </c>
      <c r="C963" s="167" t="s">
        <v>27</v>
      </c>
      <c r="D963" s="167" t="s">
        <v>75</v>
      </c>
      <c r="E963" s="167" t="s">
        <v>76</v>
      </c>
      <c r="I963" s="133" t="s">
        <v>115</v>
      </c>
      <c r="J963" s="133" t="s">
        <v>173</v>
      </c>
      <c r="K963" s="81"/>
    </row>
    <row r="964" spans="1:17" x14ac:dyDescent="0.25">
      <c r="A964" s="113">
        <v>1</v>
      </c>
      <c r="B964" s="113">
        <v>2</v>
      </c>
      <c r="C964" s="113">
        <v>3</v>
      </c>
      <c r="D964" s="113">
        <v>4</v>
      </c>
      <c r="E964" s="113">
        <v>5</v>
      </c>
      <c r="F964" s="78"/>
      <c r="G964" s="78"/>
      <c r="H964" s="78"/>
      <c r="I964" s="136"/>
      <c r="J964" s="136"/>
    </row>
    <row r="965" spans="1:17" ht="139.5" x14ac:dyDescent="0.25">
      <c r="A965" s="167">
        <v>1</v>
      </c>
      <c r="B965" s="10" t="s">
        <v>105</v>
      </c>
      <c r="C965" s="167"/>
      <c r="D965" s="165" t="e">
        <f>E965/C965</f>
        <v>#DIV/0!</v>
      </c>
      <c r="E965" s="165"/>
      <c r="I965" s="138"/>
      <c r="J965" s="138"/>
    </row>
    <row r="966" spans="1:17" s="78" customFormat="1" x14ac:dyDescent="0.25">
      <c r="A966" s="144"/>
      <c r="B966" s="145" t="s">
        <v>20</v>
      </c>
      <c r="C966" s="144"/>
      <c r="D966" s="144" t="s">
        <v>21</v>
      </c>
      <c r="E966" s="146">
        <f>E965</f>
        <v>0</v>
      </c>
      <c r="F966" s="67"/>
      <c r="G966" s="67"/>
      <c r="H966" s="67"/>
      <c r="I966" s="135">
        <f>I965</f>
        <v>0</v>
      </c>
      <c r="J966" s="135">
        <f>J965</f>
        <v>0</v>
      </c>
      <c r="K966" s="79"/>
      <c r="O966" s="188"/>
      <c r="P966" s="188"/>
      <c r="Q966" s="188"/>
    </row>
    <row r="968" spans="1:17" ht="52.5" customHeight="1" x14ac:dyDescent="0.25">
      <c r="A968" s="871" t="s">
        <v>188</v>
      </c>
      <c r="B968" s="871"/>
      <c r="C968" s="871"/>
      <c r="D968" s="871"/>
      <c r="E968" s="871"/>
      <c r="F968" s="871"/>
      <c r="G968" s="871"/>
      <c r="H968" s="871"/>
      <c r="I968" s="871"/>
      <c r="J968" s="871"/>
    </row>
    <row r="969" spans="1:17" x14ac:dyDescent="0.25">
      <c r="A969" s="17"/>
      <c r="B969" s="11"/>
      <c r="C969" s="17"/>
      <c r="D969" s="17"/>
      <c r="E969" s="17"/>
      <c r="F969" s="17"/>
    </row>
    <row r="970" spans="1:17" x14ac:dyDescent="0.25">
      <c r="A970" s="861" t="s">
        <v>122</v>
      </c>
      <c r="B970" s="861"/>
      <c r="C970" s="861"/>
      <c r="D970" s="861"/>
      <c r="E970" s="861"/>
      <c r="F970" s="861"/>
      <c r="G970" s="861"/>
      <c r="H970" s="861"/>
      <c r="I970" s="861"/>
      <c r="J970" s="861"/>
      <c r="K970" s="124"/>
    </row>
    <row r="971" spans="1:17" x14ac:dyDescent="0.25">
      <c r="A971" s="23"/>
      <c r="B971" s="11"/>
      <c r="C971" s="17"/>
      <c r="D971" s="17"/>
      <c r="E971" s="17"/>
      <c r="F971" s="17"/>
      <c r="I971" s="850" t="s">
        <v>172</v>
      </c>
      <c r="J971" s="850"/>
    </row>
    <row r="972" spans="1:17" ht="93" x14ac:dyDescent="0.25">
      <c r="A972" s="167" t="s">
        <v>24</v>
      </c>
      <c r="B972" s="167" t="s">
        <v>46</v>
      </c>
      <c r="C972" s="167" t="s">
        <v>53</v>
      </c>
      <c r="D972" s="167" t="s">
        <v>54</v>
      </c>
      <c r="F972" s="17"/>
      <c r="I972" s="133" t="s">
        <v>115</v>
      </c>
      <c r="J972" s="133" t="s">
        <v>173</v>
      </c>
    </row>
    <row r="973" spans="1:17" x14ac:dyDescent="0.25">
      <c r="A973" s="113">
        <v>1</v>
      </c>
      <c r="B973" s="113">
        <v>2</v>
      </c>
      <c r="C973" s="113">
        <v>3</v>
      </c>
      <c r="D973" s="113">
        <v>4</v>
      </c>
      <c r="E973" s="78"/>
      <c r="F973" s="1"/>
      <c r="G973" s="78"/>
      <c r="H973" s="78"/>
      <c r="I973" s="133"/>
      <c r="J973" s="133"/>
    </row>
    <row r="974" spans="1:17" ht="45" x14ac:dyDescent="0.25">
      <c r="A974" s="171">
        <v>1</v>
      </c>
      <c r="B974" s="26" t="s">
        <v>47</v>
      </c>
      <c r="C974" s="171" t="s">
        <v>21</v>
      </c>
      <c r="D974" s="5">
        <f>D975</f>
        <v>0</v>
      </c>
      <c r="F974" s="17"/>
      <c r="I974" s="138">
        <f>I975</f>
        <v>0</v>
      </c>
      <c r="J974" s="138">
        <f>J975</f>
        <v>0</v>
      </c>
    </row>
    <row r="975" spans="1:17" s="78" customFormat="1" x14ac:dyDescent="0.25">
      <c r="A975" s="167" t="s">
        <v>29</v>
      </c>
      <c r="B975" s="10" t="s">
        <v>48</v>
      </c>
      <c r="C975" s="165">
        <f>J910+E916</f>
        <v>0</v>
      </c>
      <c r="D975" s="165"/>
      <c r="E975" s="67"/>
      <c r="F975" s="17"/>
      <c r="G975" s="67"/>
      <c r="H975" s="67"/>
      <c r="I975" s="138"/>
      <c r="J975" s="138"/>
      <c r="K975" s="74">
        <f>C975*0.22</f>
        <v>0</v>
      </c>
      <c r="L975" s="872" t="s">
        <v>114</v>
      </c>
      <c r="O975" s="188"/>
      <c r="P975" s="188"/>
      <c r="Q975" s="188"/>
    </row>
    <row r="976" spans="1:17" ht="45" x14ac:dyDescent="0.25">
      <c r="A976" s="171">
        <v>2</v>
      </c>
      <c r="B976" s="26" t="s">
        <v>49</v>
      </c>
      <c r="C976" s="171" t="s">
        <v>21</v>
      </c>
      <c r="D976" s="5">
        <f>D978+D979</f>
        <v>0</v>
      </c>
      <c r="F976" s="17"/>
      <c r="I976" s="138">
        <f>I978+I979+I980</f>
        <v>0</v>
      </c>
      <c r="J976" s="138">
        <f>J978+J979+J980</f>
        <v>0</v>
      </c>
      <c r="K976" s="74"/>
      <c r="L976" s="872"/>
    </row>
    <row r="977" spans="1:17" x14ac:dyDescent="0.25">
      <c r="A977" s="873" t="s">
        <v>35</v>
      </c>
      <c r="B977" s="10" t="s">
        <v>1</v>
      </c>
      <c r="C977" s="167"/>
      <c r="D977" s="165"/>
      <c r="F977" s="17"/>
      <c r="I977" s="138"/>
      <c r="J977" s="138"/>
      <c r="K977" s="74"/>
      <c r="L977" s="872"/>
      <c r="N977" s="27"/>
      <c r="O977" s="27"/>
      <c r="P977" s="27"/>
      <c r="Q977" s="27"/>
    </row>
    <row r="978" spans="1:17" ht="69.75" x14ac:dyDescent="0.25">
      <c r="A978" s="873"/>
      <c r="B978" s="10" t="s">
        <v>50</v>
      </c>
      <c r="C978" s="7">
        <f>C975</f>
        <v>0</v>
      </c>
      <c r="D978" s="165"/>
      <c r="F978" s="17"/>
      <c r="I978" s="138"/>
      <c r="J978" s="138"/>
      <c r="K978" s="74">
        <f>C978*0.029</f>
        <v>0</v>
      </c>
      <c r="L978" s="872"/>
      <c r="N978" s="27"/>
      <c r="O978" s="27"/>
      <c r="P978" s="27"/>
      <c r="Q978" s="27"/>
    </row>
    <row r="979" spans="1:17" ht="69.75" x14ac:dyDescent="0.25">
      <c r="A979" s="167" t="s">
        <v>37</v>
      </c>
      <c r="B979" s="10" t="s">
        <v>51</v>
      </c>
      <c r="C979" s="165">
        <f>C975</f>
        <v>0</v>
      </c>
      <c r="D979" s="165"/>
      <c r="F979" s="17"/>
      <c r="I979" s="138"/>
      <c r="J979" s="138"/>
      <c r="K979" s="74">
        <f>C979*0.002</f>
        <v>0</v>
      </c>
      <c r="L979" s="872"/>
      <c r="N979" s="27"/>
      <c r="O979" s="27"/>
      <c r="P979" s="27"/>
      <c r="Q979" s="27"/>
    </row>
    <row r="980" spans="1:17" ht="67.5" x14ac:dyDescent="0.25">
      <c r="A980" s="171">
        <v>3</v>
      </c>
      <c r="B980" s="26" t="s">
        <v>52</v>
      </c>
      <c r="C980" s="165">
        <f>C975</f>
        <v>0</v>
      </c>
      <c r="D980" s="165"/>
      <c r="F980" s="17"/>
      <c r="I980" s="138"/>
      <c r="J980" s="138"/>
      <c r="K980" s="74">
        <f>C980*0.051</f>
        <v>0</v>
      </c>
      <c r="L980" s="872"/>
      <c r="N980" s="27"/>
      <c r="O980" s="27"/>
      <c r="P980" s="27"/>
      <c r="Q980" s="27"/>
    </row>
    <row r="981" spans="1:17" x14ac:dyDescent="0.25">
      <c r="A981" s="171">
        <v>4</v>
      </c>
      <c r="B981" s="26" t="s">
        <v>106</v>
      </c>
      <c r="C981" s="165"/>
      <c r="D981" s="165"/>
      <c r="F981" s="17"/>
      <c r="I981" s="138"/>
      <c r="J981" s="138"/>
      <c r="N981" s="27"/>
      <c r="O981" s="27"/>
      <c r="P981" s="27"/>
      <c r="Q981" s="27"/>
    </row>
    <row r="982" spans="1:17" x14ac:dyDescent="0.25">
      <c r="A982" s="144"/>
      <c r="B982" s="145" t="s">
        <v>20</v>
      </c>
      <c r="C982" s="144" t="s">
        <v>21</v>
      </c>
      <c r="D982" s="146">
        <f>D980+D976+D974+D981</f>
        <v>0</v>
      </c>
      <c r="F982" s="17"/>
      <c r="I982" s="135">
        <f>I981+I980+I976+I974</f>
        <v>0</v>
      </c>
      <c r="J982" s="135">
        <f>J981+J980+J976+J974</f>
        <v>0</v>
      </c>
      <c r="N982" s="27"/>
      <c r="O982" s="27"/>
      <c r="P982" s="27"/>
      <c r="Q982" s="27"/>
    </row>
    <row r="984" spans="1:17" ht="39.75" customHeight="1" x14ac:dyDescent="0.25">
      <c r="A984" s="869" t="s">
        <v>187</v>
      </c>
      <c r="B984" s="869"/>
      <c r="C984" s="869"/>
      <c r="D984" s="869"/>
      <c r="E984" s="869"/>
      <c r="F984" s="869"/>
      <c r="G984" s="869"/>
      <c r="H984" s="869"/>
      <c r="I984" s="869"/>
      <c r="J984" s="869"/>
    </row>
    <row r="986" spans="1:17" x14ac:dyDescent="0.25">
      <c r="A986" s="868" t="s">
        <v>162</v>
      </c>
      <c r="B986" s="868"/>
      <c r="C986" s="868"/>
      <c r="D986" s="868"/>
      <c r="E986" s="868"/>
      <c r="F986" s="868"/>
      <c r="G986" s="868"/>
      <c r="H986" s="868"/>
      <c r="I986" s="868"/>
      <c r="J986" s="868"/>
      <c r="K986" s="126"/>
    </row>
    <row r="987" spans="1:17" x14ac:dyDescent="0.25">
      <c r="A987" s="174"/>
      <c r="B987" s="174"/>
      <c r="C987" s="174"/>
      <c r="D987" s="174"/>
      <c r="E987" s="174"/>
      <c r="F987" s="174"/>
      <c r="G987" s="174"/>
      <c r="H987" s="174"/>
      <c r="I987" s="850" t="s">
        <v>172</v>
      </c>
      <c r="J987" s="850"/>
    </row>
    <row r="988" spans="1:17" ht="56.25" x14ac:dyDescent="0.25">
      <c r="A988" s="14" t="s">
        <v>24</v>
      </c>
      <c r="B988" s="14" t="s">
        <v>14</v>
      </c>
      <c r="C988" s="167" t="s">
        <v>132</v>
      </c>
      <c r="D988" s="167" t="s">
        <v>133</v>
      </c>
      <c r="E988" s="167" t="s">
        <v>109</v>
      </c>
      <c r="G988" s="174"/>
      <c r="H988" s="174"/>
      <c r="I988" s="133" t="s">
        <v>115</v>
      </c>
      <c r="J988" s="133" t="s">
        <v>173</v>
      </c>
      <c r="K988" s="120"/>
    </row>
    <row r="989" spans="1:17" x14ac:dyDescent="0.25">
      <c r="A989" s="91">
        <v>1</v>
      </c>
      <c r="B989" s="91">
        <v>2</v>
      </c>
      <c r="C989" s="113">
        <v>3</v>
      </c>
      <c r="D989" s="113">
        <v>4</v>
      </c>
      <c r="E989" s="113">
        <v>5</v>
      </c>
      <c r="G989" s="174"/>
      <c r="H989" s="174"/>
      <c r="I989" s="138"/>
      <c r="J989" s="138"/>
    </row>
    <row r="990" spans="1:17" ht="69.75" x14ac:dyDescent="0.25">
      <c r="A990" s="84">
        <v>1</v>
      </c>
      <c r="B990" s="101" t="s">
        <v>166</v>
      </c>
      <c r="C990" s="165"/>
      <c r="D990" s="77" t="e">
        <f>E990/C990*100</f>
        <v>#DIV/0!</v>
      </c>
      <c r="E990" s="85"/>
      <c r="G990" s="86"/>
      <c r="H990" s="87"/>
      <c r="I990" s="138"/>
      <c r="J990" s="138"/>
    </row>
    <row r="991" spans="1:17" ht="93" x14ac:dyDescent="0.25">
      <c r="A991" s="84">
        <v>2</v>
      </c>
      <c r="B991" s="101" t="s">
        <v>164</v>
      </c>
      <c r="C991" s="165"/>
      <c r="D991" s="77" t="e">
        <f>E991/C991*100</f>
        <v>#DIV/0!</v>
      </c>
      <c r="E991" s="85"/>
      <c r="G991" s="86"/>
      <c r="H991" s="87"/>
      <c r="I991" s="138"/>
      <c r="J991" s="138"/>
    </row>
    <row r="992" spans="1:17" ht="93" x14ac:dyDescent="0.25">
      <c r="A992" s="84">
        <v>3</v>
      </c>
      <c r="B992" s="101" t="s">
        <v>165</v>
      </c>
      <c r="C992" s="165"/>
      <c r="D992" s="77" t="e">
        <f>E992/C992*100</f>
        <v>#DIV/0!</v>
      </c>
      <c r="E992" s="85"/>
      <c r="G992" s="86"/>
      <c r="H992" s="87"/>
      <c r="I992" s="138"/>
      <c r="J992" s="138"/>
    </row>
    <row r="993" spans="1:20" x14ac:dyDescent="0.25">
      <c r="A993" s="147"/>
      <c r="B993" s="145" t="s">
        <v>20</v>
      </c>
      <c r="C993" s="148"/>
      <c r="D993" s="149"/>
      <c r="E993" s="146">
        <f>E990</f>
        <v>0</v>
      </c>
      <c r="G993" s="174"/>
      <c r="H993" s="174"/>
      <c r="I993" s="135">
        <f>I990</f>
        <v>0</v>
      </c>
      <c r="J993" s="135">
        <f>J990</f>
        <v>0</v>
      </c>
    </row>
    <row r="995" spans="1:20" x14ac:dyDescent="0.25">
      <c r="A995" s="869" t="s">
        <v>186</v>
      </c>
      <c r="B995" s="869"/>
      <c r="C995" s="869"/>
      <c r="D995" s="869"/>
      <c r="E995" s="869"/>
      <c r="F995" s="869"/>
      <c r="G995" s="869"/>
      <c r="H995" s="869"/>
      <c r="I995" s="869"/>
      <c r="J995" s="869"/>
    </row>
    <row r="997" spans="1:20" x14ac:dyDescent="0.25">
      <c r="A997" s="861" t="s">
        <v>131</v>
      </c>
      <c r="B997" s="861"/>
      <c r="C997" s="861"/>
      <c r="D997" s="861"/>
      <c r="E997" s="861"/>
      <c r="F997" s="861"/>
      <c r="G997" s="861"/>
      <c r="H997" s="861"/>
      <c r="I997" s="861"/>
      <c r="J997" s="861"/>
      <c r="K997" s="126"/>
    </row>
    <row r="998" spans="1:20" x14ac:dyDescent="0.35">
      <c r="A998" s="870"/>
      <c r="B998" s="870"/>
      <c r="C998" s="870"/>
      <c r="D998" s="870"/>
      <c r="E998" s="870"/>
      <c r="F998" s="17"/>
      <c r="G998" s="12"/>
      <c r="H998" s="12"/>
      <c r="I998" s="850" t="s">
        <v>172</v>
      </c>
      <c r="J998" s="850"/>
    </row>
    <row r="999" spans="1:20" s="12" customFormat="1" ht="69.75" x14ac:dyDescent="0.35">
      <c r="A999" s="167" t="s">
        <v>24</v>
      </c>
      <c r="B999" s="167" t="s">
        <v>14</v>
      </c>
      <c r="C999" s="167" t="s">
        <v>58</v>
      </c>
      <c r="D999" s="167" t="s">
        <v>55</v>
      </c>
      <c r="E999" s="167" t="s">
        <v>7</v>
      </c>
      <c r="I999" s="133" t="s">
        <v>115</v>
      </c>
      <c r="J999" s="133" t="s">
        <v>173</v>
      </c>
      <c r="K999" s="81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x14ac:dyDescent="0.35">
      <c r="A1000" s="113">
        <v>1</v>
      </c>
      <c r="B1000" s="113">
        <v>2</v>
      </c>
      <c r="C1000" s="113">
        <v>3</v>
      </c>
      <c r="D1000" s="113">
        <v>4</v>
      </c>
      <c r="E1000" s="113">
        <v>5</v>
      </c>
      <c r="F1000" s="97"/>
      <c r="G1000" s="97"/>
      <c r="H1000" s="97"/>
      <c r="I1000" s="138"/>
      <c r="J1000" s="138"/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x14ac:dyDescent="0.35">
      <c r="A1001" s="167">
        <v>1</v>
      </c>
      <c r="B1001" s="10" t="s">
        <v>56</v>
      </c>
      <c r="C1001" s="94">
        <f>C1003</f>
        <v>0</v>
      </c>
      <c r="D1001" s="14">
        <f>D1003</f>
        <v>1.5</v>
      </c>
      <c r="E1001" s="94">
        <f>E1003</f>
        <v>0</v>
      </c>
      <c r="I1001" s="138">
        <f>I1003</f>
        <v>0</v>
      </c>
      <c r="J1001" s="138">
        <f>J1003</f>
        <v>0</v>
      </c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97" customFormat="1" x14ac:dyDescent="0.35">
      <c r="A1002" s="167"/>
      <c r="B1002" s="10" t="s">
        <v>57</v>
      </c>
      <c r="C1002" s="165"/>
      <c r="D1002" s="167"/>
      <c r="E1002" s="165"/>
      <c r="F1002" s="12"/>
      <c r="G1002" s="12"/>
      <c r="H1002" s="12"/>
      <c r="I1002" s="138"/>
      <c r="J1002" s="138"/>
      <c r="K1002" s="98"/>
      <c r="L1002" s="99"/>
      <c r="M1002" s="99"/>
      <c r="O1002" s="190"/>
      <c r="P1002" s="197"/>
      <c r="Q1002" s="197"/>
      <c r="R1002" s="100"/>
      <c r="S1002" s="100"/>
      <c r="T1002" s="100"/>
    </row>
    <row r="1003" spans="1:20" s="12" customFormat="1" x14ac:dyDescent="0.35">
      <c r="A1003" s="167"/>
      <c r="B1003" s="10" t="s">
        <v>130</v>
      </c>
      <c r="C1003" s="165"/>
      <c r="D1003" s="167">
        <v>1.5</v>
      </c>
      <c r="E1003" s="165"/>
      <c r="I1003" s="138"/>
      <c r="J1003" s="138"/>
      <c r="K1003" s="16" t="s">
        <v>193</v>
      </c>
      <c r="L1003" s="36"/>
      <c r="M1003" s="36"/>
      <c r="O1003" s="189"/>
      <c r="P1003" s="196"/>
      <c r="Q1003" s="196"/>
      <c r="R1003" s="92"/>
      <c r="S1003" s="92"/>
      <c r="T1003" s="92"/>
    </row>
    <row r="1004" spans="1:20" s="12" customFormat="1" x14ac:dyDescent="0.35">
      <c r="A1004" s="144"/>
      <c r="B1004" s="145" t="s">
        <v>20</v>
      </c>
      <c r="C1004" s="144" t="s">
        <v>21</v>
      </c>
      <c r="D1004" s="144" t="s">
        <v>21</v>
      </c>
      <c r="E1004" s="146">
        <f>E1001</f>
        <v>0</v>
      </c>
      <c r="I1004" s="135">
        <f>I1001</f>
        <v>0</v>
      </c>
      <c r="J1004" s="135">
        <f>J1001</f>
        <v>0</v>
      </c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28"/>
      <c r="B1005" s="29"/>
      <c r="C1005" s="28"/>
      <c r="D1005" s="28"/>
      <c r="E1005" s="17"/>
      <c r="F1005" s="17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x14ac:dyDescent="0.35">
      <c r="A1006" s="28"/>
      <c r="B1006" s="29"/>
      <c r="C1006" s="28"/>
      <c r="D1006" s="28"/>
      <c r="E1006" s="17"/>
      <c r="F1006" s="17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28"/>
      <c r="B1007" s="29"/>
      <c r="C1007" s="28"/>
      <c r="D1007" s="28"/>
      <c r="E1007" s="17"/>
      <c r="F1007" s="17"/>
      <c r="I1007" s="850" t="s">
        <v>172</v>
      </c>
      <c r="J1007" s="850"/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ht="116.25" x14ac:dyDescent="0.35">
      <c r="A1008" s="168" t="s">
        <v>24</v>
      </c>
      <c r="B1008" s="167" t="s">
        <v>14</v>
      </c>
      <c r="C1008" s="168" t="s">
        <v>125</v>
      </c>
      <c r="D1008" s="167" t="s">
        <v>55</v>
      </c>
      <c r="E1008" s="167" t="s">
        <v>161</v>
      </c>
      <c r="I1008" s="133" t="s">
        <v>115</v>
      </c>
      <c r="J1008" s="133" t="s">
        <v>173</v>
      </c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x14ac:dyDescent="0.35">
      <c r="A1009" s="113">
        <v>1</v>
      </c>
      <c r="B1009" s="113">
        <v>2</v>
      </c>
      <c r="C1009" s="113">
        <v>3</v>
      </c>
      <c r="D1009" s="113">
        <v>4</v>
      </c>
      <c r="E1009" s="113">
        <v>5</v>
      </c>
      <c r="F1009" s="97"/>
      <c r="G1009" s="97"/>
      <c r="H1009" s="97"/>
      <c r="I1009" s="134"/>
      <c r="J1009" s="134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s="12" customFormat="1" x14ac:dyDescent="0.35">
      <c r="A1010" s="13">
        <v>1</v>
      </c>
      <c r="B1010" s="95" t="s">
        <v>126</v>
      </c>
      <c r="C1010" s="165" t="s">
        <v>12</v>
      </c>
      <c r="D1010" s="165" t="s">
        <v>12</v>
      </c>
      <c r="E1010" s="165">
        <f>E1014</f>
        <v>0</v>
      </c>
      <c r="I1010" s="135">
        <f>I1011</f>
        <v>0</v>
      </c>
      <c r="J1010" s="135">
        <f>J1011</f>
        <v>0</v>
      </c>
      <c r="K1010" s="16"/>
      <c r="L1010" s="36"/>
      <c r="M1010" s="36"/>
      <c r="O1010" s="189"/>
      <c r="P1010" s="196"/>
      <c r="Q1010" s="196"/>
      <c r="R1010" s="92"/>
      <c r="S1010" s="92"/>
      <c r="T1010" s="92"/>
    </row>
    <row r="1011" spans="1:20" s="97" customFormat="1" ht="46.5" x14ac:dyDescent="0.35">
      <c r="A1011" s="165"/>
      <c r="B1011" s="95" t="s">
        <v>127</v>
      </c>
      <c r="C1011" s="165">
        <f>C1014</f>
        <v>0</v>
      </c>
      <c r="D1011" s="165">
        <f>D1014</f>
        <v>2.2000000000000002</v>
      </c>
      <c r="E1011" s="165">
        <f>E1014</f>
        <v>0</v>
      </c>
      <c r="F1011" s="12"/>
      <c r="G1011" s="12"/>
      <c r="H1011" s="12"/>
      <c r="I1011" s="135">
        <f>I1014</f>
        <v>0</v>
      </c>
      <c r="J1011" s="135">
        <f>J1014</f>
        <v>0</v>
      </c>
      <c r="K1011" s="98"/>
      <c r="L1011" s="99"/>
      <c r="M1011" s="99"/>
      <c r="O1011" s="190"/>
      <c r="P1011" s="197"/>
      <c r="Q1011" s="197"/>
      <c r="R1011" s="100"/>
      <c r="S1011" s="100"/>
      <c r="T1011" s="100"/>
    </row>
    <row r="1012" spans="1:20" s="12" customFormat="1" x14ac:dyDescent="0.35">
      <c r="A1012" s="867"/>
      <c r="B1012" s="95" t="s">
        <v>116</v>
      </c>
      <c r="C1012" s="867"/>
      <c r="D1012" s="867"/>
      <c r="E1012" s="867"/>
      <c r="I1012" s="138"/>
      <c r="J1012" s="138"/>
      <c r="K1012" s="16"/>
      <c r="L1012" s="36"/>
      <c r="M1012" s="36"/>
      <c r="O1012" s="189"/>
      <c r="P1012" s="196"/>
      <c r="Q1012" s="196"/>
      <c r="R1012" s="92"/>
      <c r="S1012" s="92"/>
      <c r="T1012" s="92"/>
    </row>
    <row r="1013" spans="1:20" s="12" customFormat="1" x14ac:dyDescent="0.35">
      <c r="A1013" s="867"/>
      <c r="B1013" s="95" t="s">
        <v>128</v>
      </c>
      <c r="C1013" s="867"/>
      <c r="D1013" s="867"/>
      <c r="E1013" s="867"/>
      <c r="I1013" s="138"/>
      <c r="J1013" s="138"/>
      <c r="K1013" s="16"/>
      <c r="L1013" s="36"/>
      <c r="M1013" s="36"/>
      <c r="O1013" s="189"/>
      <c r="P1013" s="196"/>
      <c r="Q1013" s="196"/>
      <c r="R1013" s="92"/>
      <c r="S1013" s="92"/>
      <c r="T1013" s="92"/>
    </row>
    <row r="1014" spans="1:20" s="12" customFormat="1" x14ac:dyDescent="0.35">
      <c r="A1014" s="165"/>
      <c r="B1014" s="95" t="s">
        <v>129</v>
      </c>
      <c r="C1014" s="165">
        <f>E1014/D1014*100</f>
        <v>0</v>
      </c>
      <c r="D1014" s="165">
        <v>2.2000000000000002</v>
      </c>
      <c r="E1014" s="165"/>
      <c r="I1014" s="138"/>
      <c r="J1014" s="138"/>
      <c r="K1014" s="16"/>
      <c r="L1014" s="36"/>
      <c r="M1014" s="36"/>
      <c r="O1014" s="189"/>
      <c r="P1014" s="196"/>
      <c r="Q1014" s="196"/>
      <c r="R1014" s="92"/>
      <c r="S1014" s="92"/>
      <c r="T1014" s="92"/>
    </row>
    <row r="1015" spans="1:20" s="12" customFormat="1" x14ac:dyDescent="0.35">
      <c r="A1015" s="867"/>
      <c r="B1015" s="165" t="s">
        <v>116</v>
      </c>
      <c r="C1015" s="867"/>
      <c r="D1015" s="867"/>
      <c r="E1015" s="867"/>
      <c r="I1015" s="139"/>
      <c r="J1015" s="139"/>
      <c r="K1015" s="16"/>
      <c r="L1015" s="36"/>
      <c r="M1015" s="36"/>
      <c r="O1015" s="189"/>
      <c r="P1015" s="196"/>
      <c r="Q1015" s="196"/>
      <c r="R1015" s="92"/>
      <c r="S1015" s="92"/>
      <c r="T1015" s="92"/>
    </row>
    <row r="1016" spans="1:20" s="12" customFormat="1" x14ac:dyDescent="0.35">
      <c r="A1016" s="867"/>
      <c r="B1016" s="165" t="s">
        <v>128</v>
      </c>
      <c r="C1016" s="867"/>
      <c r="D1016" s="867"/>
      <c r="E1016" s="867"/>
      <c r="I1016" s="139"/>
      <c r="J1016" s="139"/>
      <c r="K1016" s="16"/>
      <c r="L1016" s="36"/>
      <c r="M1016" s="36"/>
      <c r="O1016" s="189"/>
      <c r="P1016" s="196"/>
      <c r="Q1016" s="196"/>
      <c r="R1016" s="92"/>
      <c r="S1016" s="92"/>
      <c r="T1016" s="92"/>
    </row>
    <row r="1017" spans="1:20" s="12" customFormat="1" x14ac:dyDescent="0.35">
      <c r="A1017" s="165"/>
      <c r="B1017" s="165"/>
      <c r="C1017" s="165"/>
      <c r="D1017" s="165"/>
      <c r="E1017" s="165"/>
      <c r="I1017" s="139"/>
      <c r="J1017" s="139"/>
      <c r="K1017" s="16"/>
      <c r="L1017" s="36"/>
      <c r="M1017" s="36"/>
      <c r="O1017" s="189"/>
      <c r="P1017" s="196"/>
      <c r="Q1017" s="196"/>
      <c r="R1017" s="92"/>
      <c r="S1017" s="92"/>
      <c r="T1017" s="92"/>
    </row>
    <row r="1018" spans="1:20" s="12" customFormat="1" x14ac:dyDescent="0.35">
      <c r="A1018" s="165"/>
      <c r="B1018" s="165"/>
      <c r="C1018" s="165"/>
      <c r="D1018" s="165"/>
      <c r="E1018" s="165"/>
      <c r="I1018" s="139"/>
      <c r="J1018" s="139"/>
      <c r="K1018" s="16"/>
      <c r="L1018" s="36"/>
      <c r="M1018" s="36"/>
      <c r="O1018" s="189"/>
      <c r="P1018" s="196"/>
      <c r="Q1018" s="196"/>
      <c r="R1018" s="92"/>
      <c r="S1018" s="92"/>
      <c r="T1018" s="92"/>
    </row>
    <row r="1019" spans="1:20" s="12" customFormat="1" x14ac:dyDescent="0.35">
      <c r="A1019" s="146"/>
      <c r="B1019" s="146" t="s">
        <v>20</v>
      </c>
      <c r="C1019" s="146"/>
      <c r="D1019" s="146" t="s">
        <v>21</v>
      </c>
      <c r="E1019" s="146">
        <f>E1010</f>
        <v>0</v>
      </c>
      <c r="I1019" s="135">
        <f>I1010</f>
        <v>0</v>
      </c>
      <c r="J1019" s="135">
        <f>J1010</f>
        <v>0</v>
      </c>
      <c r="K1019" s="16"/>
      <c r="L1019" s="36"/>
      <c r="M1019" s="36"/>
      <c r="O1019" s="189"/>
      <c r="P1019" s="196"/>
      <c r="Q1019" s="196"/>
      <c r="R1019" s="92"/>
      <c r="S1019" s="92"/>
      <c r="T1019" s="92"/>
    </row>
    <row r="1020" spans="1:20" s="12" customFormat="1" x14ac:dyDescent="0.35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16"/>
      <c r="L1020" s="36"/>
      <c r="M1020" s="36"/>
      <c r="O1020" s="189"/>
      <c r="P1020" s="196"/>
      <c r="Q1020" s="196"/>
      <c r="R1020" s="92"/>
      <c r="S1020" s="92"/>
      <c r="T1020" s="92"/>
    </row>
    <row r="1021" spans="1:20" s="12" customFormat="1" ht="56.25" customHeight="1" x14ac:dyDescent="0.35">
      <c r="A1021" s="863" t="s">
        <v>185</v>
      </c>
      <c r="B1021" s="863"/>
      <c r="C1021" s="863"/>
      <c r="D1021" s="863"/>
      <c r="E1021" s="863"/>
      <c r="F1021" s="863"/>
      <c r="G1021" s="863"/>
      <c r="H1021" s="863"/>
      <c r="I1021" s="863"/>
      <c r="J1021" s="863"/>
      <c r="K1021" s="16"/>
      <c r="L1021" s="36"/>
      <c r="M1021" s="36"/>
      <c r="O1021" s="189"/>
      <c r="P1021" s="196"/>
      <c r="Q1021" s="196"/>
      <c r="R1021" s="92"/>
      <c r="S1021" s="92"/>
      <c r="T1021" s="92"/>
    </row>
    <row r="1022" spans="1:20" x14ac:dyDescent="0.25">
      <c r="A1022" s="173"/>
      <c r="B1022" s="173"/>
      <c r="C1022" s="173"/>
      <c r="D1022" s="173"/>
      <c r="E1022" s="173"/>
      <c r="F1022" s="173"/>
      <c r="G1022" s="173"/>
      <c r="H1022" s="173"/>
      <c r="I1022" s="173"/>
      <c r="J1022" s="173"/>
    </row>
    <row r="1023" spans="1:20" x14ac:dyDescent="0.25">
      <c r="A1023" s="861" t="s">
        <v>131</v>
      </c>
      <c r="B1023" s="861"/>
      <c r="C1023" s="861"/>
      <c r="D1023" s="861"/>
      <c r="E1023" s="861"/>
      <c r="F1023" s="861"/>
      <c r="G1023" s="861"/>
      <c r="H1023" s="861"/>
      <c r="I1023" s="861"/>
      <c r="J1023" s="861"/>
      <c r="K1023" s="123"/>
    </row>
    <row r="1024" spans="1:20" x14ac:dyDescent="0.25">
      <c r="I1024" s="850" t="s">
        <v>172</v>
      </c>
      <c r="J1024" s="850"/>
      <c r="K1024" s="173"/>
    </row>
    <row r="1025" spans="1:20" s="12" customFormat="1" ht="56.25" x14ac:dyDescent="0.35">
      <c r="A1025" s="14" t="s">
        <v>24</v>
      </c>
      <c r="B1025" s="14" t="s">
        <v>14</v>
      </c>
      <c r="C1025" s="14" t="s">
        <v>81</v>
      </c>
      <c r="D1025" s="67"/>
      <c r="E1025" s="67"/>
      <c r="F1025" s="67"/>
      <c r="G1025" s="67"/>
      <c r="H1025" s="67"/>
      <c r="I1025" s="133" t="s">
        <v>115</v>
      </c>
      <c r="J1025" s="133" t="s">
        <v>173</v>
      </c>
      <c r="K1025" s="81"/>
      <c r="L1025" s="36"/>
      <c r="M1025" s="36"/>
      <c r="O1025" s="189"/>
      <c r="P1025" s="196"/>
      <c r="Q1025" s="196"/>
      <c r="R1025" s="92"/>
      <c r="S1025" s="92"/>
      <c r="T1025" s="92"/>
    </row>
    <row r="1026" spans="1:20" x14ac:dyDescent="0.25">
      <c r="A1026" s="91">
        <v>1</v>
      </c>
      <c r="B1026" s="91">
        <v>2</v>
      </c>
      <c r="C1026" s="91">
        <v>3</v>
      </c>
      <c r="D1026" s="78"/>
      <c r="E1026" s="78"/>
      <c r="F1026" s="78"/>
      <c r="G1026" s="78"/>
      <c r="H1026" s="78"/>
      <c r="I1026" s="140"/>
      <c r="J1026" s="140"/>
    </row>
    <row r="1027" spans="1:20" x14ac:dyDescent="0.25">
      <c r="A1027" s="14">
        <v>1</v>
      </c>
      <c r="B1027" s="101" t="s">
        <v>82</v>
      </c>
      <c r="C1027" s="102">
        <f>C1028+C1029+C1030+C1031</f>
        <v>0</v>
      </c>
      <c r="I1027" s="135">
        <f>I1028+I1029+I1030+I1031</f>
        <v>0</v>
      </c>
      <c r="J1027" s="135">
        <f>J1028+J1029+J1030+J1031</f>
        <v>0</v>
      </c>
    </row>
    <row r="1028" spans="1:20" s="78" customFormat="1" x14ac:dyDescent="0.25">
      <c r="A1028" s="14"/>
      <c r="B1028" s="101"/>
      <c r="C1028" s="94"/>
      <c r="D1028" s="67"/>
      <c r="E1028" s="67"/>
      <c r="F1028" s="67"/>
      <c r="G1028" s="67"/>
      <c r="H1028" s="67"/>
      <c r="I1028" s="140"/>
      <c r="J1028" s="140"/>
      <c r="K1028" s="79"/>
      <c r="O1028" s="188"/>
      <c r="P1028" s="188"/>
      <c r="Q1028" s="188"/>
    </row>
    <row r="1029" spans="1:20" x14ac:dyDescent="0.25">
      <c r="A1029" s="14"/>
      <c r="B1029" s="101"/>
      <c r="C1029" s="94"/>
      <c r="I1029" s="140"/>
      <c r="J1029" s="140"/>
    </row>
    <row r="1030" spans="1:20" x14ac:dyDescent="0.25">
      <c r="A1030" s="14"/>
      <c r="B1030" s="101"/>
      <c r="C1030" s="94"/>
      <c r="I1030" s="140"/>
      <c r="J1030" s="140"/>
    </row>
    <row r="1031" spans="1:20" x14ac:dyDescent="0.25">
      <c r="A1031" s="14"/>
      <c r="B1031" s="101"/>
      <c r="C1031" s="94"/>
      <c r="I1031" s="140"/>
      <c r="J1031" s="140"/>
    </row>
    <row r="1032" spans="1:20" x14ac:dyDescent="0.25">
      <c r="A1032" s="144"/>
      <c r="B1032" s="145" t="s">
        <v>20</v>
      </c>
      <c r="C1032" s="146">
        <f>C1027</f>
        <v>0</v>
      </c>
      <c r="I1032" s="135">
        <f>I1027</f>
        <v>0</v>
      </c>
      <c r="J1032" s="135">
        <f>J1027</f>
        <v>0</v>
      </c>
    </row>
    <row r="1034" spans="1:20" x14ac:dyDescent="0.25">
      <c r="A1034" s="863" t="s">
        <v>184</v>
      </c>
      <c r="B1034" s="863"/>
      <c r="C1034" s="863"/>
      <c r="D1034" s="863"/>
      <c r="E1034" s="863"/>
      <c r="F1034" s="863"/>
      <c r="G1034" s="863"/>
      <c r="H1034" s="863"/>
      <c r="I1034" s="863"/>
      <c r="J1034" s="863"/>
    </row>
    <row r="1035" spans="1:20" x14ac:dyDescent="0.25">
      <c r="A1035" s="173"/>
      <c r="B1035" s="173"/>
      <c r="C1035" s="173"/>
      <c r="D1035" s="173"/>
      <c r="E1035" s="173"/>
      <c r="F1035" s="173"/>
      <c r="G1035" s="173"/>
      <c r="H1035" s="173"/>
      <c r="I1035" s="173"/>
      <c r="J1035" s="173"/>
    </row>
    <row r="1036" spans="1:20" x14ac:dyDescent="0.25">
      <c r="A1036" s="861" t="s">
        <v>131</v>
      </c>
      <c r="B1036" s="861"/>
      <c r="C1036" s="861"/>
      <c r="D1036" s="861"/>
      <c r="E1036" s="861"/>
      <c r="F1036" s="861"/>
      <c r="G1036" s="861"/>
      <c r="H1036" s="861"/>
      <c r="I1036" s="861"/>
      <c r="J1036" s="861"/>
      <c r="K1036" s="123"/>
    </row>
    <row r="1037" spans="1:20" x14ac:dyDescent="0.25">
      <c r="I1037" s="850" t="s">
        <v>172</v>
      </c>
      <c r="J1037" s="850"/>
      <c r="K1037" s="173"/>
    </row>
    <row r="1038" spans="1:20" s="12" customFormat="1" ht="56.25" x14ac:dyDescent="0.35">
      <c r="A1038" s="14" t="s">
        <v>24</v>
      </c>
      <c r="B1038" s="14" t="s">
        <v>14</v>
      </c>
      <c r="C1038" s="14" t="s">
        <v>81</v>
      </c>
      <c r="D1038" s="67"/>
      <c r="E1038" s="67"/>
      <c r="F1038" s="67"/>
      <c r="G1038" s="67"/>
      <c r="H1038" s="67"/>
      <c r="I1038" s="133" t="s">
        <v>115</v>
      </c>
      <c r="J1038" s="133" t="s">
        <v>173</v>
      </c>
      <c r="K1038" s="81"/>
      <c r="L1038" s="36"/>
      <c r="M1038" s="36"/>
      <c r="O1038" s="189"/>
      <c r="P1038" s="196"/>
      <c r="Q1038" s="196"/>
      <c r="R1038" s="92"/>
      <c r="S1038" s="92"/>
      <c r="T1038" s="92"/>
    </row>
    <row r="1039" spans="1:20" x14ac:dyDescent="0.25">
      <c r="A1039" s="91">
        <v>1</v>
      </c>
      <c r="B1039" s="91">
        <v>2</v>
      </c>
      <c r="C1039" s="91">
        <v>3</v>
      </c>
      <c r="D1039" s="78"/>
      <c r="E1039" s="78"/>
      <c r="F1039" s="78"/>
      <c r="G1039" s="78"/>
      <c r="H1039" s="78"/>
      <c r="I1039" s="140"/>
      <c r="J1039" s="140"/>
    </row>
    <row r="1040" spans="1:20" x14ac:dyDescent="0.25">
      <c r="A1040" s="14">
        <v>1</v>
      </c>
      <c r="B1040" s="101"/>
      <c r="C1040" s="102"/>
      <c r="I1040" s="138"/>
      <c r="J1040" s="138"/>
    </row>
    <row r="1041" spans="1:20" s="78" customFormat="1" x14ac:dyDescent="0.25">
      <c r="A1041" s="14"/>
      <c r="B1041" s="101"/>
      <c r="C1041" s="94"/>
      <c r="D1041" s="67"/>
      <c r="E1041" s="67"/>
      <c r="F1041" s="67"/>
      <c r="G1041" s="67"/>
      <c r="H1041" s="67"/>
      <c r="I1041" s="140"/>
      <c r="J1041" s="140"/>
      <c r="K1041" s="79"/>
      <c r="O1041" s="188"/>
      <c r="P1041" s="188"/>
      <c r="Q1041" s="188"/>
    </row>
    <row r="1042" spans="1:20" x14ac:dyDescent="0.25">
      <c r="A1042" s="14"/>
      <c r="B1042" s="101"/>
      <c r="C1042" s="94"/>
      <c r="I1042" s="140"/>
      <c r="J1042" s="140"/>
    </row>
    <row r="1043" spans="1:20" x14ac:dyDescent="0.25">
      <c r="A1043" s="14"/>
      <c r="B1043" s="101"/>
      <c r="C1043" s="94"/>
      <c r="I1043" s="140"/>
      <c r="J1043" s="140"/>
    </row>
    <row r="1044" spans="1:20" x14ac:dyDescent="0.25">
      <c r="A1044" s="14"/>
      <c r="B1044" s="101"/>
      <c r="C1044" s="94"/>
      <c r="I1044" s="140"/>
      <c r="J1044" s="140"/>
    </row>
    <row r="1045" spans="1:20" x14ac:dyDescent="0.25">
      <c r="A1045" s="144"/>
      <c r="B1045" s="145" t="s">
        <v>20</v>
      </c>
      <c r="C1045" s="146">
        <f>SUM(C1040:C1044)</f>
        <v>0</v>
      </c>
      <c r="I1045" s="135">
        <f>SUM(I1040:I1044)</f>
        <v>0</v>
      </c>
      <c r="J1045" s="135">
        <f>SUM(J1040:J1044)</f>
        <v>0</v>
      </c>
    </row>
    <row r="1047" spans="1:20" x14ac:dyDescent="0.25">
      <c r="A1047" s="861" t="s">
        <v>135</v>
      </c>
      <c r="B1047" s="861"/>
      <c r="C1047" s="861"/>
      <c r="D1047" s="861"/>
      <c r="E1047" s="861"/>
      <c r="F1047" s="861"/>
      <c r="G1047" s="861"/>
      <c r="H1047" s="861"/>
      <c r="I1047" s="861"/>
      <c r="J1047" s="861"/>
    </row>
    <row r="1048" spans="1:20" x14ac:dyDescent="0.25">
      <c r="I1048" s="850" t="s">
        <v>172</v>
      </c>
      <c r="J1048" s="850"/>
    </row>
    <row r="1049" spans="1:20" s="12" customFormat="1" ht="56.25" x14ac:dyDescent="0.35">
      <c r="A1049" s="14" t="s">
        <v>24</v>
      </c>
      <c r="B1049" s="14" t="s">
        <v>14</v>
      </c>
      <c r="C1049" s="14" t="s">
        <v>81</v>
      </c>
      <c r="D1049" s="67"/>
      <c r="E1049" s="67"/>
      <c r="F1049" s="67"/>
      <c r="G1049" s="67"/>
      <c r="H1049" s="67"/>
      <c r="I1049" s="133" t="s">
        <v>115</v>
      </c>
      <c r="J1049" s="133" t="s">
        <v>173</v>
      </c>
      <c r="K1049" s="81"/>
      <c r="L1049" s="36"/>
      <c r="M1049" s="36"/>
      <c r="O1049" s="189"/>
      <c r="P1049" s="196"/>
      <c r="Q1049" s="196"/>
      <c r="R1049" s="92"/>
      <c r="S1049" s="92"/>
      <c r="T1049" s="92"/>
    </row>
    <row r="1050" spans="1:20" x14ac:dyDescent="0.25">
      <c r="A1050" s="91">
        <v>1</v>
      </c>
      <c r="B1050" s="91">
        <v>2</v>
      </c>
      <c r="C1050" s="91">
        <v>3</v>
      </c>
      <c r="D1050" s="78"/>
      <c r="E1050" s="78"/>
      <c r="F1050" s="78"/>
      <c r="G1050" s="78"/>
      <c r="H1050" s="78"/>
      <c r="I1050" s="140"/>
      <c r="J1050" s="140"/>
    </row>
    <row r="1051" spans="1:20" x14ac:dyDescent="0.25">
      <c r="A1051" s="14">
        <v>1</v>
      </c>
      <c r="B1051" s="101"/>
      <c r="C1051" s="102"/>
      <c r="I1051" s="138"/>
      <c r="J1051" s="138"/>
    </row>
    <row r="1052" spans="1:20" s="78" customFormat="1" x14ac:dyDescent="0.25">
      <c r="A1052" s="14"/>
      <c r="B1052" s="101"/>
      <c r="C1052" s="94"/>
      <c r="D1052" s="67"/>
      <c r="E1052" s="67"/>
      <c r="F1052" s="67"/>
      <c r="G1052" s="67"/>
      <c r="H1052" s="67"/>
      <c r="I1052" s="140"/>
      <c r="J1052" s="140"/>
      <c r="K1052" s="79"/>
      <c r="O1052" s="188"/>
      <c r="P1052" s="188"/>
      <c r="Q1052" s="188"/>
    </row>
    <row r="1053" spans="1:20" x14ac:dyDescent="0.25">
      <c r="A1053" s="14"/>
      <c r="B1053" s="101"/>
      <c r="C1053" s="94"/>
      <c r="I1053" s="140"/>
      <c r="J1053" s="140"/>
    </row>
    <row r="1054" spans="1:20" x14ac:dyDescent="0.25">
      <c r="A1054" s="14"/>
      <c r="B1054" s="101"/>
      <c r="C1054" s="94"/>
      <c r="I1054" s="140"/>
      <c r="J1054" s="140"/>
    </row>
    <row r="1055" spans="1:20" x14ac:dyDescent="0.25">
      <c r="A1055" s="14"/>
      <c r="B1055" s="101"/>
      <c r="C1055" s="94"/>
      <c r="I1055" s="140"/>
      <c r="J1055" s="140"/>
    </row>
    <row r="1056" spans="1:20" x14ac:dyDescent="0.25">
      <c r="A1056" s="144"/>
      <c r="B1056" s="145" t="s">
        <v>20</v>
      </c>
      <c r="C1056" s="146">
        <f>SUM(C1051:C1055)</f>
        <v>0</v>
      </c>
      <c r="I1056" s="135">
        <f>SUM(I1051:I1055)</f>
        <v>0</v>
      </c>
      <c r="J1056" s="135">
        <f>SUM(J1051:J1055)</f>
        <v>0</v>
      </c>
    </row>
    <row r="1058" spans="1:20" x14ac:dyDescent="0.25">
      <c r="A1058" s="861" t="s">
        <v>136</v>
      </c>
      <c r="B1058" s="861"/>
      <c r="C1058" s="861"/>
      <c r="D1058" s="861"/>
      <c r="E1058" s="861"/>
      <c r="F1058" s="861"/>
      <c r="G1058" s="861"/>
      <c r="H1058" s="861"/>
      <c r="I1058" s="861"/>
      <c r="J1058" s="861"/>
    </row>
    <row r="1059" spans="1:20" x14ac:dyDescent="0.25">
      <c r="I1059" s="850" t="s">
        <v>172</v>
      </c>
      <c r="J1059" s="850"/>
    </row>
    <row r="1060" spans="1:20" s="12" customFormat="1" ht="56.25" x14ac:dyDescent="0.35">
      <c r="A1060" s="14" t="s">
        <v>24</v>
      </c>
      <c r="B1060" s="14" t="s">
        <v>14</v>
      </c>
      <c r="C1060" s="14" t="s">
        <v>81</v>
      </c>
      <c r="D1060" s="67"/>
      <c r="E1060" s="67"/>
      <c r="F1060" s="67"/>
      <c r="G1060" s="67"/>
      <c r="H1060" s="67"/>
      <c r="I1060" s="133" t="s">
        <v>115</v>
      </c>
      <c r="J1060" s="133" t="s">
        <v>173</v>
      </c>
      <c r="K1060" s="81"/>
      <c r="L1060" s="36"/>
      <c r="M1060" s="36"/>
      <c r="O1060" s="189"/>
      <c r="P1060" s="196"/>
      <c r="Q1060" s="196"/>
      <c r="R1060" s="92"/>
      <c r="S1060" s="92"/>
      <c r="T1060" s="92"/>
    </row>
    <row r="1061" spans="1:20" x14ac:dyDescent="0.25">
      <c r="A1061" s="91">
        <v>1</v>
      </c>
      <c r="B1061" s="91">
        <v>2</v>
      </c>
      <c r="C1061" s="91">
        <v>3</v>
      </c>
      <c r="D1061" s="78"/>
      <c r="E1061" s="78"/>
      <c r="F1061" s="78"/>
      <c r="G1061" s="78"/>
      <c r="H1061" s="78"/>
      <c r="I1061" s="140"/>
      <c r="J1061" s="140"/>
    </row>
    <row r="1062" spans="1:20" x14ac:dyDescent="0.25">
      <c r="A1062" s="14">
        <v>1</v>
      </c>
      <c r="B1062" s="101"/>
      <c r="C1062" s="102"/>
      <c r="I1062" s="138"/>
      <c r="J1062" s="138"/>
    </row>
    <row r="1063" spans="1:20" s="78" customFormat="1" x14ac:dyDescent="0.25">
      <c r="A1063" s="14"/>
      <c r="B1063" s="101"/>
      <c r="C1063" s="94"/>
      <c r="D1063" s="67"/>
      <c r="E1063" s="67"/>
      <c r="F1063" s="67"/>
      <c r="G1063" s="67"/>
      <c r="H1063" s="67"/>
      <c r="I1063" s="140"/>
      <c r="J1063" s="140"/>
      <c r="K1063" s="79"/>
      <c r="O1063" s="188"/>
      <c r="P1063" s="188"/>
      <c r="Q1063" s="188"/>
    </row>
    <row r="1064" spans="1:20" x14ac:dyDescent="0.25">
      <c r="A1064" s="14"/>
      <c r="B1064" s="101"/>
      <c r="C1064" s="94"/>
      <c r="I1064" s="140"/>
      <c r="J1064" s="140"/>
    </row>
    <row r="1065" spans="1:20" x14ac:dyDescent="0.25">
      <c r="A1065" s="14"/>
      <c r="B1065" s="101"/>
      <c r="C1065" s="94"/>
      <c r="I1065" s="140"/>
      <c r="J1065" s="140"/>
    </row>
    <row r="1066" spans="1:20" x14ac:dyDescent="0.25">
      <c r="A1066" s="14"/>
      <c r="B1066" s="101"/>
      <c r="C1066" s="94"/>
      <c r="I1066" s="140"/>
      <c r="J1066" s="140"/>
    </row>
    <row r="1067" spans="1:20" x14ac:dyDescent="0.25">
      <c r="A1067" s="144"/>
      <c r="B1067" s="145" t="s">
        <v>20</v>
      </c>
      <c r="C1067" s="146">
        <f>SUM(C1062:C1066)</f>
        <v>0</v>
      </c>
      <c r="I1067" s="135">
        <f>SUM(I1062:I1066)</f>
        <v>0</v>
      </c>
      <c r="J1067" s="135">
        <f>SUM(J1062:J1066)</f>
        <v>0</v>
      </c>
    </row>
    <row r="1069" spans="1:20" x14ac:dyDescent="0.25">
      <c r="A1069" s="861" t="s">
        <v>137</v>
      </c>
      <c r="B1069" s="861"/>
      <c r="C1069" s="861"/>
      <c r="D1069" s="861"/>
      <c r="E1069" s="861"/>
      <c r="F1069" s="861"/>
      <c r="G1069" s="861"/>
      <c r="H1069" s="861"/>
      <c r="I1069" s="861"/>
      <c r="J1069" s="861"/>
    </row>
    <row r="1070" spans="1:20" x14ac:dyDescent="0.25">
      <c r="I1070" s="850" t="s">
        <v>172</v>
      </c>
      <c r="J1070" s="850"/>
    </row>
    <row r="1071" spans="1:20" s="12" customFormat="1" ht="56.25" x14ac:dyDescent="0.35">
      <c r="A1071" s="14" t="s">
        <v>24</v>
      </c>
      <c r="B1071" s="14" t="s">
        <v>14</v>
      </c>
      <c r="C1071" s="14" t="s">
        <v>81</v>
      </c>
      <c r="D1071" s="67"/>
      <c r="E1071" s="67"/>
      <c r="F1071" s="67"/>
      <c r="G1071" s="67"/>
      <c r="H1071" s="67"/>
      <c r="I1071" s="133" t="s">
        <v>115</v>
      </c>
      <c r="J1071" s="133" t="s">
        <v>173</v>
      </c>
      <c r="K1071" s="81"/>
      <c r="L1071" s="36"/>
      <c r="M1071" s="36"/>
      <c r="O1071" s="189"/>
      <c r="P1071" s="196"/>
      <c r="Q1071" s="196"/>
      <c r="R1071" s="92"/>
      <c r="S1071" s="92"/>
      <c r="T1071" s="92"/>
    </row>
    <row r="1072" spans="1:20" x14ac:dyDescent="0.25">
      <c r="A1072" s="91">
        <v>1</v>
      </c>
      <c r="B1072" s="91">
        <v>2</v>
      </c>
      <c r="C1072" s="91">
        <v>3</v>
      </c>
      <c r="D1072" s="78"/>
      <c r="E1072" s="78"/>
      <c r="F1072" s="78"/>
      <c r="G1072" s="78"/>
      <c r="H1072" s="78"/>
      <c r="I1072" s="140"/>
      <c r="J1072" s="140"/>
    </row>
    <row r="1073" spans="1:20" x14ac:dyDescent="0.25">
      <c r="A1073" s="14">
        <v>1</v>
      </c>
      <c r="B1073" s="101"/>
      <c r="C1073" s="102"/>
      <c r="I1073" s="138"/>
      <c r="J1073" s="138"/>
    </row>
    <row r="1074" spans="1:20" s="78" customFormat="1" x14ac:dyDescent="0.25">
      <c r="A1074" s="14"/>
      <c r="B1074" s="101"/>
      <c r="C1074" s="94"/>
      <c r="D1074" s="67"/>
      <c r="E1074" s="67"/>
      <c r="F1074" s="67"/>
      <c r="G1074" s="67"/>
      <c r="H1074" s="67"/>
      <c r="I1074" s="140"/>
      <c r="J1074" s="140"/>
      <c r="K1074" s="79"/>
      <c r="O1074" s="188"/>
      <c r="P1074" s="188"/>
      <c r="Q1074" s="188"/>
    </row>
    <row r="1075" spans="1:20" x14ac:dyDescent="0.25">
      <c r="A1075" s="14"/>
      <c r="B1075" s="101"/>
      <c r="C1075" s="94"/>
      <c r="I1075" s="140"/>
      <c r="J1075" s="140"/>
    </row>
    <row r="1076" spans="1:20" x14ac:dyDescent="0.25">
      <c r="A1076" s="14"/>
      <c r="B1076" s="101"/>
      <c r="C1076" s="94"/>
      <c r="I1076" s="140"/>
      <c r="J1076" s="140"/>
    </row>
    <row r="1077" spans="1:20" x14ac:dyDescent="0.25">
      <c r="A1077" s="14"/>
      <c r="B1077" s="101"/>
      <c r="C1077" s="94"/>
      <c r="I1077" s="140"/>
      <c r="J1077" s="140"/>
    </row>
    <row r="1078" spans="1:20" x14ac:dyDescent="0.25">
      <c r="A1078" s="144"/>
      <c r="B1078" s="145" t="s">
        <v>20</v>
      </c>
      <c r="C1078" s="146">
        <f>SUM(C1073:C1077)</f>
        <v>0</v>
      </c>
      <c r="I1078" s="135">
        <f>SUM(I1073:I1077)</f>
        <v>0</v>
      </c>
      <c r="J1078" s="135">
        <f>SUM(J1073:J1077)</f>
        <v>0</v>
      </c>
    </row>
    <row r="1081" spans="1:20" ht="54.75" customHeight="1" x14ac:dyDescent="0.25">
      <c r="A1081" s="863" t="s">
        <v>183</v>
      </c>
      <c r="B1081" s="863"/>
      <c r="C1081" s="863"/>
      <c r="D1081" s="863"/>
      <c r="E1081" s="863"/>
      <c r="F1081" s="863"/>
      <c r="G1081" s="863"/>
      <c r="H1081" s="863"/>
      <c r="I1081" s="863"/>
      <c r="J1081" s="863"/>
    </row>
    <row r="1083" spans="1:20" x14ac:dyDescent="0.25">
      <c r="A1083" s="861" t="s">
        <v>138</v>
      </c>
      <c r="B1083" s="861"/>
      <c r="C1083" s="861"/>
      <c r="D1083" s="861"/>
      <c r="E1083" s="861"/>
      <c r="F1083" s="861"/>
      <c r="G1083" s="861"/>
      <c r="H1083" s="861"/>
      <c r="I1083" s="861"/>
      <c r="J1083" s="861"/>
      <c r="K1083" s="123"/>
    </row>
    <row r="1084" spans="1:20" x14ac:dyDescent="0.25">
      <c r="I1084" s="850" t="s">
        <v>172</v>
      </c>
      <c r="J1084" s="850"/>
    </row>
    <row r="1085" spans="1:20" s="12" customFormat="1" ht="56.25" x14ac:dyDescent="0.35">
      <c r="A1085" s="14" t="s">
        <v>24</v>
      </c>
      <c r="B1085" s="14" t="s">
        <v>14</v>
      </c>
      <c r="C1085" s="167" t="s">
        <v>132</v>
      </c>
      <c r="D1085" s="167" t="s">
        <v>133</v>
      </c>
      <c r="E1085" s="167" t="s">
        <v>134</v>
      </c>
      <c r="F1085" s="67"/>
      <c r="G1085" s="67"/>
      <c r="H1085" s="67"/>
      <c r="I1085" s="133" t="s">
        <v>115</v>
      </c>
      <c r="J1085" s="133" t="s">
        <v>173</v>
      </c>
      <c r="K1085" s="81"/>
      <c r="L1085" s="36"/>
      <c r="M1085" s="36"/>
      <c r="O1085" s="189"/>
      <c r="P1085" s="196"/>
      <c r="Q1085" s="196"/>
      <c r="R1085" s="92"/>
      <c r="S1085" s="92"/>
      <c r="T1085" s="92"/>
    </row>
    <row r="1086" spans="1:20" x14ac:dyDescent="0.25">
      <c r="A1086" s="91">
        <v>1</v>
      </c>
      <c r="B1086" s="91">
        <v>2</v>
      </c>
      <c r="C1086" s="113">
        <v>3</v>
      </c>
      <c r="D1086" s="113">
        <v>4</v>
      </c>
      <c r="E1086" s="113">
        <v>5</v>
      </c>
      <c r="F1086" s="78"/>
      <c r="G1086" s="78"/>
      <c r="H1086" s="78"/>
      <c r="I1086" s="138"/>
      <c r="J1086" s="138"/>
    </row>
    <row r="1087" spans="1:20" x14ac:dyDescent="0.25">
      <c r="A1087" s="14">
        <v>1</v>
      </c>
      <c r="B1087" s="101"/>
      <c r="C1087" s="94"/>
      <c r="D1087" s="14"/>
      <c r="E1087" s="94"/>
      <c r="I1087" s="138"/>
      <c r="J1087" s="138"/>
    </row>
    <row r="1088" spans="1:20" s="78" customFormat="1" x14ac:dyDescent="0.25">
      <c r="A1088" s="14"/>
      <c r="B1088" s="101"/>
      <c r="C1088" s="165"/>
      <c r="D1088" s="167"/>
      <c r="E1088" s="165"/>
      <c r="F1088" s="67"/>
      <c r="G1088" s="67"/>
      <c r="H1088" s="67"/>
      <c r="I1088" s="138"/>
      <c r="J1088" s="138"/>
      <c r="K1088" s="79"/>
      <c r="O1088" s="188"/>
      <c r="P1088" s="188"/>
      <c r="Q1088" s="188"/>
    </row>
    <row r="1089" spans="1:20" x14ac:dyDescent="0.25">
      <c r="A1089" s="14"/>
      <c r="B1089" s="101"/>
      <c r="C1089" s="165"/>
      <c r="D1089" s="167"/>
      <c r="E1089" s="165"/>
      <c r="I1089" s="138"/>
      <c r="J1089" s="138"/>
    </row>
    <row r="1090" spans="1:20" x14ac:dyDescent="0.25">
      <c r="A1090" s="144"/>
      <c r="B1090" s="145" t="s">
        <v>20</v>
      </c>
      <c r="C1090" s="144" t="s">
        <v>21</v>
      </c>
      <c r="D1090" s="144" t="s">
        <v>21</v>
      </c>
      <c r="E1090" s="146">
        <f>E1087</f>
        <v>0</v>
      </c>
      <c r="I1090" s="135">
        <f>SUM(I1087:I1089)</f>
        <v>0</v>
      </c>
      <c r="J1090" s="135">
        <f>SUM(J1087:J1089)</f>
        <v>0</v>
      </c>
    </row>
    <row r="1092" spans="1:20" x14ac:dyDescent="0.25">
      <c r="A1092" s="861" t="s">
        <v>139</v>
      </c>
      <c r="B1092" s="861"/>
      <c r="C1092" s="861"/>
      <c r="D1092" s="861"/>
      <c r="E1092" s="861"/>
      <c r="F1092" s="861"/>
      <c r="G1092" s="861"/>
      <c r="H1092" s="861"/>
      <c r="I1092" s="861"/>
      <c r="J1092" s="861"/>
    </row>
    <row r="1093" spans="1:20" x14ac:dyDescent="0.25">
      <c r="I1093" s="850" t="s">
        <v>172</v>
      </c>
      <c r="J1093" s="850"/>
    </row>
    <row r="1094" spans="1:20" s="12" customFormat="1" ht="56.25" x14ac:dyDescent="0.35">
      <c r="A1094" s="14" t="s">
        <v>24</v>
      </c>
      <c r="B1094" s="14" t="s">
        <v>14</v>
      </c>
      <c r="C1094" s="167" t="s">
        <v>132</v>
      </c>
      <c r="D1094" s="167" t="s">
        <v>133</v>
      </c>
      <c r="E1094" s="167" t="s">
        <v>134</v>
      </c>
      <c r="F1094" s="67"/>
      <c r="G1094" s="67"/>
      <c r="H1094" s="67"/>
      <c r="I1094" s="133" t="s">
        <v>115</v>
      </c>
      <c r="J1094" s="133" t="s">
        <v>173</v>
      </c>
      <c r="K1094" s="81"/>
      <c r="L1094" s="36"/>
      <c r="M1094" s="36"/>
      <c r="O1094" s="189"/>
      <c r="P1094" s="196"/>
      <c r="Q1094" s="196"/>
      <c r="R1094" s="92"/>
      <c r="S1094" s="92"/>
      <c r="T1094" s="92"/>
    </row>
    <row r="1095" spans="1:20" x14ac:dyDescent="0.25">
      <c r="A1095" s="91">
        <v>1</v>
      </c>
      <c r="B1095" s="91">
        <v>2</v>
      </c>
      <c r="C1095" s="113">
        <v>3</v>
      </c>
      <c r="D1095" s="113">
        <v>4</v>
      </c>
      <c r="E1095" s="113">
        <v>5</v>
      </c>
      <c r="F1095" s="78"/>
      <c r="G1095" s="78"/>
      <c r="H1095" s="78"/>
      <c r="I1095" s="138"/>
      <c r="J1095" s="138"/>
    </row>
    <row r="1096" spans="1:20" x14ac:dyDescent="0.25">
      <c r="A1096" s="14">
        <v>1</v>
      </c>
      <c r="B1096" s="101"/>
      <c r="C1096" s="94"/>
      <c r="D1096" s="14"/>
      <c r="E1096" s="94"/>
      <c r="I1096" s="138"/>
      <c r="J1096" s="138"/>
    </row>
    <row r="1097" spans="1:20" s="78" customFormat="1" x14ac:dyDescent="0.25">
      <c r="A1097" s="14"/>
      <c r="B1097" s="101"/>
      <c r="C1097" s="165"/>
      <c r="D1097" s="167"/>
      <c r="E1097" s="165"/>
      <c r="F1097" s="67"/>
      <c r="G1097" s="67"/>
      <c r="H1097" s="67"/>
      <c r="I1097" s="138"/>
      <c r="J1097" s="138"/>
      <c r="K1097" s="79"/>
      <c r="O1097" s="188"/>
      <c r="P1097" s="188"/>
      <c r="Q1097" s="188"/>
    </row>
    <row r="1098" spans="1:20" x14ac:dyDescent="0.25">
      <c r="A1098" s="14"/>
      <c r="B1098" s="101"/>
      <c r="C1098" s="165"/>
      <c r="D1098" s="167"/>
      <c r="E1098" s="165"/>
      <c r="I1098" s="138"/>
      <c r="J1098" s="138"/>
    </row>
    <row r="1099" spans="1:20" x14ac:dyDescent="0.25">
      <c r="A1099" s="144"/>
      <c r="B1099" s="145" t="s">
        <v>20</v>
      </c>
      <c r="C1099" s="144" t="s">
        <v>21</v>
      </c>
      <c r="D1099" s="144" t="s">
        <v>21</v>
      </c>
      <c r="E1099" s="146">
        <f>E1096</f>
        <v>0</v>
      </c>
      <c r="I1099" s="135">
        <f>SUM(I1096:I1098)</f>
        <v>0</v>
      </c>
      <c r="J1099" s="135">
        <f>SUM(J1096:J1098)</f>
        <v>0</v>
      </c>
    </row>
    <row r="1102" spans="1:20" ht="51.75" customHeight="1" x14ac:dyDescent="0.25">
      <c r="A1102" s="863" t="s">
        <v>182</v>
      </c>
      <c r="B1102" s="863"/>
      <c r="C1102" s="863"/>
      <c r="D1102" s="863"/>
      <c r="E1102" s="863"/>
      <c r="F1102" s="863"/>
      <c r="G1102" s="863"/>
      <c r="H1102" s="863"/>
      <c r="I1102" s="863"/>
      <c r="J1102" s="863"/>
    </row>
    <row r="1104" spans="1:20" x14ac:dyDescent="0.25">
      <c r="A1104" s="866" t="s">
        <v>140</v>
      </c>
      <c r="B1104" s="866"/>
      <c r="C1104" s="866"/>
      <c r="D1104" s="866"/>
      <c r="E1104" s="866"/>
      <c r="F1104" s="866"/>
      <c r="G1104" s="866"/>
      <c r="H1104" s="866"/>
      <c r="I1104" s="866"/>
      <c r="J1104" s="866"/>
      <c r="K1104" s="123"/>
    </row>
    <row r="1105" spans="1:17" x14ac:dyDescent="0.25">
      <c r="A1105" s="32"/>
      <c r="B1105" s="11"/>
      <c r="C1105" s="17"/>
      <c r="D1105" s="17"/>
      <c r="E1105" s="17"/>
      <c r="F1105" s="17"/>
      <c r="I1105" s="850" t="s">
        <v>172</v>
      </c>
      <c r="J1105" s="850"/>
    </row>
    <row r="1106" spans="1:17" ht="56.25" x14ac:dyDescent="0.25">
      <c r="A1106" s="167" t="s">
        <v>24</v>
      </c>
      <c r="B1106" s="167" t="s">
        <v>14</v>
      </c>
      <c r="C1106" s="167" t="s">
        <v>71</v>
      </c>
      <c r="D1106" s="167" t="s">
        <v>72</v>
      </c>
      <c r="E1106" s="167" t="s">
        <v>73</v>
      </c>
      <c r="I1106" s="133" t="s">
        <v>115</v>
      </c>
      <c r="J1106" s="133" t="s">
        <v>173</v>
      </c>
      <c r="K1106" s="127"/>
    </row>
    <row r="1107" spans="1:17" x14ac:dyDescent="0.25">
      <c r="A1107" s="113">
        <v>1</v>
      </c>
      <c r="B1107" s="113">
        <v>2</v>
      </c>
      <c r="C1107" s="113">
        <v>3</v>
      </c>
      <c r="D1107" s="113">
        <v>4</v>
      </c>
      <c r="E1107" s="113">
        <v>5</v>
      </c>
      <c r="F1107" s="78"/>
      <c r="G1107" s="78"/>
      <c r="H1107" s="78"/>
      <c r="I1107" s="138"/>
      <c r="J1107" s="138"/>
    </row>
    <row r="1108" spans="1:17" x14ac:dyDescent="0.25">
      <c r="A1108" s="171"/>
      <c r="B1108" s="26"/>
      <c r="C1108" s="167"/>
      <c r="D1108" s="13"/>
      <c r="E1108" s="165"/>
      <c r="I1108" s="138"/>
      <c r="J1108" s="138"/>
    </row>
    <row r="1109" spans="1:17" s="78" customFormat="1" x14ac:dyDescent="0.25">
      <c r="A1109" s="167"/>
      <c r="B1109" s="10"/>
      <c r="C1109" s="167"/>
      <c r="D1109" s="13"/>
      <c r="E1109" s="165"/>
      <c r="F1109" s="67"/>
      <c r="G1109" s="67"/>
      <c r="H1109" s="67"/>
      <c r="I1109" s="138"/>
      <c r="J1109" s="138"/>
      <c r="K1109" s="79"/>
      <c r="O1109" s="188"/>
      <c r="P1109" s="188"/>
      <c r="Q1109" s="188"/>
    </row>
    <row r="1110" spans="1:17" x14ac:dyDescent="0.25">
      <c r="A1110" s="167"/>
      <c r="B1110" s="10"/>
      <c r="C1110" s="167"/>
      <c r="D1110" s="13"/>
      <c r="E1110" s="165"/>
      <c r="I1110" s="138"/>
      <c r="J1110" s="138"/>
    </row>
    <row r="1111" spans="1:17" x14ac:dyDescent="0.25">
      <c r="A1111" s="144"/>
      <c r="B1111" s="145" t="s">
        <v>20</v>
      </c>
      <c r="C1111" s="144" t="s">
        <v>21</v>
      </c>
      <c r="D1111" s="144" t="s">
        <v>21</v>
      </c>
      <c r="E1111" s="146">
        <f>SUM(E1108:E1110)</f>
        <v>0</v>
      </c>
      <c r="I1111" s="135">
        <f>SUM(I1108:I1110)</f>
        <v>0</v>
      </c>
      <c r="J1111" s="135">
        <f>SUM(J1108:J1110)</f>
        <v>0</v>
      </c>
    </row>
    <row r="1112" spans="1:17" x14ac:dyDescent="0.25">
      <c r="A1112" s="30"/>
      <c r="B1112" s="31"/>
      <c r="C1112" s="30"/>
      <c r="D1112" s="30"/>
      <c r="E1112" s="30"/>
      <c r="F1112" s="30"/>
    </row>
    <row r="1113" spans="1:17" x14ac:dyDescent="0.25">
      <c r="A1113" s="860" t="s">
        <v>118</v>
      </c>
      <c r="B1113" s="860"/>
      <c r="C1113" s="860"/>
      <c r="D1113" s="860"/>
      <c r="E1113" s="860"/>
      <c r="F1113" s="860"/>
      <c r="G1113" s="860"/>
      <c r="H1113" s="860"/>
      <c r="I1113" s="860"/>
      <c r="J1113" s="860"/>
    </row>
    <row r="1114" spans="1:17" x14ac:dyDescent="0.25">
      <c r="A1114" s="30"/>
      <c r="B1114" s="11"/>
      <c r="C1114" s="17"/>
      <c r="D1114" s="17"/>
      <c r="E1114" s="17"/>
      <c r="F1114" s="17"/>
      <c r="I1114" s="850" t="s">
        <v>172</v>
      </c>
      <c r="J1114" s="850"/>
    </row>
    <row r="1115" spans="1:17" ht="56.25" x14ac:dyDescent="0.25">
      <c r="A1115" s="167" t="s">
        <v>24</v>
      </c>
      <c r="B1115" s="167" t="s">
        <v>14</v>
      </c>
      <c r="C1115" s="167" t="s">
        <v>74</v>
      </c>
      <c r="D1115" s="167" t="s">
        <v>117</v>
      </c>
      <c r="F1115" s="17"/>
      <c r="I1115" s="133" t="s">
        <v>115</v>
      </c>
      <c r="J1115" s="133" t="s">
        <v>173</v>
      </c>
      <c r="K1115" s="128"/>
    </row>
    <row r="1116" spans="1:17" x14ac:dyDescent="0.25">
      <c r="A1116" s="113">
        <v>1</v>
      </c>
      <c r="B1116" s="113">
        <v>2</v>
      </c>
      <c r="C1116" s="113">
        <v>3</v>
      </c>
      <c r="D1116" s="113">
        <v>4</v>
      </c>
      <c r="E1116" s="78"/>
      <c r="F1116" s="1"/>
      <c r="G1116" s="78"/>
      <c r="H1116" s="78"/>
      <c r="I1116" s="138"/>
      <c r="J1116" s="138"/>
    </row>
    <row r="1117" spans="1:17" x14ac:dyDescent="0.25">
      <c r="A1117" s="167"/>
      <c r="B1117" s="26"/>
      <c r="C1117" s="13"/>
      <c r="D1117" s="165"/>
      <c r="F1117" s="17"/>
      <c r="I1117" s="138"/>
      <c r="J1117" s="138"/>
    </row>
    <row r="1118" spans="1:17" s="78" customFormat="1" x14ac:dyDescent="0.25">
      <c r="A1118" s="167"/>
      <c r="B1118" s="10"/>
      <c r="C1118" s="13"/>
      <c r="D1118" s="165"/>
      <c r="E1118" s="67"/>
      <c r="F1118" s="17"/>
      <c r="G1118" s="67"/>
      <c r="H1118" s="67"/>
      <c r="I1118" s="138"/>
      <c r="J1118" s="138"/>
      <c r="K1118" s="79"/>
      <c r="O1118" s="188"/>
      <c r="P1118" s="188"/>
      <c r="Q1118" s="188"/>
    </row>
    <row r="1119" spans="1:17" x14ac:dyDescent="0.25">
      <c r="A1119" s="167"/>
      <c r="B1119" s="10"/>
      <c r="C1119" s="13"/>
      <c r="D1119" s="165"/>
      <c r="F1119" s="17"/>
      <c r="I1119" s="138"/>
      <c r="J1119" s="138"/>
    </row>
    <row r="1120" spans="1:17" x14ac:dyDescent="0.25">
      <c r="A1120" s="144"/>
      <c r="B1120" s="145" t="s">
        <v>20</v>
      </c>
      <c r="C1120" s="144" t="s">
        <v>21</v>
      </c>
      <c r="D1120" s="146">
        <f>SUM(D1117:D1119)</f>
        <v>0</v>
      </c>
      <c r="F1120" s="17"/>
      <c r="I1120" s="135">
        <f>SUM(I1117:I1119)</f>
        <v>0</v>
      </c>
      <c r="J1120" s="135">
        <f>SUM(J1117:J1119)</f>
        <v>0</v>
      </c>
    </row>
    <row r="1121" spans="1:17" x14ac:dyDescent="0.25">
      <c r="A1121" s="30"/>
      <c r="B1121" s="31"/>
      <c r="C1121" s="30"/>
      <c r="D1121" s="30"/>
      <c r="E1121" s="30"/>
      <c r="F1121" s="30"/>
    </row>
    <row r="1122" spans="1:17" x14ac:dyDescent="0.25">
      <c r="A1122" s="860" t="s">
        <v>141</v>
      </c>
      <c r="B1122" s="860"/>
      <c r="C1122" s="860"/>
      <c r="D1122" s="860"/>
      <c r="E1122" s="860"/>
      <c r="F1122" s="860"/>
      <c r="G1122" s="860"/>
      <c r="H1122" s="860"/>
      <c r="I1122" s="860"/>
      <c r="J1122" s="860"/>
    </row>
    <row r="1123" spans="1:17" x14ac:dyDescent="0.25">
      <c r="A1123" s="30"/>
      <c r="B1123" s="11"/>
      <c r="C1123" s="17"/>
      <c r="D1123" s="17"/>
      <c r="E1123" s="17"/>
      <c r="F1123" s="17"/>
      <c r="I1123" s="850" t="s">
        <v>172</v>
      </c>
      <c r="J1123" s="850"/>
    </row>
    <row r="1124" spans="1:17" ht="56.25" x14ac:dyDescent="0.25">
      <c r="A1124" s="167" t="s">
        <v>24</v>
      </c>
      <c r="B1124" s="167" t="s">
        <v>14</v>
      </c>
      <c r="C1124" s="167" t="s">
        <v>74</v>
      </c>
      <c r="D1124" s="167" t="s">
        <v>117</v>
      </c>
      <c r="F1124" s="17"/>
      <c r="I1124" s="133" t="s">
        <v>115</v>
      </c>
      <c r="J1124" s="133" t="s">
        <v>173</v>
      </c>
      <c r="K1124" s="128"/>
    </row>
    <row r="1125" spans="1:17" x14ac:dyDescent="0.25">
      <c r="A1125" s="113">
        <v>1</v>
      </c>
      <c r="B1125" s="113">
        <v>2</v>
      </c>
      <c r="C1125" s="113">
        <v>3</v>
      </c>
      <c r="D1125" s="113">
        <v>4</v>
      </c>
      <c r="E1125" s="78"/>
      <c r="F1125" s="1"/>
      <c r="G1125" s="78"/>
      <c r="H1125" s="78"/>
      <c r="I1125" s="138"/>
      <c r="J1125" s="138"/>
    </row>
    <row r="1126" spans="1:17" x14ac:dyDescent="0.25">
      <c r="A1126" s="167"/>
      <c r="B1126" s="26"/>
      <c r="C1126" s="13"/>
      <c r="D1126" s="165"/>
      <c r="F1126" s="17"/>
      <c r="I1126" s="138"/>
      <c r="J1126" s="138"/>
    </row>
    <row r="1127" spans="1:17" s="78" customFormat="1" x14ac:dyDescent="0.25">
      <c r="A1127" s="167"/>
      <c r="B1127" s="10"/>
      <c r="C1127" s="13"/>
      <c r="D1127" s="165"/>
      <c r="E1127" s="67"/>
      <c r="F1127" s="17"/>
      <c r="G1127" s="67"/>
      <c r="H1127" s="67"/>
      <c r="I1127" s="138"/>
      <c r="J1127" s="138"/>
      <c r="K1127" s="79"/>
      <c r="O1127" s="188"/>
      <c r="P1127" s="188"/>
      <c r="Q1127" s="188"/>
    </row>
    <row r="1128" spans="1:17" x14ac:dyDescent="0.25">
      <c r="A1128" s="167"/>
      <c r="B1128" s="10"/>
      <c r="C1128" s="13"/>
      <c r="D1128" s="165"/>
      <c r="F1128" s="17"/>
      <c r="I1128" s="138"/>
      <c r="J1128" s="138"/>
    </row>
    <row r="1129" spans="1:17" x14ac:dyDescent="0.25">
      <c r="A1129" s="144"/>
      <c r="B1129" s="145" t="s">
        <v>20</v>
      </c>
      <c r="C1129" s="144" t="s">
        <v>21</v>
      </c>
      <c r="D1129" s="146">
        <f>SUM(D1126:D1128)</f>
        <v>0</v>
      </c>
      <c r="F1129" s="17"/>
      <c r="I1129" s="135">
        <f>SUM(I1126:I1128)</f>
        <v>0</v>
      </c>
      <c r="J1129" s="135">
        <f>SUM(J1126:J1128)</f>
        <v>0</v>
      </c>
    </row>
    <row r="1130" spans="1:17" x14ac:dyDescent="0.25">
      <c r="A1130" s="30"/>
      <c r="B1130" s="31"/>
      <c r="C1130" s="30"/>
      <c r="D1130" s="30"/>
      <c r="E1130" s="30"/>
      <c r="F1130" s="30"/>
    </row>
    <row r="1131" spans="1:17" x14ac:dyDescent="0.25">
      <c r="A1131" s="861" t="s">
        <v>169</v>
      </c>
      <c r="B1131" s="861"/>
      <c r="C1131" s="861"/>
      <c r="D1131" s="861"/>
      <c r="E1131" s="861"/>
      <c r="F1131" s="861"/>
      <c r="G1131" s="861"/>
      <c r="H1131" s="861"/>
      <c r="I1131" s="861"/>
      <c r="J1131" s="861"/>
    </row>
    <row r="1132" spans="1:17" x14ac:dyDescent="0.25">
      <c r="A1132" s="862"/>
      <c r="B1132" s="862"/>
      <c r="C1132" s="862"/>
      <c r="D1132" s="862"/>
      <c r="E1132" s="862"/>
      <c r="F1132" s="862"/>
      <c r="I1132" s="850" t="s">
        <v>172</v>
      </c>
      <c r="J1132" s="850"/>
    </row>
    <row r="1133" spans="1:17" ht="56.25" x14ac:dyDescent="0.25">
      <c r="A1133" s="167" t="s">
        <v>24</v>
      </c>
      <c r="B1133" s="167" t="s">
        <v>14</v>
      </c>
      <c r="C1133" s="167" t="s">
        <v>78</v>
      </c>
      <c r="D1133" s="167" t="s">
        <v>27</v>
      </c>
      <c r="E1133" s="167" t="s">
        <v>79</v>
      </c>
      <c r="F1133" s="167" t="s">
        <v>7</v>
      </c>
      <c r="I1133" s="133" t="s">
        <v>115</v>
      </c>
      <c r="J1133" s="133" t="s">
        <v>173</v>
      </c>
      <c r="K1133" s="81"/>
    </row>
    <row r="1134" spans="1:17" x14ac:dyDescent="0.25">
      <c r="A1134" s="113">
        <v>1</v>
      </c>
      <c r="B1134" s="113">
        <v>2</v>
      </c>
      <c r="C1134" s="113">
        <v>3</v>
      </c>
      <c r="D1134" s="113">
        <v>4</v>
      </c>
      <c r="E1134" s="113">
        <v>5</v>
      </c>
      <c r="F1134" s="113">
        <v>6</v>
      </c>
      <c r="G1134" s="78"/>
      <c r="H1134" s="78"/>
      <c r="I1134" s="138"/>
      <c r="J1134" s="138"/>
    </row>
    <row r="1135" spans="1:17" x14ac:dyDescent="0.25">
      <c r="A1135" s="167">
        <v>1</v>
      </c>
      <c r="B1135" s="10"/>
      <c r="C1135" s="167"/>
      <c r="D1135" s="167"/>
      <c r="E1135" s="165" t="e">
        <f>F1135/D1135</f>
        <v>#DIV/0!</v>
      </c>
      <c r="F1135" s="165"/>
      <c r="I1135" s="138"/>
      <c r="J1135" s="138"/>
    </row>
    <row r="1136" spans="1:17" s="78" customFormat="1" x14ac:dyDescent="0.25">
      <c r="A1136" s="167">
        <v>2</v>
      </c>
      <c r="B1136" s="10"/>
      <c r="C1136" s="14"/>
      <c r="D1136" s="14"/>
      <c r="E1136" s="165" t="e">
        <f t="shared" ref="E1136:E1137" si="25">F1136/D1136</f>
        <v>#DIV/0!</v>
      </c>
      <c r="F1136" s="165"/>
      <c r="G1136" s="67"/>
      <c r="H1136" s="67"/>
      <c r="I1136" s="138"/>
      <c r="J1136" s="138"/>
      <c r="K1136" s="79"/>
      <c r="O1136" s="188"/>
      <c r="P1136" s="188"/>
      <c r="Q1136" s="188"/>
    </row>
    <row r="1137" spans="1:17" x14ac:dyDescent="0.25">
      <c r="A1137" s="167">
        <v>3</v>
      </c>
      <c r="B1137" s="10"/>
      <c r="C1137" s="167"/>
      <c r="D1137" s="167"/>
      <c r="E1137" s="165" t="e">
        <f t="shared" si="25"/>
        <v>#DIV/0!</v>
      </c>
      <c r="F1137" s="165"/>
      <c r="I1137" s="138"/>
      <c r="J1137" s="138"/>
    </row>
    <row r="1138" spans="1:17" x14ac:dyDescent="0.25">
      <c r="A1138" s="144"/>
      <c r="B1138" s="145" t="s">
        <v>20</v>
      </c>
      <c r="C1138" s="144" t="s">
        <v>21</v>
      </c>
      <c r="D1138" s="144" t="s">
        <v>21</v>
      </c>
      <c r="E1138" s="144" t="s">
        <v>21</v>
      </c>
      <c r="F1138" s="146">
        <f>F1137+F1136+F1135</f>
        <v>0</v>
      </c>
      <c r="I1138" s="135">
        <f>SUM(I1135:I1137)</f>
        <v>0</v>
      </c>
      <c r="J1138" s="135">
        <f>SUM(J1135:J1137)</f>
        <v>0</v>
      </c>
    </row>
    <row r="1139" spans="1:17" x14ac:dyDescent="0.25">
      <c r="A1139" s="30"/>
      <c r="B1139" s="31"/>
      <c r="C1139" s="30"/>
      <c r="D1139" s="30"/>
      <c r="E1139" s="30"/>
      <c r="F1139" s="30"/>
    </row>
    <row r="1140" spans="1:17" x14ac:dyDescent="0.25">
      <c r="A1140" s="30"/>
      <c r="B1140" s="31"/>
      <c r="C1140" s="30"/>
      <c r="D1140" s="30"/>
      <c r="E1140" s="30"/>
      <c r="F1140" s="30"/>
    </row>
    <row r="1141" spans="1:17" x14ac:dyDescent="0.25">
      <c r="A1141" s="863" t="s">
        <v>181</v>
      </c>
      <c r="B1141" s="863"/>
      <c r="C1141" s="863"/>
      <c r="D1141" s="863"/>
      <c r="E1141" s="863"/>
      <c r="F1141" s="863"/>
      <c r="G1141" s="863"/>
      <c r="H1141" s="863"/>
      <c r="I1141" s="863"/>
      <c r="J1141" s="863"/>
    </row>
    <row r="1142" spans="1:17" x14ac:dyDescent="0.25">
      <c r="A1142" s="30"/>
      <c r="B1142" s="31"/>
      <c r="C1142" s="30"/>
      <c r="D1142" s="30"/>
      <c r="E1142" s="30"/>
      <c r="F1142" s="30"/>
    </row>
    <row r="1143" spans="1:17" x14ac:dyDescent="0.25">
      <c r="A1143" s="865" t="s">
        <v>142</v>
      </c>
      <c r="B1143" s="865"/>
      <c r="C1143" s="865"/>
      <c r="D1143" s="865"/>
      <c r="E1143" s="865"/>
      <c r="F1143" s="865"/>
      <c r="G1143" s="865"/>
      <c r="H1143" s="865"/>
      <c r="I1143" s="865"/>
      <c r="J1143" s="865"/>
      <c r="K1143" s="123"/>
    </row>
    <row r="1144" spans="1:17" x14ac:dyDescent="0.25">
      <c r="A1144" s="166"/>
      <c r="B1144" s="34"/>
      <c r="C1144" s="166"/>
      <c r="D1144" s="166"/>
      <c r="E1144" s="166"/>
      <c r="F1144" s="166"/>
      <c r="I1144" s="850" t="s">
        <v>172</v>
      </c>
      <c r="J1144" s="850"/>
    </row>
    <row r="1145" spans="1:17" ht="56.25" x14ac:dyDescent="0.25">
      <c r="A1145" s="167" t="s">
        <v>24</v>
      </c>
      <c r="B1145" s="167" t="s">
        <v>14</v>
      </c>
      <c r="C1145" s="167" t="s">
        <v>65</v>
      </c>
      <c r="D1145" s="167" t="s">
        <v>59</v>
      </c>
      <c r="E1145" s="167" t="s">
        <v>60</v>
      </c>
      <c r="F1145" s="167" t="s">
        <v>159</v>
      </c>
      <c r="I1145" s="133" t="s">
        <v>115</v>
      </c>
      <c r="J1145" s="133" t="s">
        <v>173</v>
      </c>
      <c r="K1145" s="122"/>
    </row>
    <row r="1146" spans="1:17" x14ac:dyDescent="0.25">
      <c r="A1146" s="113">
        <v>1</v>
      </c>
      <c r="B1146" s="113">
        <v>2</v>
      </c>
      <c r="C1146" s="113">
        <v>3</v>
      </c>
      <c r="D1146" s="113">
        <v>4</v>
      </c>
      <c r="E1146" s="113">
        <v>5</v>
      </c>
      <c r="F1146" s="113">
        <v>6</v>
      </c>
      <c r="G1146" s="78"/>
      <c r="H1146" s="78"/>
      <c r="I1146" s="138"/>
      <c r="J1146" s="138"/>
    </row>
    <row r="1147" spans="1:17" x14ac:dyDescent="0.25">
      <c r="A1147" s="167">
        <v>1</v>
      </c>
      <c r="B1147" s="10" t="s">
        <v>61</v>
      </c>
      <c r="C1147" s="167"/>
      <c r="D1147" s="167"/>
      <c r="E1147" s="165" t="e">
        <f>F1147/D1147/C1147</f>
        <v>#DIV/0!</v>
      </c>
      <c r="F1147" s="165"/>
      <c r="I1147" s="138"/>
      <c r="J1147" s="138"/>
    </row>
    <row r="1148" spans="1:17" s="78" customFormat="1" ht="69.75" x14ac:dyDescent="0.25">
      <c r="A1148" s="167">
        <v>2</v>
      </c>
      <c r="B1148" s="10" t="s">
        <v>62</v>
      </c>
      <c r="C1148" s="167"/>
      <c r="D1148" s="167"/>
      <c r="E1148" s="165" t="e">
        <f t="shared" ref="E1148:E1152" si="26">F1148/D1148/C1148</f>
        <v>#DIV/0!</v>
      </c>
      <c r="F1148" s="165"/>
      <c r="G1148" s="67"/>
      <c r="H1148" s="67"/>
      <c r="I1148" s="138"/>
      <c r="J1148" s="138"/>
      <c r="K1148" s="79"/>
      <c r="O1148" s="188"/>
      <c r="P1148" s="188"/>
      <c r="Q1148" s="188"/>
    </row>
    <row r="1149" spans="1:17" ht="69.75" x14ac:dyDescent="0.25">
      <c r="A1149" s="167">
        <v>3</v>
      </c>
      <c r="B1149" s="10" t="s">
        <v>63</v>
      </c>
      <c r="C1149" s="167"/>
      <c r="D1149" s="167"/>
      <c r="E1149" s="165" t="e">
        <f t="shared" si="26"/>
        <v>#DIV/0!</v>
      </c>
      <c r="F1149" s="165"/>
      <c r="I1149" s="138"/>
      <c r="J1149" s="138"/>
    </row>
    <row r="1150" spans="1:17" x14ac:dyDescent="0.25">
      <c r="A1150" s="167">
        <v>4</v>
      </c>
      <c r="B1150" s="10" t="s">
        <v>64</v>
      </c>
      <c r="C1150" s="167"/>
      <c r="D1150" s="167"/>
      <c r="E1150" s="165" t="e">
        <f t="shared" si="26"/>
        <v>#DIV/0!</v>
      </c>
      <c r="F1150" s="165"/>
      <c r="I1150" s="140"/>
      <c r="J1150" s="140"/>
    </row>
    <row r="1151" spans="1:17" ht="116.25" x14ac:dyDescent="0.25">
      <c r="A1151" s="167">
        <v>5</v>
      </c>
      <c r="B1151" s="10" t="s">
        <v>90</v>
      </c>
      <c r="C1151" s="167"/>
      <c r="D1151" s="167"/>
      <c r="E1151" s="165" t="e">
        <f t="shared" si="26"/>
        <v>#DIV/0!</v>
      </c>
      <c r="F1151" s="165"/>
      <c r="I1151" s="138"/>
      <c r="J1151" s="138"/>
    </row>
    <row r="1152" spans="1:17" x14ac:dyDescent="0.25">
      <c r="A1152" s="167">
        <v>6</v>
      </c>
      <c r="B1152" s="10" t="s">
        <v>91</v>
      </c>
      <c r="C1152" s="167"/>
      <c r="D1152" s="167"/>
      <c r="E1152" s="165" t="e">
        <f t="shared" si="26"/>
        <v>#DIV/0!</v>
      </c>
      <c r="F1152" s="165"/>
      <c r="I1152" s="138"/>
      <c r="J1152" s="138"/>
    </row>
    <row r="1153" spans="1:17" x14ac:dyDescent="0.25">
      <c r="A1153" s="144"/>
      <c r="B1153" s="145" t="s">
        <v>20</v>
      </c>
      <c r="C1153" s="144" t="s">
        <v>21</v>
      </c>
      <c r="D1153" s="144" t="s">
        <v>21</v>
      </c>
      <c r="E1153" s="144" t="s">
        <v>21</v>
      </c>
      <c r="F1153" s="146">
        <f>F1152+F1151+F1150+F1149+F1148+F1147</f>
        <v>0</v>
      </c>
      <c r="I1153" s="135">
        <f>SUM(I1147:I1152)</f>
        <v>0</v>
      </c>
      <c r="J1153" s="135">
        <f>SUM(J1147:J1152)</f>
        <v>0</v>
      </c>
    </row>
    <row r="1154" spans="1:17" x14ac:dyDescent="0.25">
      <c r="A1154" s="17"/>
      <c r="B1154" s="11"/>
      <c r="C1154" s="17"/>
      <c r="D1154" s="17"/>
      <c r="E1154" s="17"/>
      <c r="F1154" s="17"/>
    </row>
    <row r="1155" spans="1:17" x14ac:dyDescent="0.25">
      <c r="A1155" s="865" t="s">
        <v>143</v>
      </c>
      <c r="B1155" s="865"/>
      <c r="C1155" s="865"/>
      <c r="D1155" s="865"/>
      <c r="E1155" s="865"/>
      <c r="F1155" s="865"/>
      <c r="G1155" s="865"/>
      <c r="H1155" s="865"/>
      <c r="I1155" s="865"/>
      <c r="J1155" s="865"/>
    </row>
    <row r="1156" spans="1:17" x14ac:dyDescent="0.25">
      <c r="A1156" s="163"/>
      <c r="B1156" s="24"/>
      <c r="C1156" s="163"/>
      <c r="D1156" s="163"/>
      <c r="E1156" s="163"/>
      <c r="F1156" s="17"/>
      <c r="I1156" s="850" t="s">
        <v>172</v>
      </c>
      <c r="J1156" s="850"/>
    </row>
    <row r="1157" spans="1:17" ht="56.25" x14ac:dyDescent="0.25">
      <c r="A1157" s="167" t="s">
        <v>24</v>
      </c>
      <c r="B1157" s="167" t="s">
        <v>14</v>
      </c>
      <c r="C1157" s="167" t="s">
        <v>66</v>
      </c>
      <c r="D1157" s="167" t="s">
        <v>145</v>
      </c>
      <c r="E1157" s="169" t="s">
        <v>107</v>
      </c>
      <c r="F1157" s="167" t="s">
        <v>144</v>
      </c>
      <c r="I1157" s="133" t="s">
        <v>115</v>
      </c>
      <c r="J1157" s="133" t="s">
        <v>173</v>
      </c>
      <c r="K1157" s="122"/>
    </row>
    <row r="1158" spans="1:17" x14ac:dyDescent="0.25">
      <c r="A1158" s="113">
        <v>1</v>
      </c>
      <c r="B1158" s="113">
        <v>2</v>
      </c>
      <c r="C1158" s="113">
        <v>3</v>
      </c>
      <c r="D1158" s="113">
        <v>4</v>
      </c>
      <c r="E1158" s="1">
        <v>5</v>
      </c>
      <c r="F1158" s="113">
        <v>6</v>
      </c>
      <c r="G1158" s="78"/>
      <c r="H1158" s="78"/>
      <c r="I1158" s="132"/>
      <c r="J1158" s="132"/>
    </row>
    <row r="1159" spans="1:17" ht="46.5" x14ac:dyDescent="0.25">
      <c r="A1159" s="167">
        <v>1</v>
      </c>
      <c r="B1159" s="10" t="s">
        <v>87</v>
      </c>
      <c r="C1159" s="167"/>
      <c r="D1159" s="165" t="e">
        <f>F1159/C1159</f>
        <v>#DIV/0!</v>
      </c>
      <c r="E1159" s="169" t="s">
        <v>12</v>
      </c>
      <c r="F1159" s="165"/>
      <c r="I1159" s="138"/>
      <c r="J1159" s="138"/>
    </row>
    <row r="1160" spans="1:17" s="78" customFormat="1" ht="46.5" x14ac:dyDescent="0.25">
      <c r="A1160" s="167">
        <v>2</v>
      </c>
      <c r="B1160" s="10" t="s">
        <v>198</v>
      </c>
      <c r="C1160" s="167" t="s">
        <v>12</v>
      </c>
      <c r="D1160" s="165"/>
      <c r="E1160" s="169" t="e">
        <f>F1160/D1160</f>
        <v>#DIV/0!</v>
      </c>
      <c r="F1160" s="165"/>
      <c r="G1160" s="67"/>
      <c r="H1160" s="67"/>
      <c r="I1160" s="138"/>
      <c r="J1160" s="138"/>
      <c r="K1160" s="79"/>
      <c r="O1160" s="188"/>
      <c r="P1160" s="188"/>
      <c r="Q1160" s="188"/>
    </row>
    <row r="1161" spans="1:17" x14ac:dyDescent="0.25">
      <c r="A1161" s="144"/>
      <c r="B1161" s="145" t="s">
        <v>20</v>
      </c>
      <c r="C1161" s="144" t="s">
        <v>12</v>
      </c>
      <c r="D1161" s="144" t="s">
        <v>12</v>
      </c>
      <c r="E1161" s="144" t="s">
        <v>12</v>
      </c>
      <c r="F1161" s="146">
        <f>F1159+F1160</f>
        <v>0</v>
      </c>
      <c r="I1161" s="131">
        <f>SUM(I1159:I1160)</f>
        <v>0</v>
      </c>
      <c r="J1161" s="131">
        <f>SUM(J1159:J1160)</f>
        <v>0</v>
      </c>
    </row>
    <row r="1162" spans="1:17" x14ac:dyDescent="0.25">
      <c r="A1162" s="17"/>
      <c r="B1162" s="11"/>
      <c r="C1162" s="17"/>
      <c r="D1162" s="17"/>
      <c r="E1162" s="17"/>
      <c r="F1162" s="17"/>
    </row>
    <row r="1163" spans="1:17" x14ac:dyDescent="0.25">
      <c r="A1163" s="861" t="s">
        <v>146</v>
      </c>
      <c r="B1163" s="861"/>
      <c r="C1163" s="861"/>
      <c r="D1163" s="861"/>
      <c r="E1163" s="861"/>
      <c r="F1163" s="861"/>
      <c r="G1163" s="861"/>
      <c r="H1163" s="861"/>
      <c r="I1163" s="861"/>
      <c r="J1163" s="861"/>
    </row>
    <row r="1164" spans="1:17" x14ac:dyDescent="0.25">
      <c r="A1164" s="172"/>
      <c r="B1164" s="172"/>
      <c r="C1164" s="172"/>
      <c r="D1164" s="172"/>
      <c r="E1164" s="172"/>
      <c r="F1164" s="172"/>
      <c r="G1164" s="172"/>
      <c r="H1164" s="172"/>
      <c r="I1164" s="850" t="s">
        <v>172</v>
      </c>
      <c r="J1164" s="850"/>
    </row>
    <row r="1165" spans="1:17" s="17" customFormat="1" ht="56.25" x14ac:dyDescent="0.25">
      <c r="A1165" s="167" t="s">
        <v>24</v>
      </c>
      <c r="B1165" s="167" t="s">
        <v>0</v>
      </c>
      <c r="C1165" s="167" t="s">
        <v>69</v>
      </c>
      <c r="D1165" s="167" t="s">
        <v>67</v>
      </c>
      <c r="E1165" s="167" t="s">
        <v>70</v>
      </c>
      <c r="F1165" s="167" t="s">
        <v>7</v>
      </c>
      <c r="I1165" s="133" t="s">
        <v>115</v>
      </c>
      <c r="J1165" s="133" t="s">
        <v>173</v>
      </c>
      <c r="K1165" s="81"/>
      <c r="O1165" s="20"/>
      <c r="P1165" s="20"/>
      <c r="Q1165" s="20"/>
    </row>
    <row r="1166" spans="1:17" s="17" customFormat="1" x14ac:dyDescent="0.25">
      <c r="A1166" s="113">
        <v>1</v>
      </c>
      <c r="B1166" s="113">
        <v>2</v>
      </c>
      <c r="C1166" s="113">
        <v>4</v>
      </c>
      <c r="D1166" s="113">
        <v>5</v>
      </c>
      <c r="E1166" s="113">
        <v>6</v>
      </c>
      <c r="F1166" s="113">
        <v>7</v>
      </c>
      <c r="G1166" s="1"/>
      <c r="H1166" s="1"/>
      <c r="I1166" s="135"/>
      <c r="J1166" s="135"/>
      <c r="K1166" s="19"/>
      <c r="O1166" s="20"/>
      <c r="P1166" s="20"/>
      <c r="Q1166" s="20"/>
    </row>
    <row r="1167" spans="1:17" s="17" customFormat="1" x14ac:dyDescent="0.25">
      <c r="A1167" s="167">
        <v>1</v>
      </c>
      <c r="B1167" s="10" t="s">
        <v>92</v>
      </c>
      <c r="C1167" s="165" t="e">
        <f>F1167/D1167</f>
        <v>#DIV/0!</v>
      </c>
      <c r="D1167" s="165"/>
      <c r="E1167" s="165"/>
      <c r="F1167" s="165"/>
      <c r="I1167" s="138"/>
      <c r="J1167" s="138"/>
      <c r="K1167" s="19"/>
      <c r="O1167" s="20"/>
      <c r="P1167" s="20"/>
      <c r="Q1167" s="20"/>
    </row>
    <row r="1168" spans="1:17" s="1" customFormat="1" x14ac:dyDescent="0.25">
      <c r="A1168" s="167">
        <v>2</v>
      </c>
      <c r="B1168" s="10" t="s">
        <v>68</v>
      </c>
      <c r="C1168" s="165" t="e">
        <f t="shared" ref="C1168:C1171" si="27">F1168/D1168</f>
        <v>#DIV/0!</v>
      </c>
      <c r="D1168" s="165"/>
      <c r="E1168" s="165"/>
      <c r="F1168" s="165"/>
      <c r="G1168" s="17"/>
      <c r="H1168" s="17"/>
      <c r="I1168" s="138"/>
      <c r="J1168" s="138"/>
      <c r="K1168" s="104"/>
      <c r="O1168" s="191"/>
      <c r="P1168" s="191"/>
      <c r="Q1168" s="191"/>
    </row>
    <row r="1169" spans="1:17" s="17" customFormat="1" x14ac:dyDescent="0.25">
      <c r="A1169" s="167">
        <v>3</v>
      </c>
      <c r="B1169" s="10" t="s">
        <v>93</v>
      </c>
      <c r="C1169" s="165" t="e">
        <f t="shared" si="27"/>
        <v>#DIV/0!</v>
      </c>
      <c r="D1169" s="165"/>
      <c r="E1169" s="165"/>
      <c r="F1169" s="165"/>
      <c r="I1169" s="138"/>
      <c r="J1169" s="138"/>
      <c r="K1169" s="19"/>
      <c r="O1169" s="20"/>
      <c r="P1169" s="20"/>
      <c r="Q1169" s="20"/>
    </row>
    <row r="1170" spans="1:17" s="17" customFormat="1" x14ac:dyDescent="0.25">
      <c r="A1170" s="167">
        <v>4</v>
      </c>
      <c r="B1170" s="10" t="s">
        <v>94</v>
      </c>
      <c r="C1170" s="165" t="e">
        <f t="shared" si="27"/>
        <v>#DIV/0!</v>
      </c>
      <c r="D1170" s="165"/>
      <c r="E1170" s="165"/>
      <c r="F1170" s="165"/>
      <c r="I1170" s="138"/>
      <c r="J1170" s="138"/>
      <c r="K1170" s="19"/>
      <c r="O1170" s="20"/>
      <c r="P1170" s="20"/>
      <c r="Q1170" s="20"/>
    </row>
    <row r="1171" spans="1:17" s="17" customFormat="1" x14ac:dyDescent="0.25">
      <c r="A1171" s="167">
        <v>5</v>
      </c>
      <c r="B1171" s="10" t="s">
        <v>192</v>
      </c>
      <c r="C1171" s="165" t="e">
        <f t="shared" si="27"/>
        <v>#DIV/0!</v>
      </c>
      <c r="D1171" s="165"/>
      <c r="E1171" s="165"/>
      <c r="F1171" s="165"/>
      <c r="I1171" s="138"/>
      <c r="J1171" s="138"/>
      <c r="K1171" s="19"/>
      <c r="O1171" s="20"/>
      <c r="P1171" s="20"/>
      <c r="Q1171" s="20"/>
    </row>
    <row r="1172" spans="1:17" s="17" customFormat="1" x14ac:dyDescent="0.25">
      <c r="A1172" s="144"/>
      <c r="B1172" s="145" t="s">
        <v>20</v>
      </c>
      <c r="C1172" s="144" t="s">
        <v>21</v>
      </c>
      <c r="D1172" s="144" t="s">
        <v>21</v>
      </c>
      <c r="E1172" s="144" t="s">
        <v>21</v>
      </c>
      <c r="F1172" s="146">
        <f>SUM(F1167:F1171)</f>
        <v>0</v>
      </c>
      <c r="I1172" s="135">
        <f>SUM(I1167:I1171)</f>
        <v>0</v>
      </c>
      <c r="J1172" s="135">
        <f>SUM(J1167:J1171)</f>
        <v>0</v>
      </c>
      <c r="K1172" s="19"/>
      <c r="O1172" s="20"/>
      <c r="P1172" s="20"/>
      <c r="Q1172" s="20"/>
    </row>
    <row r="1173" spans="1:17" s="17" customFormat="1" x14ac:dyDescent="0.25">
      <c r="B1173" s="11"/>
      <c r="G1173" s="67"/>
      <c r="H1173" s="67"/>
      <c r="I1173" s="67"/>
      <c r="J1173" s="67"/>
      <c r="K1173" s="19"/>
      <c r="O1173" s="20"/>
      <c r="P1173" s="20"/>
      <c r="Q1173" s="20"/>
    </row>
    <row r="1174" spans="1:17" s="17" customFormat="1" x14ac:dyDescent="0.25">
      <c r="A1174" s="866" t="s">
        <v>140</v>
      </c>
      <c r="B1174" s="866"/>
      <c r="C1174" s="866"/>
      <c r="D1174" s="866"/>
      <c r="E1174" s="866"/>
      <c r="F1174" s="866"/>
      <c r="G1174" s="866"/>
      <c r="H1174" s="866"/>
      <c r="I1174" s="866"/>
      <c r="J1174" s="866"/>
      <c r="K1174" s="19"/>
      <c r="O1174" s="20"/>
      <c r="P1174" s="20"/>
      <c r="Q1174" s="20"/>
    </row>
    <row r="1175" spans="1:17" x14ac:dyDescent="0.25">
      <c r="A1175" s="32"/>
      <c r="B1175" s="11"/>
      <c r="C1175" s="17"/>
      <c r="D1175" s="17"/>
      <c r="E1175" s="17"/>
      <c r="F1175" s="17"/>
      <c r="I1175" s="850" t="s">
        <v>172</v>
      </c>
      <c r="J1175" s="850"/>
    </row>
    <row r="1176" spans="1:17" ht="56.25" x14ac:dyDescent="0.25">
      <c r="A1176" s="167" t="s">
        <v>24</v>
      </c>
      <c r="B1176" s="167" t="s">
        <v>14</v>
      </c>
      <c r="C1176" s="167" t="s">
        <v>71</v>
      </c>
      <c r="D1176" s="167" t="s">
        <v>72</v>
      </c>
      <c r="E1176" s="167" t="s">
        <v>147</v>
      </c>
      <c r="I1176" s="133" t="s">
        <v>115</v>
      </c>
      <c r="J1176" s="133" t="s">
        <v>173</v>
      </c>
      <c r="K1176" s="127"/>
    </row>
    <row r="1177" spans="1:17" x14ac:dyDescent="0.25">
      <c r="A1177" s="113">
        <v>1</v>
      </c>
      <c r="B1177" s="113">
        <v>2</v>
      </c>
      <c r="C1177" s="113">
        <v>3</v>
      </c>
      <c r="D1177" s="113">
        <v>4</v>
      </c>
      <c r="E1177" s="113">
        <v>5</v>
      </c>
      <c r="F1177" s="78"/>
      <c r="G1177" s="78"/>
      <c r="H1177" s="78"/>
      <c r="I1177" s="135"/>
      <c r="J1177" s="135"/>
    </row>
    <row r="1178" spans="1:17" x14ac:dyDescent="0.25">
      <c r="A1178" s="167">
        <v>1</v>
      </c>
      <c r="B1178" s="10"/>
      <c r="C1178" s="167"/>
      <c r="D1178" s="13"/>
      <c r="E1178" s="165"/>
      <c r="I1178" s="138"/>
      <c r="J1178" s="138"/>
    </row>
    <row r="1179" spans="1:17" s="78" customFormat="1" x14ac:dyDescent="0.25">
      <c r="A1179" s="167">
        <v>2</v>
      </c>
      <c r="B1179" s="10"/>
      <c r="C1179" s="167"/>
      <c r="D1179" s="13"/>
      <c r="E1179" s="165"/>
      <c r="F1179" s="67"/>
      <c r="G1179" s="67"/>
      <c r="H1179" s="67"/>
      <c r="I1179" s="138"/>
      <c r="J1179" s="138"/>
      <c r="K1179" s="79"/>
      <c r="O1179" s="188"/>
      <c r="P1179" s="188"/>
      <c r="Q1179" s="188"/>
    </row>
    <row r="1180" spans="1:17" x14ac:dyDescent="0.25">
      <c r="A1180" s="167">
        <v>3</v>
      </c>
      <c r="B1180" s="10"/>
      <c r="C1180" s="167"/>
      <c r="D1180" s="13"/>
      <c r="E1180" s="165"/>
      <c r="I1180" s="138"/>
      <c r="J1180" s="138"/>
      <c r="P1180" s="106"/>
      <c r="Q1180" s="195"/>
    </row>
    <row r="1181" spans="1:17" x14ac:dyDescent="0.25">
      <c r="A1181" s="167">
        <v>4</v>
      </c>
      <c r="B1181" s="10"/>
      <c r="C1181" s="167"/>
      <c r="D1181" s="13"/>
      <c r="E1181" s="165"/>
      <c r="I1181" s="138"/>
      <c r="J1181" s="138"/>
      <c r="P1181" s="106"/>
      <c r="Q1181" s="195"/>
    </row>
    <row r="1182" spans="1:17" x14ac:dyDescent="0.25">
      <c r="A1182" s="144"/>
      <c r="B1182" s="145" t="s">
        <v>20</v>
      </c>
      <c r="C1182" s="144" t="s">
        <v>21</v>
      </c>
      <c r="D1182" s="144" t="s">
        <v>21</v>
      </c>
      <c r="E1182" s="146">
        <f>SUM(E1178:E1181)</f>
        <v>0</v>
      </c>
      <c r="I1182" s="135">
        <f>SUM(I1178:I1181)</f>
        <v>0</v>
      </c>
      <c r="J1182" s="135">
        <f>SUM(J1178:J1181)</f>
        <v>0</v>
      </c>
      <c r="P1182" s="106"/>
      <c r="Q1182" s="195"/>
    </row>
    <row r="1183" spans="1:17" x14ac:dyDescent="0.25">
      <c r="A1183" s="17"/>
      <c r="B1183" s="11"/>
      <c r="C1183" s="17"/>
      <c r="D1183" s="17"/>
      <c r="E1183" s="17"/>
      <c r="F1183" s="17"/>
      <c r="P1183" s="106"/>
      <c r="Q1183" s="195"/>
    </row>
    <row r="1184" spans="1:17" x14ac:dyDescent="0.25">
      <c r="A1184" s="860" t="s">
        <v>118</v>
      </c>
      <c r="B1184" s="860"/>
      <c r="C1184" s="860"/>
      <c r="D1184" s="860"/>
      <c r="E1184" s="860"/>
      <c r="F1184" s="860"/>
      <c r="G1184" s="860"/>
      <c r="H1184" s="860"/>
      <c r="I1184" s="860"/>
      <c r="J1184" s="860"/>
      <c r="P1184" s="106"/>
    </row>
    <row r="1185" spans="1:17" x14ac:dyDescent="0.25">
      <c r="A1185" s="30"/>
      <c r="B1185" s="11"/>
      <c r="C1185" s="17"/>
      <c r="D1185" s="17"/>
      <c r="E1185" s="17"/>
      <c r="F1185" s="17"/>
      <c r="P1185" s="106"/>
    </row>
    <row r="1186" spans="1:17" x14ac:dyDescent="0.25">
      <c r="A1186" s="30"/>
      <c r="B1186" s="11"/>
      <c r="C1186" s="17"/>
      <c r="D1186" s="17"/>
      <c r="E1186" s="17"/>
      <c r="F1186" s="17"/>
      <c r="I1186" s="850" t="s">
        <v>172</v>
      </c>
      <c r="J1186" s="850"/>
      <c r="K1186" s="128"/>
    </row>
    <row r="1187" spans="1:17" ht="56.25" x14ac:dyDescent="0.25">
      <c r="A1187" s="167" t="s">
        <v>24</v>
      </c>
      <c r="B1187" s="167" t="s">
        <v>14</v>
      </c>
      <c r="C1187" s="167" t="s">
        <v>74</v>
      </c>
      <c r="D1187" s="167" t="s">
        <v>117</v>
      </c>
      <c r="F1187" s="17"/>
      <c r="I1187" s="133" t="s">
        <v>115</v>
      </c>
      <c r="J1187" s="133" t="s">
        <v>173</v>
      </c>
      <c r="P1187" s="106"/>
    </row>
    <row r="1188" spans="1:17" x14ac:dyDescent="0.25">
      <c r="A1188" s="113">
        <v>1</v>
      </c>
      <c r="B1188" s="113">
        <v>2</v>
      </c>
      <c r="C1188" s="113">
        <v>3</v>
      </c>
      <c r="D1188" s="113">
        <v>4</v>
      </c>
      <c r="E1188" s="78"/>
      <c r="F1188" s="1"/>
      <c r="G1188" s="78"/>
      <c r="H1188" s="78"/>
      <c r="I1188" s="135"/>
      <c r="J1188" s="135"/>
      <c r="P1188" s="106"/>
    </row>
    <row r="1189" spans="1:17" x14ac:dyDescent="0.25">
      <c r="A1189" s="167"/>
      <c r="B1189" s="15"/>
      <c r="C1189" s="13"/>
      <c r="D1189" s="165"/>
      <c r="F1189" s="17"/>
      <c r="I1189" s="138"/>
      <c r="J1189" s="138"/>
      <c r="P1189" s="106"/>
    </row>
    <row r="1190" spans="1:17" s="78" customFormat="1" x14ac:dyDescent="0.25">
      <c r="A1190" s="167"/>
      <c r="B1190" s="15"/>
      <c r="C1190" s="13"/>
      <c r="D1190" s="165"/>
      <c r="E1190" s="67"/>
      <c r="F1190" s="36"/>
      <c r="G1190" s="67"/>
      <c r="H1190" s="67"/>
      <c r="I1190" s="138"/>
      <c r="J1190" s="138"/>
      <c r="K1190" s="79"/>
      <c r="O1190" s="188"/>
      <c r="P1190" s="186"/>
      <c r="Q1190" s="188"/>
    </row>
    <row r="1191" spans="1:17" x14ac:dyDescent="0.25">
      <c r="A1191" s="167"/>
      <c r="B1191" s="15"/>
      <c r="C1191" s="13"/>
      <c r="D1191" s="165"/>
      <c r="F1191" s="17"/>
      <c r="I1191" s="138"/>
      <c r="J1191" s="138"/>
      <c r="P1191" s="106"/>
      <c r="Q1191" s="195"/>
    </row>
    <row r="1192" spans="1:17" x14ac:dyDescent="0.25">
      <c r="A1192" s="167"/>
      <c r="B1192" s="15"/>
      <c r="C1192" s="13"/>
      <c r="D1192" s="165"/>
      <c r="F1192" s="17"/>
      <c r="I1192" s="138"/>
      <c r="J1192" s="138"/>
      <c r="P1192" s="106"/>
      <c r="Q1192" s="195"/>
    </row>
    <row r="1193" spans="1:17" x14ac:dyDescent="0.25">
      <c r="A1193" s="144"/>
      <c r="B1193" s="145" t="s">
        <v>20</v>
      </c>
      <c r="C1193" s="144" t="s">
        <v>21</v>
      </c>
      <c r="D1193" s="146">
        <f>SUM(D1189:D1192)</f>
        <v>0</v>
      </c>
      <c r="F1193" s="17"/>
      <c r="I1193" s="135">
        <f>SUM(I1189:I1192)</f>
        <v>0</v>
      </c>
      <c r="J1193" s="135">
        <f>SUM(J1189:J1192)</f>
        <v>0</v>
      </c>
      <c r="P1193" s="106"/>
      <c r="Q1193" s="195"/>
    </row>
    <row r="1194" spans="1:17" x14ac:dyDescent="0.25">
      <c r="A1194" s="35"/>
      <c r="B1194" s="11"/>
      <c r="C1194" s="17"/>
      <c r="D1194" s="17"/>
      <c r="E1194" s="17"/>
      <c r="F1194" s="17"/>
      <c r="P1194" s="106"/>
      <c r="Q1194" s="195"/>
    </row>
    <row r="1195" spans="1:17" x14ac:dyDescent="0.25">
      <c r="A1195" s="864" t="s">
        <v>148</v>
      </c>
      <c r="B1195" s="864"/>
      <c r="C1195" s="864"/>
      <c r="D1195" s="864"/>
      <c r="E1195" s="864"/>
      <c r="F1195" s="864"/>
      <c r="G1195" s="864"/>
      <c r="H1195" s="864"/>
      <c r="I1195" s="864"/>
      <c r="J1195" s="864"/>
      <c r="P1195" s="106"/>
    </row>
    <row r="1196" spans="1:17" x14ac:dyDescent="0.25">
      <c r="A1196" s="30"/>
      <c r="B1196" s="11"/>
      <c r="C1196" s="17"/>
      <c r="D1196" s="17"/>
      <c r="E1196" s="17"/>
      <c r="F1196" s="17"/>
      <c r="P1196" s="106"/>
    </row>
    <row r="1197" spans="1:17" x14ac:dyDescent="0.25">
      <c r="A1197" s="30"/>
      <c r="B1197" s="11"/>
      <c r="C1197" s="17"/>
      <c r="D1197" s="17"/>
      <c r="E1197" s="17"/>
      <c r="F1197" s="17"/>
      <c r="I1197" s="850" t="s">
        <v>172</v>
      </c>
      <c r="J1197" s="850"/>
      <c r="K1197" s="129"/>
      <c r="P1197" s="106"/>
    </row>
    <row r="1198" spans="1:17" ht="56.25" x14ac:dyDescent="0.25">
      <c r="A1198" s="167" t="s">
        <v>24</v>
      </c>
      <c r="B1198" s="167" t="s">
        <v>14</v>
      </c>
      <c r="C1198" s="167" t="s">
        <v>74</v>
      </c>
      <c r="D1198" s="167" t="s">
        <v>117</v>
      </c>
      <c r="F1198" s="17"/>
      <c r="I1198" s="133" t="s">
        <v>115</v>
      </c>
      <c r="J1198" s="133" t="s">
        <v>173</v>
      </c>
      <c r="P1198" s="106"/>
    </row>
    <row r="1199" spans="1:17" x14ac:dyDescent="0.25">
      <c r="A1199" s="113">
        <v>1</v>
      </c>
      <c r="B1199" s="113">
        <v>2</v>
      </c>
      <c r="C1199" s="113">
        <v>3</v>
      </c>
      <c r="D1199" s="113">
        <v>4</v>
      </c>
      <c r="E1199" s="78"/>
      <c r="F1199" s="1"/>
      <c r="G1199" s="78"/>
      <c r="H1199" s="78"/>
      <c r="I1199" s="135"/>
      <c r="J1199" s="135"/>
      <c r="P1199" s="106"/>
    </row>
    <row r="1200" spans="1:17" x14ac:dyDescent="0.25">
      <c r="A1200" s="167">
        <v>1</v>
      </c>
      <c r="B1200" s="15"/>
      <c r="C1200" s="13"/>
      <c r="D1200" s="165"/>
      <c r="F1200" s="17"/>
      <c r="G1200" s="75"/>
      <c r="I1200" s="138"/>
      <c r="J1200" s="138"/>
      <c r="P1200" s="106"/>
    </row>
    <row r="1201" spans="1:17" s="78" customFormat="1" x14ac:dyDescent="0.25">
      <c r="A1201" s="167">
        <v>2</v>
      </c>
      <c r="B1201" s="15"/>
      <c r="C1201" s="13"/>
      <c r="D1201" s="165"/>
      <c r="E1201" s="67"/>
      <c r="F1201" s="17"/>
      <c r="G1201" s="67"/>
      <c r="H1201" s="67"/>
      <c r="I1201" s="138"/>
      <c r="J1201" s="138"/>
      <c r="K1201" s="79"/>
      <c r="O1201" s="188"/>
      <c r="P1201" s="186"/>
      <c r="Q1201" s="188"/>
    </row>
    <row r="1202" spans="1:17" x14ac:dyDescent="0.25">
      <c r="A1202" s="167"/>
      <c r="B1202" s="15"/>
      <c r="C1202" s="13"/>
      <c r="D1202" s="165"/>
      <c r="F1202" s="17"/>
      <c r="I1202" s="138"/>
      <c r="J1202" s="138"/>
      <c r="P1202" s="106"/>
      <c r="Q1202" s="195"/>
    </row>
    <row r="1203" spans="1:17" x14ac:dyDescent="0.25">
      <c r="A1203" s="167"/>
      <c r="B1203" s="15"/>
      <c r="C1203" s="13"/>
      <c r="D1203" s="165"/>
      <c r="F1203" s="17"/>
      <c r="I1203" s="138"/>
      <c r="J1203" s="138"/>
      <c r="P1203" s="106"/>
      <c r="Q1203" s="195"/>
    </row>
    <row r="1204" spans="1:17" x14ac:dyDescent="0.25">
      <c r="A1204" s="144"/>
      <c r="B1204" s="145" t="s">
        <v>20</v>
      </c>
      <c r="C1204" s="144" t="s">
        <v>21</v>
      </c>
      <c r="D1204" s="146">
        <f>SUM(D1200:D1203)</f>
        <v>0</v>
      </c>
      <c r="F1204" s="17"/>
      <c r="I1204" s="135">
        <f>SUM(I1200:I1203)</f>
        <v>0</v>
      </c>
      <c r="J1204" s="135">
        <f>SUM(J1200:J1203)</f>
        <v>0</v>
      </c>
      <c r="P1204" s="106"/>
      <c r="Q1204" s="195"/>
    </row>
    <row r="1205" spans="1:17" x14ac:dyDescent="0.25">
      <c r="A1205" s="35"/>
      <c r="B1205" s="11"/>
      <c r="C1205" s="17"/>
      <c r="D1205" s="17"/>
      <c r="E1205" s="17"/>
      <c r="F1205" s="17"/>
      <c r="P1205" s="106"/>
      <c r="Q1205" s="195"/>
    </row>
    <row r="1206" spans="1:17" x14ac:dyDescent="0.25">
      <c r="A1206" s="861" t="s">
        <v>150</v>
      </c>
      <c r="B1206" s="861"/>
      <c r="C1206" s="861"/>
      <c r="D1206" s="861"/>
      <c r="E1206" s="861"/>
      <c r="F1206" s="861"/>
      <c r="G1206" s="861"/>
      <c r="H1206" s="861"/>
      <c r="I1206" s="861"/>
      <c r="J1206" s="861"/>
      <c r="P1206" s="106"/>
    </row>
    <row r="1207" spans="1:17" x14ac:dyDescent="0.25">
      <c r="A1207" s="862"/>
      <c r="B1207" s="862"/>
      <c r="C1207" s="862"/>
      <c r="D1207" s="862"/>
      <c r="E1207" s="862"/>
      <c r="F1207" s="17"/>
      <c r="I1207" s="850" t="s">
        <v>172</v>
      </c>
      <c r="J1207" s="850"/>
      <c r="P1207" s="106"/>
    </row>
    <row r="1208" spans="1:17" ht="56.25" x14ac:dyDescent="0.25">
      <c r="A1208" s="167" t="s">
        <v>15</v>
      </c>
      <c r="B1208" s="167" t="s">
        <v>14</v>
      </c>
      <c r="C1208" s="167" t="s">
        <v>27</v>
      </c>
      <c r="D1208" s="167" t="s">
        <v>75</v>
      </c>
      <c r="E1208" s="167" t="s">
        <v>7</v>
      </c>
      <c r="I1208" s="133" t="s">
        <v>115</v>
      </c>
      <c r="J1208" s="133" t="s">
        <v>173</v>
      </c>
      <c r="P1208" s="106"/>
    </row>
    <row r="1209" spans="1:17" x14ac:dyDescent="0.25">
      <c r="A1209" s="113">
        <v>1</v>
      </c>
      <c r="B1209" s="113">
        <v>2</v>
      </c>
      <c r="C1209" s="113">
        <v>3</v>
      </c>
      <c r="D1209" s="113">
        <v>4</v>
      </c>
      <c r="E1209" s="113">
        <v>5</v>
      </c>
      <c r="F1209" s="78"/>
      <c r="G1209" s="78"/>
      <c r="H1209" s="78"/>
      <c r="I1209" s="135"/>
      <c r="J1209" s="135"/>
      <c r="P1209" s="106"/>
    </row>
    <row r="1210" spans="1:17" x14ac:dyDescent="0.25">
      <c r="A1210" s="167"/>
      <c r="B1210" s="10"/>
      <c r="C1210" s="167"/>
      <c r="D1210" s="165"/>
      <c r="E1210" s="165"/>
      <c r="I1210" s="138"/>
      <c r="J1210" s="138"/>
      <c r="P1210" s="106"/>
    </row>
    <row r="1211" spans="1:17" s="78" customFormat="1" x14ac:dyDescent="0.25">
      <c r="A1211" s="167"/>
      <c r="B1211" s="10"/>
      <c r="C1211" s="167"/>
      <c r="D1211" s="165"/>
      <c r="E1211" s="165"/>
      <c r="F1211" s="67"/>
      <c r="G1211" s="67"/>
      <c r="H1211" s="67"/>
      <c r="I1211" s="138"/>
      <c r="J1211" s="138"/>
      <c r="K1211" s="79"/>
      <c r="O1211" s="188"/>
      <c r="P1211" s="186"/>
      <c r="Q1211" s="188"/>
    </row>
    <row r="1212" spans="1:17" x14ac:dyDescent="0.25">
      <c r="A1212" s="167"/>
      <c r="B1212" s="10"/>
      <c r="C1212" s="167"/>
      <c r="D1212" s="165"/>
      <c r="E1212" s="165"/>
      <c r="I1212" s="138"/>
      <c r="J1212" s="138"/>
      <c r="P1212" s="106"/>
      <c r="Q1212" s="195"/>
    </row>
    <row r="1213" spans="1:17" x14ac:dyDescent="0.25">
      <c r="A1213" s="167"/>
      <c r="B1213" s="10"/>
      <c r="C1213" s="167"/>
      <c r="D1213" s="165"/>
      <c r="E1213" s="165"/>
      <c r="I1213" s="138"/>
      <c r="J1213" s="138"/>
      <c r="P1213" s="106"/>
      <c r="Q1213" s="195"/>
    </row>
    <row r="1214" spans="1:17" x14ac:dyDescent="0.25">
      <c r="A1214" s="144"/>
      <c r="B1214" s="145" t="s">
        <v>20</v>
      </c>
      <c r="C1214" s="144"/>
      <c r="D1214" s="144" t="s">
        <v>21</v>
      </c>
      <c r="E1214" s="146">
        <f>E1213+E1210+E1211+E1212</f>
        <v>0</v>
      </c>
      <c r="I1214" s="135">
        <f>SUM(I1210:I1213)</f>
        <v>0</v>
      </c>
      <c r="J1214" s="135">
        <f>SUM(J1210:J1213)</f>
        <v>0</v>
      </c>
      <c r="P1214" s="106"/>
      <c r="Q1214" s="195"/>
    </row>
    <row r="1215" spans="1:17" x14ac:dyDescent="0.25">
      <c r="A1215" s="17"/>
      <c r="B1215" s="11"/>
      <c r="C1215" s="17"/>
      <c r="D1215" s="17"/>
      <c r="E1215" s="17"/>
      <c r="F1215" s="17"/>
      <c r="P1215" s="106"/>
      <c r="Q1215" s="195"/>
    </row>
    <row r="1216" spans="1:17" x14ac:dyDescent="0.25">
      <c r="A1216" s="861" t="s">
        <v>151</v>
      </c>
      <c r="B1216" s="861"/>
      <c r="C1216" s="861"/>
      <c r="D1216" s="861"/>
      <c r="E1216" s="861"/>
      <c r="F1216" s="861"/>
      <c r="G1216" s="861"/>
      <c r="H1216" s="861"/>
      <c r="I1216" s="861"/>
      <c r="J1216" s="861"/>
      <c r="P1216" s="106"/>
    </row>
    <row r="1217" spans="1:17" x14ac:dyDescent="0.25">
      <c r="A1217" s="862"/>
      <c r="B1217" s="862"/>
      <c r="C1217" s="862"/>
      <c r="D1217" s="862"/>
      <c r="E1217" s="862"/>
      <c r="F1217" s="862"/>
      <c r="I1217" s="850" t="s">
        <v>172</v>
      </c>
      <c r="J1217" s="850"/>
      <c r="P1217" s="106"/>
    </row>
    <row r="1218" spans="1:17" ht="56.25" x14ac:dyDescent="0.25">
      <c r="A1218" s="167" t="s">
        <v>24</v>
      </c>
      <c r="B1218" s="167" t="s">
        <v>14</v>
      </c>
      <c r="C1218" s="167" t="s">
        <v>78</v>
      </c>
      <c r="D1218" s="167" t="s">
        <v>27</v>
      </c>
      <c r="E1218" s="167" t="s">
        <v>79</v>
      </c>
      <c r="F1218" s="167" t="s">
        <v>7</v>
      </c>
      <c r="I1218" s="133" t="s">
        <v>115</v>
      </c>
      <c r="J1218" s="133" t="s">
        <v>173</v>
      </c>
      <c r="K1218" s="81"/>
      <c r="L1218" s="81"/>
      <c r="P1218" s="106"/>
    </row>
    <row r="1219" spans="1:17" x14ac:dyDescent="0.25">
      <c r="A1219" s="113">
        <v>1</v>
      </c>
      <c r="B1219" s="113">
        <v>2</v>
      </c>
      <c r="C1219" s="113">
        <v>3</v>
      </c>
      <c r="D1219" s="113">
        <v>4</v>
      </c>
      <c r="E1219" s="113">
        <v>5</v>
      </c>
      <c r="F1219" s="113">
        <v>6</v>
      </c>
      <c r="G1219" s="78"/>
      <c r="H1219" s="78"/>
      <c r="I1219" s="135"/>
      <c r="J1219" s="135"/>
      <c r="P1219" s="106"/>
    </row>
    <row r="1220" spans="1:17" x14ac:dyDescent="0.25">
      <c r="A1220" s="167">
        <v>1</v>
      </c>
      <c r="B1220" s="10"/>
      <c r="C1220" s="167"/>
      <c r="D1220" s="167"/>
      <c r="E1220" s="165"/>
      <c r="F1220" s="165"/>
      <c r="I1220" s="138"/>
      <c r="J1220" s="138"/>
      <c r="P1220" s="106"/>
    </row>
    <row r="1221" spans="1:17" s="78" customFormat="1" x14ac:dyDescent="0.25">
      <c r="A1221" s="167">
        <v>2</v>
      </c>
      <c r="B1221" s="10"/>
      <c r="C1221" s="167"/>
      <c r="D1221" s="167"/>
      <c r="E1221" s="165"/>
      <c r="F1221" s="165"/>
      <c r="G1221" s="67"/>
      <c r="H1221" s="67"/>
      <c r="I1221" s="138"/>
      <c r="J1221" s="138"/>
      <c r="K1221" s="79"/>
      <c r="O1221" s="188"/>
      <c r="P1221" s="186"/>
      <c r="Q1221" s="188"/>
    </row>
    <row r="1222" spans="1:17" x14ac:dyDescent="0.25">
      <c r="A1222" s="167">
        <v>3</v>
      </c>
      <c r="B1222" s="10"/>
      <c r="C1222" s="167"/>
      <c r="D1222" s="167"/>
      <c r="E1222" s="165"/>
      <c r="F1222" s="165"/>
      <c r="I1222" s="138"/>
      <c r="J1222" s="138"/>
      <c r="K1222" s="76"/>
      <c r="P1222" s="106"/>
      <c r="Q1222" s="195"/>
    </row>
    <row r="1223" spans="1:17" x14ac:dyDescent="0.25">
      <c r="A1223" s="167">
        <v>4</v>
      </c>
      <c r="B1223" s="10"/>
      <c r="C1223" s="167"/>
      <c r="D1223" s="167"/>
      <c r="E1223" s="165"/>
      <c r="F1223" s="165"/>
      <c r="I1223" s="138"/>
      <c r="J1223" s="138"/>
      <c r="P1223" s="106"/>
      <c r="Q1223" s="195"/>
    </row>
    <row r="1224" spans="1:17" x14ac:dyDescent="0.25">
      <c r="A1224" s="144"/>
      <c r="B1224" s="145" t="s">
        <v>20</v>
      </c>
      <c r="C1224" s="144" t="s">
        <v>21</v>
      </c>
      <c r="D1224" s="144" t="s">
        <v>21</v>
      </c>
      <c r="E1224" s="144" t="s">
        <v>21</v>
      </c>
      <c r="F1224" s="146">
        <f>F1223+F1221+F1222+F1220</f>
        <v>0</v>
      </c>
      <c r="I1224" s="135">
        <f>SUM(I1220:I1223)</f>
        <v>0</v>
      </c>
      <c r="J1224" s="135">
        <f>SUM(J1220:J1223)</f>
        <v>0</v>
      </c>
      <c r="P1224" s="106"/>
      <c r="Q1224" s="195"/>
    </row>
    <row r="1225" spans="1:17" x14ac:dyDescent="0.25">
      <c r="A1225" s="17"/>
      <c r="B1225" s="11"/>
      <c r="C1225" s="17"/>
      <c r="D1225" s="17"/>
      <c r="E1225" s="17"/>
      <c r="F1225" s="36"/>
      <c r="P1225" s="106"/>
      <c r="Q1225" s="195"/>
    </row>
    <row r="1226" spans="1:17" x14ac:dyDescent="0.25">
      <c r="A1226" s="861" t="s">
        <v>152</v>
      </c>
      <c r="B1226" s="861"/>
      <c r="C1226" s="861"/>
      <c r="D1226" s="861"/>
      <c r="E1226" s="861"/>
      <c r="F1226" s="861"/>
      <c r="G1226" s="861"/>
      <c r="H1226" s="861"/>
      <c r="I1226" s="861"/>
      <c r="J1226" s="861"/>
      <c r="P1226" s="106"/>
    </row>
    <row r="1227" spans="1:17" x14ac:dyDescent="0.25">
      <c r="A1227" s="862"/>
      <c r="B1227" s="862"/>
      <c r="C1227" s="862"/>
      <c r="D1227" s="862"/>
      <c r="E1227" s="862"/>
      <c r="F1227" s="862"/>
      <c r="I1227" s="850" t="s">
        <v>172</v>
      </c>
      <c r="J1227" s="850"/>
      <c r="P1227" s="106"/>
    </row>
    <row r="1228" spans="1:17" ht="56.25" x14ac:dyDescent="0.25">
      <c r="A1228" s="167" t="s">
        <v>24</v>
      </c>
      <c r="B1228" s="167" t="s">
        <v>14</v>
      </c>
      <c r="C1228" s="167" t="s">
        <v>78</v>
      </c>
      <c r="D1228" s="167" t="s">
        <v>27</v>
      </c>
      <c r="E1228" s="167" t="s">
        <v>79</v>
      </c>
      <c r="F1228" s="167" t="s">
        <v>7</v>
      </c>
      <c r="I1228" s="133" t="s">
        <v>115</v>
      </c>
      <c r="J1228" s="133" t="s">
        <v>173</v>
      </c>
      <c r="K1228" s="81"/>
      <c r="L1228" s="81"/>
      <c r="P1228" s="106"/>
    </row>
    <row r="1229" spans="1:17" x14ac:dyDescent="0.25">
      <c r="A1229" s="113">
        <v>1</v>
      </c>
      <c r="B1229" s="113">
        <v>2</v>
      </c>
      <c r="C1229" s="113">
        <v>3</v>
      </c>
      <c r="D1229" s="113">
        <v>4</v>
      </c>
      <c r="E1229" s="113">
        <v>5</v>
      </c>
      <c r="F1229" s="113">
        <v>6</v>
      </c>
      <c r="G1229" s="78"/>
      <c r="H1229" s="78"/>
      <c r="I1229" s="135"/>
      <c r="J1229" s="135"/>
      <c r="P1229" s="106"/>
    </row>
    <row r="1230" spans="1:17" x14ac:dyDescent="0.25">
      <c r="A1230" s="167">
        <v>1</v>
      </c>
      <c r="B1230" s="10"/>
      <c r="C1230" s="246" t="s">
        <v>229</v>
      </c>
      <c r="D1230" s="246"/>
      <c r="E1230" s="245" t="e">
        <f>F1230/D1230</f>
        <v>#DIV/0!</v>
      </c>
      <c r="F1230" s="245"/>
      <c r="I1230" s="138"/>
      <c r="J1230" s="138"/>
      <c r="P1230" s="106"/>
    </row>
    <row r="1231" spans="1:17" s="78" customFormat="1" x14ac:dyDescent="0.25">
      <c r="A1231" s="167">
        <v>2</v>
      </c>
      <c r="B1231" s="10"/>
      <c r="C1231" s="14"/>
      <c r="D1231" s="14"/>
      <c r="E1231" s="165" t="e">
        <f t="shared" ref="E1231:E1233" si="28">F1231/D1231</f>
        <v>#DIV/0!</v>
      </c>
      <c r="F1231" s="165"/>
      <c r="G1231" s="67"/>
      <c r="H1231" s="67"/>
      <c r="I1231" s="138"/>
      <c r="J1231" s="138"/>
      <c r="K1231" s="79"/>
      <c r="O1231" s="188"/>
      <c r="P1231" s="186"/>
      <c r="Q1231" s="188"/>
    </row>
    <row r="1232" spans="1:17" x14ac:dyDescent="0.25">
      <c r="A1232" s="167"/>
      <c r="B1232" s="10"/>
      <c r="C1232" s="14"/>
      <c r="D1232" s="14"/>
      <c r="E1232" s="165" t="e">
        <f t="shared" si="28"/>
        <v>#DIV/0!</v>
      </c>
      <c r="F1232" s="165"/>
      <c r="I1232" s="138"/>
      <c r="J1232" s="138"/>
      <c r="P1232" s="106"/>
    </row>
    <row r="1233" spans="1:17" x14ac:dyDescent="0.25">
      <c r="A1233" s="167">
        <v>3</v>
      </c>
      <c r="B1233" s="10"/>
      <c r="C1233" s="167"/>
      <c r="D1233" s="167"/>
      <c r="E1233" s="165" t="e">
        <f t="shared" si="28"/>
        <v>#DIV/0!</v>
      </c>
      <c r="F1233" s="165"/>
      <c r="I1233" s="138"/>
      <c r="J1233" s="138"/>
      <c r="P1233" s="106"/>
    </row>
    <row r="1234" spans="1:17" x14ac:dyDescent="0.25">
      <c r="A1234" s="144"/>
      <c r="B1234" s="145" t="s">
        <v>20</v>
      </c>
      <c r="C1234" s="144" t="s">
        <v>21</v>
      </c>
      <c r="D1234" s="144" t="s">
        <v>21</v>
      </c>
      <c r="E1234" s="144" t="s">
        <v>21</v>
      </c>
      <c r="F1234" s="146">
        <f>F1233+F1231+F1230+F1232</f>
        <v>0</v>
      </c>
      <c r="I1234" s="135">
        <f>SUM(I1230:I1233)</f>
        <v>0</v>
      </c>
      <c r="J1234" s="135">
        <f>SUM(J1230:J1233)</f>
        <v>0</v>
      </c>
      <c r="P1234" s="106"/>
    </row>
    <row r="1235" spans="1:17" x14ac:dyDescent="0.25">
      <c r="A1235" s="17"/>
      <c r="B1235" s="11"/>
      <c r="C1235" s="17"/>
      <c r="D1235" s="17"/>
      <c r="E1235" s="17"/>
      <c r="F1235" s="36"/>
      <c r="P1235" s="106"/>
    </row>
    <row r="1236" spans="1:17" x14ac:dyDescent="0.25">
      <c r="A1236" s="861" t="s">
        <v>153</v>
      </c>
      <c r="B1236" s="861"/>
      <c r="C1236" s="861"/>
      <c r="D1236" s="861"/>
      <c r="E1236" s="861"/>
      <c r="F1236" s="861"/>
      <c r="G1236" s="861"/>
      <c r="H1236" s="861"/>
      <c r="I1236" s="861"/>
      <c r="J1236" s="861"/>
      <c r="P1236" s="106"/>
    </row>
    <row r="1237" spans="1:17" x14ac:dyDescent="0.25">
      <c r="A1237" s="862"/>
      <c r="B1237" s="862"/>
      <c r="C1237" s="862"/>
      <c r="D1237" s="862"/>
      <c r="E1237" s="862"/>
      <c r="F1237" s="862"/>
      <c r="I1237" s="850" t="s">
        <v>172</v>
      </c>
      <c r="J1237" s="850"/>
      <c r="P1237" s="106"/>
    </row>
    <row r="1238" spans="1:17" ht="56.25" x14ac:dyDescent="0.25">
      <c r="A1238" s="167" t="s">
        <v>24</v>
      </c>
      <c r="B1238" s="167" t="s">
        <v>14</v>
      </c>
      <c r="C1238" s="167" t="s">
        <v>78</v>
      </c>
      <c r="D1238" s="167" t="s">
        <v>27</v>
      </c>
      <c r="E1238" s="167" t="s">
        <v>79</v>
      </c>
      <c r="F1238" s="167" t="s">
        <v>7</v>
      </c>
      <c r="I1238" s="133" t="s">
        <v>115</v>
      </c>
      <c r="J1238" s="133" t="s">
        <v>173</v>
      </c>
      <c r="K1238" s="81"/>
      <c r="L1238" s="81"/>
      <c r="P1238" s="106"/>
    </row>
    <row r="1239" spans="1:17" x14ac:dyDescent="0.25">
      <c r="A1239" s="113">
        <v>1</v>
      </c>
      <c r="B1239" s="113">
        <v>2</v>
      </c>
      <c r="C1239" s="113">
        <v>3</v>
      </c>
      <c r="D1239" s="113">
        <v>4</v>
      </c>
      <c r="E1239" s="113">
        <v>5</v>
      </c>
      <c r="F1239" s="113">
        <v>6</v>
      </c>
      <c r="G1239" s="78"/>
      <c r="H1239" s="78"/>
      <c r="I1239" s="135"/>
      <c r="J1239" s="135"/>
      <c r="P1239" s="106"/>
    </row>
    <row r="1240" spans="1:17" x14ac:dyDescent="0.25">
      <c r="A1240" s="167">
        <v>1</v>
      </c>
      <c r="B1240" s="10"/>
      <c r="C1240" s="167"/>
      <c r="D1240" s="167"/>
      <c r="E1240" s="165" t="e">
        <f>F1240/D1240</f>
        <v>#DIV/0!</v>
      </c>
      <c r="F1240" s="165"/>
      <c r="I1240" s="138"/>
      <c r="J1240" s="138"/>
      <c r="P1240" s="106"/>
    </row>
    <row r="1241" spans="1:17" s="78" customFormat="1" x14ac:dyDescent="0.25">
      <c r="A1241" s="167">
        <v>2</v>
      </c>
      <c r="B1241" s="10"/>
      <c r="C1241" s="14"/>
      <c r="D1241" s="14"/>
      <c r="E1241" s="165" t="e">
        <f t="shared" ref="E1241:E1243" si="29">F1241/D1241</f>
        <v>#DIV/0!</v>
      </c>
      <c r="F1241" s="165"/>
      <c r="G1241" s="67"/>
      <c r="H1241" s="67"/>
      <c r="I1241" s="138"/>
      <c r="J1241" s="138"/>
      <c r="K1241" s="79"/>
      <c r="O1241" s="188"/>
      <c r="P1241" s="186"/>
      <c r="Q1241" s="188"/>
    </row>
    <row r="1242" spans="1:17" x14ac:dyDescent="0.25">
      <c r="A1242" s="167"/>
      <c r="B1242" s="10"/>
      <c r="C1242" s="14"/>
      <c r="D1242" s="14"/>
      <c r="E1242" s="165" t="e">
        <f t="shared" si="29"/>
        <v>#DIV/0!</v>
      </c>
      <c r="F1242" s="165"/>
      <c r="I1242" s="138"/>
      <c r="J1242" s="138"/>
      <c r="P1242" s="106"/>
    </row>
    <row r="1243" spans="1:17" x14ac:dyDescent="0.25">
      <c r="A1243" s="167">
        <v>3</v>
      </c>
      <c r="B1243" s="10"/>
      <c r="C1243" s="167"/>
      <c r="D1243" s="167"/>
      <c r="E1243" s="165" t="e">
        <f t="shared" si="29"/>
        <v>#DIV/0!</v>
      </c>
      <c r="F1243" s="165"/>
      <c r="I1243" s="138"/>
      <c r="J1243" s="138"/>
      <c r="P1243" s="106"/>
    </row>
    <row r="1244" spans="1:17" x14ac:dyDescent="0.25">
      <c r="A1244" s="144"/>
      <c r="B1244" s="145" t="s">
        <v>20</v>
      </c>
      <c r="C1244" s="144" t="s">
        <v>21</v>
      </c>
      <c r="D1244" s="144" t="s">
        <v>21</v>
      </c>
      <c r="E1244" s="144" t="s">
        <v>21</v>
      </c>
      <c r="F1244" s="146">
        <f>F1243+F1241+F1240+F1242</f>
        <v>0</v>
      </c>
      <c r="I1244" s="135">
        <f>SUM(I1240:I1243)</f>
        <v>0</v>
      </c>
      <c r="J1244" s="135">
        <f>SUM(J1240:J1243)</f>
        <v>0</v>
      </c>
      <c r="P1244" s="106"/>
    </row>
    <row r="1245" spans="1:17" x14ac:dyDescent="0.25">
      <c r="A1245" s="17"/>
      <c r="B1245" s="11"/>
      <c r="C1245" s="17"/>
      <c r="D1245" s="17"/>
      <c r="E1245" s="17"/>
      <c r="F1245" s="36"/>
      <c r="P1245" s="106"/>
    </row>
    <row r="1246" spans="1:17" x14ac:dyDescent="0.25">
      <c r="A1246" s="861" t="s">
        <v>154</v>
      </c>
      <c r="B1246" s="861"/>
      <c r="C1246" s="861"/>
      <c r="D1246" s="861"/>
      <c r="E1246" s="861"/>
      <c r="F1246" s="861"/>
      <c r="G1246" s="861"/>
      <c r="H1246" s="861"/>
      <c r="I1246" s="861"/>
      <c r="J1246" s="861"/>
      <c r="P1246" s="106"/>
    </row>
    <row r="1247" spans="1:17" x14ac:dyDescent="0.25">
      <c r="A1247" s="862"/>
      <c r="B1247" s="862"/>
      <c r="C1247" s="862"/>
      <c r="D1247" s="862"/>
      <c r="E1247" s="862"/>
      <c r="F1247" s="862"/>
      <c r="I1247" s="850" t="s">
        <v>172</v>
      </c>
      <c r="J1247" s="850"/>
      <c r="P1247" s="106"/>
    </row>
    <row r="1248" spans="1:17" ht="56.25" x14ac:dyDescent="0.25">
      <c r="A1248" s="167" t="s">
        <v>24</v>
      </c>
      <c r="B1248" s="167" t="s">
        <v>14</v>
      </c>
      <c r="C1248" s="167" t="s">
        <v>78</v>
      </c>
      <c r="D1248" s="167" t="s">
        <v>27</v>
      </c>
      <c r="E1248" s="167" t="s">
        <v>79</v>
      </c>
      <c r="F1248" s="167" t="s">
        <v>7</v>
      </c>
      <c r="I1248" s="133" t="s">
        <v>115</v>
      </c>
      <c r="J1248" s="133" t="s">
        <v>173</v>
      </c>
      <c r="K1248" s="81"/>
      <c r="L1248" s="81"/>
      <c r="P1248" s="106"/>
    </row>
    <row r="1249" spans="1:17" x14ac:dyDescent="0.25">
      <c r="A1249" s="112">
        <v>1</v>
      </c>
      <c r="B1249" s="112">
        <v>2</v>
      </c>
      <c r="C1249" s="112">
        <v>3</v>
      </c>
      <c r="D1249" s="112">
        <v>4</v>
      </c>
      <c r="E1249" s="113">
        <v>5</v>
      </c>
      <c r="F1249" s="113">
        <v>6</v>
      </c>
      <c r="G1249" s="8"/>
      <c r="H1249" s="8"/>
      <c r="I1249" s="135"/>
      <c r="J1249" s="135"/>
      <c r="P1249" s="106"/>
    </row>
    <row r="1250" spans="1:17" x14ac:dyDescent="0.25">
      <c r="A1250" s="167">
        <v>1</v>
      </c>
      <c r="B1250" s="10"/>
      <c r="C1250" s="167"/>
      <c r="D1250" s="167"/>
      <c r="E1250" s="165" t="e">
        <f>F1250/D1250</f>
        <v>#DIV/0!</v>
      </c>
      <c r="F1250" s="165"/>
      <c r="I1250" s="138"/>
      <c r="J1250" s="138"/>
      <c r="P1250" s="106"/>
    </row>
    <row r="1251" spans="1:17" s="8" customFormat="1" x14ac:dyDescent="0.25">
      <c r="A1251" s="167">
        <v>2</v>
      </c>
      <c r="B1251" s="10"/>
      <c r="C1251" s="14"/>
      <c r="D1251" s="14"/>
      <c r="E1251" s="165" t="e">
        <f t="shared" ref="E1251:E1253" si="30">F1251/D1251</f>
        <v>#DIV/0!</v>
      </c>
      <c r="F1251" s="165"/>
      <c r="G1251" s="67"/>
      <c r="H1251" s="67"/>
      <c r="I1251" s="138"/>
      <c r="J1251" s="138"/>
      <c r="K1251" s="80"/>
      <c r="O1251" s="192"/>
      <c r="P1251" s="187"/>
      <c r="Q1251" s="192"/>
    </row>
    <row r="1252" spans="1:17" x14ac:dyDescent="0.25">
      <c r="A1252" s="167"/>
      <c r="B1252" s="10"/>
      <c r="C1252" s="14"/>
      <c r="D1252" s="14"/>
      <c r="E1252" s="165" t="e">
        <f t="shared" si="30"/>
        <v>#DIV/0!</v>
      </c>
      <c r="F1252" s="165"/>
      <c r="I1252" s="138"/>
      <c r="J1252" s="138"/>
      <c r="P1252" s="106"/>
    </row>
    <row r="1253" spans="1:17" x14ac:dyDescent="0.25">
      <c r="A1253" s="167">
        <v>3</v>
      </c>
      <c r="B1253" s="10"/>
      <c r="C1253" s="167"/>
      <c r="D1253" s="167"/>
      <c r="E1253" s="165" t="e">
        <f t="shared" si="30"/>
        <v>#DIV/0!</v>
      </c>
      <c r="F1253" s="165"/>
      <c r="I1253" s="138"/>
      <c r="J1253" s="138"/>
      <c r="P1253" s="106"/>
    </row>
    <row r="1254" spans="1:17" x14ac:dyDescent="0.25">
      <c r="A1254" s="144"/>
      <c r="B1254" s="145" t="s">
        <v>20</v>
      </c>
      <c r="C1254" s="144" t="s">
        <v>21</v>
      </c>
      <c r="D1254" s="144" t="s">
        <v>21</v>
      </c>
      <c r="E1254" s="144" t="s">
        <v>21</v>
      </c>
      <c r="F1254" s="146">
        <f>F1253+F1251+F1250+F1252</f>
        <v>0</v>
      </c>
      <c r="I1254" s="135">
        <f>SUM(I1250:I1253)</f>
        <v>0</v>
      </c>
      <c r="J1254" s="135">
        <f>SUM(J1250:J1253)</f>
        <v>0</v>
      </c>
      <c r="P1254" s="106"/>
    </row>
    <row r="1255" spans="1:17" x14ac:dyDescent="0.25">
      <c r="A1255" s="17"/>
      <c r="B1255" s="11"/>
      <c r="C1255" s="17"/>
      <c r="D1255" s="17"/>
      <c r="E1255" s="17"/>
      <c r="F1255" s="36"/>
      <c r="P1255" s="106"/>
    </row>
    <row r="1256" spans="1:17" x14ac:dyDescent="0.25">
      <c r="A1256" s="861" t="s">
        <v>155</v>
      </c>
      <c r="B1256" s="861"/>
      <c r="C1256" s="861"/>
      <c r="D1256" s="861"/>
      <c r="E1256" s="861"/>
      <c r="F1256" s="861"/>
      <c r="G1256" s="861"/>
      <c r="H1256" s="861"/>
      <c r="I1256" s="861"/>
      <c r="J1256" s="861"/>
      <c r="P1256" s="106"/>
    </row>
    <row r="1257" spans="1:17" x14ac:dyDescent="0.25">
      <c r="A1257" s="862"/>
      <c r="B1257" s="862"/>
      <c r="C1257" s="862"/>
      <c r="D1257" s="862"/>
      <c r="E1257" s="862"/>
      <c r="F1257" s="862"/>
      <c r="I1257" s="850" t="s">
        <v>172</v>
      </c>
      <c r="J1257" s="850"/>
      <c r="P1257" s="106"/>
    </row>
    <row r="1258" spans="1:17" ht="56.25" x14ac:dyDescent="0.25">
      <c r="A1258" s="167" t="s">
        <v>24</v>
      </c>
      <c r="B1258" s="167" t="s">
        <v>14</v>
      </c>
      <c r="C1258" s="167" t="s">
        <v>78</v>
      </c>
      <c r="D1258" s="167" t="s">
        <v>27</v>
      </c>
      <c r="E1258" s="167" t="s">
        <v>79</v>
      </c>
      <c r="F1258" s="167" t="s">
        <v>7</v>
      </c>
      <c r="I1258" s="133" t="s">
        <v>115</v>
      </c>
      <c r="J1258" s="133" t="s">
        <v>173</v>
      </c>
      <c r="K1258" s="81"/>
      <c r="L1258" s="105"/>
      <c r="P1258" s="106"/>
    </row>
    <row r="1259" spans="1:17" x14ac:dyDescent="0.25">
      <c r="A1259" s="113">
        <v>1</v>
      </c>
      <c r="B1259" s="113">
        <v>2</v>
      </c>
      <c r="C1259" s="113">
        <v>3</v>
      </c>
      <c r="D1259" s="113">
        <v>4</v>
      </c>
      <c r="E1259" s="113">
        <v>5</v>
      </c>
      <c r="F1259" s="113">
        <v>6</v>
      </c>
      <c r="G1259" s="78"/>
      <c r="H1259" s="78"/>
      <c r="I1259" s="135"/>
      <c r="J1259" s="135"/>
      <c r="P1259" s="106"/>
    </row>
    <row r="1260" spans="1:17" x14ac:dyDescent="0.25">
      <c r="A1260" s="167">
        <v>1</v>
      </c>
      <c r="B1260" s="10"/>
      <c r="C1260" s="167"/>
      <c r="D1260" s="167"/>
      <c r="E1260" s="165" t="e">
        <f>F1260/D1260</f>
        <v>#DIV/0!</v>
      </c>
      <c r="F1260" s="165"/>
      <c r="I1260" s="138"/>
      <c r="J1260" s="138"/>
      <c r="P1260" s="106"/>
    </row>
    <row r="1261" spans="1:17" s="78" customFormat="1" x14ac:dyDescent="0.25">
      <c r="A1261" s="167">
        <v>2</v>
      </c>
      <c r="B1261" s="10"/>
      <c r="C1261" s="14"/>
      <c r="D1261" s="14"/>
      <c r="E1261" s="165" t="e">
        <f t="shared" ref="E1261:E1263" si="31">F1261/D1261</f>
        <v>#DIV/0!</v>
      </c>
      <c r="F1261" s="165"/>
      <c r="G1261" s="67"/>
      <c r="H1261" s="67"/>
      <c r="I1261" s="138"/>
      <c r="J1261" s="138"/>
      <c r="K1261" s="79"/>
      <c r="O1261" s="188"/>
      <c r="P1261" s="186"/>
      <c r="Q1261" s="188"/>
    </row>
    <row r="1262" spans="1:17" x14ac:dyDescent="0.25">
      <c r="A1262" s="167"/>
      <c r="B1262" s="10"/>
      <c r="C1262" s="14"/>
      <c r="D1262" s="14"/>
      <c r="E1262" s="165" t="e">
        <f t="shared" si="31"/>
        <v>#DIV/0!</v>
      </c>
      <c r="F1262" s="165"/>
      <c r="I1262" s="138"/>
      <c r="J1262" s="138"/>
      <c r="P1262" s="106"/>
    </row>
    <row r="1263" spans="1:17" x14ac:dyDescent="0.25">
      <c r="A1263" s="167">
        <v>3</v>
      </c>
      <c r="B1263" s="10"/>
      <c r="C1263" s="167"/>
      <c r="D1263" s="167"/>
      <c r="E1263" s="165" t="e">
        <f t="shared" si="31"/>
        <v>#DIV/0!</v>
      </c>
      <c r="F1263" s="165"/>
      <c r="I1263" s="138"/>
      <c r="J1263" s="138"/>
      <c r="P1263" s="106"/>
    </row>
    <row r="1264" spans="1:17" x14ac:dyDescent="0.25">
      <c r="A1264" s="144"/>
      <c r="B1264" s="145" t="s">
        <v>20</v>
      </c>
      <c r="C1264" s="144" t="s">
        <v>21</v>
      </c>
      <c r="D1264" s="144" t="s">
        <v>21</v>
      </c>
      <c r="E1264" s="144" t="s">
        <v>21</v>
      </c>
      <c r="F1264" s="146">
        <f>F1263+F1261+F1260+F1262</f>
        <v>0</v>
      </c>
      <c r="I1264" s="135">
        <f>SUM(I1260:I1263)</f>
        <v>0</v>
      </c>
      <c r="J1264" s="135">
        <f>SUM(J1260:J1263)</f>
        <v>0</v>
      </c>
      <c r="P1264" s="106"/>
    </row>
    <row r="1265" spans="1:17" x14ac:dyDescent="0.25">
      <c r="A1265" s="17"/>
      <c r="B1265" s="11"/>
      <c r="C1265" s="17"/>
      <c r="D1265" s="17"/>
      <c r="E1265" s="17"/>
      <c r="F1265" s="36"/>
      <c r="P1265" s="106"/>
    </row>
    <row r="1266" spans="1:17" x14ac:dyDescent="0.25">
      <c r="A1266" s="861" t="s">
        <v>156</v>
      </c>
      <c r="B1266" s="861"/>
      <c r="C1266" s="861"/>
      <c r="D1266" s="861"/>
      <c r="E1266" s="861"/>
      <c r="F1266" s="861"/>
      <c r="G1266" s="861"/>
      <c r="H1266" s="861"/>
      <c r="I1266" s="861"/>
      <c r="J1266" s="861"/>
      <c r="P1266" s="106"/>
    </row>
    <row r="1267" spans="1:17" x14ac:dyDescent="0.25">
      <c r="A1267" s="862"/>
      <c r="B1267" s="862"/>
      <c r="C1267" s="862"/>
      <c r="D1267" s="862"/>
      <c r="E1267" s="862"/>
      <c r="F1267" s="862"/>
      <c r="I1267" s="850" t="s">
        <v>172</v>
      </c>
      <c r="J1267" s="850"/>
      <c r="P1267" s="106"/>
    </row>
    <row r="1268" spans="1:17" ht="56.25" x14ac:dyDescent="0.25">
      <c r="A1268" s="167" t="s">
        <v>24</v>
      </c>
      <c r="B1268" s="167" t="s">
        <v>14</v>
      </c>
      <c r="C1268" s="167" t="s">
        <v>78</v>
      </c>
      <c r="D1268" s="167" t="s">
        <v>27</v>
      </c>
      <c r="E1268" s="167" t="s">
        <v>79</v>
      </c>
      <c r="F1268" s="167" t="s">
        <v>7</v>
      </c>
      <c r="I1268" s="133" t="s">
        <v>115</v>
      </c>
      <c r="J1268" s="133" t="s">
        <v>173</v>
      </c>
      <c r="K1268" s="81"/>
      <c r="L1268" s="105"/>
      <c r="P1268" s="106"/>
    </row>
    <row r="1269" spans="1:17" x14ac:dyDescent="0.25">
      <c r="A1269" s="113">
        <v>1</v>
      </c>
      <c r="B1269" s="113">
        <v>2</v>
      </c>
      <c r="C1269" s="113">
        <v>3</v>
      </c>
      <c r="D1269" s="113">
        <v>4</v>
      </c>
      <c r="E1269" s="113">
        <v>5</v>
      </c>
      <c r="F1269" s="113">
        <v>6</v>
      </c>
      <c r="G1269" s="78"/>
      <c r="H1269" s="78"/>
      <c r="I1269" s="135"/>
      <c r="J1269" s="135"/>
      <c r="P1269" s="106"/>
    </row>
    <row r="1270" spans="1:17" x14ac:dyDescent="0.25">
      <c r="A1270" s="167">
        <v>1</v>
      </c>
      <c r="B1270" s="10" t="s">
        <v>170</v>
      </c>
      <c r="C1270" s="167"/>
      <c r="D1270" s="167"/>
      <c r="E1270" s="165" t="e">
        <f>F1270/D1270</f>
        <v>#DIV/0!</v>
      </c>
      <c r="F1270" s="165"/>
      <c r="I1270" s="138"/>
      <c r="J1270" s="138"/>
      <c r="P1270" s="106"/>
    </row>
    <row r="1271" spans="1:17" s="78" customFormat="1" x14ac:dyDescent="0.25">
      <c r="A1271" s="167">
        <v>2</v>
      </c>
      <c r="B1271" s="10" t="s">
        <v>171</v>
      </c>
      <c r="C1271" s="14"/>
      <c r="D1271" s="14"/>
      <c r="E1271" s="165" t="e">
        <f t="shared" ref="E1271:E1273" si="32">F1271/D1271</f>
        <v>#DIV/0!</v>
      </c>
      <c r="F1271" s="165"/>
      <c r="G1271" s="67"/>
      <c r="H1271" s="67"/>
      <c r="I1271" s="138"/>
      <c r="J1271" s="138"/>
      <c r="K1271" s="79"/>
      <c r="O1271" s="188"/>
      <c r="P1271" s="186"/>
      <c r="Q1271" s="188"/>
    </row>
    <row r="1272" spans="1:17" x14ac:dyDescent="0.25">
      <c r="A1272" s="167">
        <v>3</v>
      </c>
      <c r="B1272" s="10"/>
      <c r="C1272" s="167"/>
      <c r="D1272" s="167"/>
      <c r="E1272" s="165" t="e">
        <f t="shared" si="32"/>
        <v>#DIV/0!</v>
      </c>
      <c r="F1272" s="165"/>
      <c r="I1272" s="138"/>
      <c r="J1272" s="138"/>
      <c r="P1272" s="106"/>
      <c r="Q1272" s="195"/>
    </row>
    <row r="1273" spans="1:17" x14ac:dyDescent="0.25">
      <c r="A1273" s="167">
        <v>4</v>
      </c>
      <c r="B1273" s="10"/>
      <c r="C1273" s="167"/>
      <c r="D1273" s="167"/>
      <c r="E1273" s="165" t="e">
        <f t="shared" si="32"/>
        <v>#DIV/0!</v>
      </c>
      <c r="F1273" s="165"/>
      <c r="I1273" s="138"/>
      <c r="J1273" s="138"/>
      <c r="P1273" s="106"/>
      <c r="Q1273" s="195"/>
    </row>
    <row r="1274" spans="1:17" x14ac:dyDescent="0.25">
      <c r="A1274" s="144"/>
      <c r="B1274" s="145" t="s">
        <v>20</v>
      </c>
      <c r="C1274" s="144" t="s">
        <v>21</v>
      </c>
      <c r="D1274" s="144" t="s">
        <v>21</v>
      </c>
      <c r="E1274" s="144" t="s">
        <v>21</v>
      </c>
      <c r="F1274" s="146">
        <f>F1273+F1271+F1270+F1272</f>
        <v>0</v>
      </c>
      <c r="I1274" s="135">
        <f>SUM(I1270:I1273)</f>
        <v>0</v>
      </c>
      <c r="J1274" s="135">
        <f>SUM(J1270:J1273)</f>
        <v>0</v>
      </c>
      <c r="K1274" s="76"/>
      <c r="P1274" s="106"/>
      <c r="Q1274" s="195"/>
    </row>
    <row r="1275" spans="1:17" x14ac:dyDescent="0.25">
      <c r="A1275" s="17"/>
      <c r="B1275" s="11"/>
      <c r="C1275" s="17"/>
      <c r="D1275" s="17"/>
      <c r="E1275" s="17"/>
      <c r="F1275" s="36"/>
      <c r="P1275" s="106"/>
      <c r="Q1275" s="195"/>
    </row>
    <row r="1276" spans="1:17" x14ac:dyDescent="0.25">
      <c r="A1276" s="861" t="s">
        <v>149</v>
      </c>
      <c r="B1276" s="861"/>
      <c r="C1276" s="861"/>
      <c r="D1276" s="861"/>
      <c r="E1276" s="861"/>
      <c r="F1276" s="861"/>
      <c r="G1276" s="861"/>
      <c r="H1276" s="861"/>
      <c r="I1276" s="861"/>
      <c r="J1276" s="861"/>
      <c r="P1276" s="106"/>
      <c r="Q1276" s="195"/>
    </row>
    <row r="1277" spans="1:17" x14ac:dyDescent="0.25">
      <c r="A1277" s="862"/>
      <c r="B1277" s="862"/>
      <c r="C1277" s="862"/>
      <c r="D1277" s="862"/>
      <c r="E1277" s="862"/>
      <c r="F1277" s="17"/>
      <c r="I1277" s="850" t="s">
        <v>172</v>
      </c>
      <c r="J1277" s="850"/>
      <c r="O1277" s="106"/>
    </row>
    <row r="1278" spans="1:17" ht="56.25" x14ac:dyDescent="0.25">
      <c r="A1278" s="167" t="s">
        <v>15</v>
      </c>
      <c r="B1278" s="167" t="s">
        <v>14</v>
      </c>
      <c r="C1278" s="167" t="s">
        <v>27</v>
      </c>
      <c r="D1278" s="167" t="s">
        <v>75</v>
      </c>
      <c r="E1278" s="167" t="s">
        <v>7</v>
      </c>
      <c r="I1278" s="133" t="s">
        <v>115</v>
      </c>
      <c r="J1278" s="133" t="s">
        <v>173</v>
      </c>
      <c r="K1278" s="81"/>
      <c r="O1278" s="106"/>
    </row>
    <row r="1279" spans="1:17" x14ac:dyDescent="0.25">
      <c r="A1279" s="113">
        <v>1</v>
      </c>
      <c r="B1279" s="113">
        <v>2</v>
      </c>
      <c r="C1279" s="113">
        <v>3</v>
      </c>
      <c r="D1279" s="113">
        <v>4</v>
      </c>
      <c r="E1279" s="113">
        <v>5</v>
      </c>
      <c r="F1279" s="78"/>
      <c r="G1279" s="78"/>
      <c r="H1279" s="78"/>
      <c r="I1279" s="135"/>
      <c r="J1279" s="135"/>
      <c r="O1279" s="106"/>
    </row>
    <row r="1280" spans="1:17" x14ac:dyDescent="0.25">
      <c r="A1280" s="167">
        <v>1</v>
      </c>
      <c r="B1280" s="10" t="s">
        <v>84</v>
      </c>
      <c r="C1280" s="167"/>
      <c r="D1280" s="165" t="e">
        <f>E1280/C1280</f>
        <v>#DIV/0!</v>
      </c>
      <c r="E1280" s="165"/>
      <c r="I1280" s="138"/>
      <c r="J1280" s="138"/>
      <c r="O1280" s="106"/>
    </row>
    <row r="1281" spans="1:17" s="78" customFormat="1" x14ac:dyDescent="0.25">
      <c r="A1281" s="167">
        <v>2</v>
      </c>
      <c r="B1281" s="10" t="s">
        <v>83</v>
      </c>
      <c r="C1281" s="167"/>
      <c r="D1281" s="165" t="e">
        <f>E1281/C1281</f>
        <v>#DIV/0!</v>
      </c>
      <c r="E1281" s="165"/>
      <c r="F1281" s="67"/>
      <c r="G1281" s="67"/>
      <c r="H1281" s="67"/>
      <c r="I1281" s="138"/>
      <c r="J1281" s="138"/>
      <c r="K1281" s="79"/>
      <c r="O1281" s="186"/>
      <c r="P1281" s="188"/>
      <c r="Q1281" s="188"/>
    </row>
    <row r="1282" spans="1:17" x14ac:dyDescent="0.25">
      <c r="A1282" s="167">
        <v>3</v>
      </c>
      <c r="B1282" s="10" t="s">
        <v>85</v>
      </c>
      <c r="C1282" s="167"/>
      <c r="D1282" s="165" t="e">
        <f>E1282/C1282</f>
        <v>#DIV/0!</v>
      </c>
      <c r="E1282" s="165"/>
      <c r="I1282" s="138"/>
      <c r="J1282" s="138"/>
      <c r="O1282" s="106"/>
    </row>
    <row r="1283" spans="1:17" x14ac:dyDescent="0.25">
      <c r="A1283" s="167">
        <v>4</v>
      </c>
      <c r="B1283" s="10" t="s">
        <v>86</v>
      </c>
      <c r="C1283" s="167"/>
      <c r="D1283" s="165" t="e">
        <f>E1283/C1283</f>
        <v>#DIV/0!</v>
      </c>
      <c r="E1283" s="165"/>
      <c r="I1283" s="138"/>
      <c r="J1283" s="138"/>
      <c r="O1283" s="106"/>
    </row>
    <row r="1284" spans="1:17" x14ac:dyDescent="0.25">
      <c r="A1284" s="144"/>
      <c r="B1284" s="145" t="s">
        <v>20</v>
      </c>
      <c r="C1284" s="144"/>
      <c r="D1284" s="144" t="s">
        <v>21</v>
      </c>
      <c r="E1284" s="146">
        <f>E1283+E1282+E1281+E1280</f>
        <v>0</v>
      </c>
      <c r="I1284" s="135">
        <f>SUM(I1280:I1283)</f>
        <v>0</v>
      </c>
      <c r="J1284" s="135">
        <f>SUM(J1280:J1283)</f>
        <v>0</v>
      </c>
      <c r="O1284" s="106"/>
    </row>
    <row r="1285" spans="1:17" x14ac:dyDescent="0.25">
      <c r="A1285" s="35"/>
      <c r="B1285" s="11"/>
      <c r="C1285" s="17"/>
      <c r="D1285" s="17"/>
      <c r="E1285" s="17"/>
      <c r="F1285" s="36"/>
      <c r="O1285" s="106"/>
    </row>
    <row r="1286" spans="1:17" x14ac:dyDescent="0.25">
      <c r="A1286" s="861" t="s">
        <v>158</v>
      </c>
      <c r="B1286" s="861"/>
      <c r="C1286" s="861"/>
      <c r="D1286" s="861"/>
      <c r="E1286" s="861"/>
      <c r="F1286" s="861"/>
      <c r="G1286" s="861"/>
      <c r="H1286" s="861"/>
      <c r="I1286" s="861"/>
      <c r="J1286" s="861"/>
      <c r="O1286" s="106"/>
    </row>
    <row r="1287" spans="1:17" x14ac:dyDescent="0.25">
      <c r="A1287" s="30"/>
      <c r="B1287" s="11"/>
      <c r="C1287" s="17"/>
      <c r="D1287" s="17"/>
      <c r="E1287" s="17"/>
      <c r="F1287" s="17"/>
      <c r="P1287" s="106"/>
    </row>
    <row r="1288" spans="1:17" x14ac:dyDescent="0.25">
      <c r="A1288" s="30"/>
      <c r="B1288" s="11"/>
      <c r="C1288" s="17"/>
      <c r="D1288" s="17"/>
      <c r="E1288" s="17"/>
      <c r="F1288" s="17"/>
      <c r="I1288" s="850" t="s">
        <v>172</v>
      </c>
      <c r="J1288" s="850"/>
      <c r="K1288" s="128"/>
    </row>
    <row r="1289" spans="1:17" ht="56.25" x14ac:dyDescent="0.25">
      <c r="A1289" s="167" t="s">
        <v>24</v>
      </c>
      <c r="B1289" s="167" t="s">
        <v>14</v>
      </c>
      <c r="C1289" s="167" t="s">
        <v>74</v>
      </c>
      <c r="D1289" s="167" t="s">
        <v>117</v>
      </c>
      <c r="F1289" s="17"/>
      <c r="I1289" s="133" t="s">
        <v>115</v>
      </c>
      <c r="J1289" s="133" t="s">
        <v>173</v>
      </c>
      <c r="P1289" s="106"/>
    </row>
    <row r="1290" spans="1:17" x14ac:dyDescent="0.25">
      <c r="A1290" s="113">
        <v>1</v>
      </c>
      <c r="B1290" s="113">
        <v>2</v>
      </c>
      <c r="C1290" s="113">
        <v>3</v>
      </c>
      <c r="D1290" s="113">
        <v>4</v>
      </c>
      <c r="E1290" s="78"/>
      <c r="F1290" s="1"/>
      <c r="G1290" s="78"/>
      <c r="H1290" s="78"/>
      <c r="I1290" s="135"/>
      <c r="J1290" s="135"/>
      <c r="P1290" s="106"/>
    </row>
    <row r="1291" spans="1:17" x14ac:dyDescent="0.25">
      <c r="A1291" s="167"/>
      <c r="B1291" s="15"/>
      <c r="C1291" s="13"/>
      <c r="D1291" s="165"/>
      <c r="F1291" s="17"/>
      <c r="I1291" s="138"/>
      <c r="J1291" s="138"/>
      <c r="P1291" s="106"/>
    </row>
    <row r="1292" spans="1:17" s="78" customFormat="1" x14ac:dyDescent="0.25">
      <c r="A1292" s="167"/>
      <c r="B1292" s="15"/>
      <c r="C1292" s="13"/>
      <c r="D1292" s="165"/>
      <c r="E1292" s="67"/>
      <c r="F1292" s="36"/>
      <c r="G1292" s="67"/>
      <c r="H1292" s="67"/>
      <c r="I1292" s="138"/>
      <c r="J1292" s="138"/>
      <c r="K1292" s="79"/>
      <c r="O1292" s="188"/>
      <c r="P1292" s="186"/>
      <c r="Q1292" s="188"/>
    </row>
    <row r="1293" spans="1:17" x14ac:dyDescent="0.25">
      <c r="A1293" s="167"/>
      <c r="B1293" s="15"/>
      <c r="C1293" s="13"/>
      <c r="D1293" s="165"/>
      <c r="F1293" s="17"/>
      <c r="I1293" s="138"/>
      <c r="J1293" s="138"/>
      <c r="P1293" s="106"/>
      <c r="Q1293" s="195"/>
    </row>
    <row r="1294" spans="1:17" x14ac:dyDescent="0.25">
      <c r="A1294" s="167"/>
      <c r="B1294" s="15"/>
      <c r="C1294" s="13"/>
      <c r="D1294" s="165"/>
      <c r="F1294" s="17"/>
      <c r="I1294" s="138"/>
      <c r="J1294" s="138"/>
      <c r="P1294" s="106"/>
      <c r="Q1294" s="195"/>
    </row>
    <row r="1295" spans="1:17" x14ac:dyDescent="0.25">
      <c r="A1295" s="144"/>
      <c r="B1295" s="145" t="s">
        <v>20</v>
      </c>
      <c r="C1295" s="144" t="s">
        <v>21</v>
      </c>
      <c r="D1295" s="146">
        <f>SUM(D1291:D1294)</f>
        <v>0</v>
      </c>
      <c r="F1295" s="17"/>
      <c r="I1295" s="135">
        <f>SUM(I1291:I1294)</f>
        <v>0</v>
      </c>
      <c r="J1295" s="135">
        <f>SUM(J1291:J1294)</f>
        <v>0</v>
      </c>
      <c r="P1295" s="106"/>
      <c r="Q1295" s="195"/>
    </row>
    <row r="1296" spans="1:17" x14ac:dyDescent="0.25">
      <c r="A1296" s="35"/>
      <c r="B1296" s="11"/>
      <c r="C1296" s="17"/>
      <c r="D1296" s="17"/>
      <c r="E1296" s="17"/>
      <c r="F1296" s="36"/>
      <c r="P1296" s="106"/>
      <c r="Q1296" s="195"/>
    </row>
    <row r="1297" spans="1:17" x14ac:dyDescent="0.25">
      <c r="A1297" s="863" t="s">
        <v>180</v>
      </c>
      <c r="B1297" s="863"/>
      <c r="C1297" s="863"/>
      <c r="D1297" s="863"/>
      <c r="E1297" s="863"/>
      <c r="F1297" s="863"/>
      <c r="G1297" s="863"/>
      <c r="H1297" s="863"/>
      <c r="I1297" s="863"/>
      <c r="J1297" s="863"/>
      <c r="P1297" s="106"/>
    </row>
    <row r="1298" spans="1:17" x14ac:dyDescent="0.25">
      <c r="A1298" s="35"/>
      <c r="B1298" s="11"/>
      <c r="C1298" s="17"/>
      <c r="D1298" s="17"/>
      <c r="E1298" s="17"/>
      <c r="F1298" s="36"/>
      <c r="P1298" s="106"/>
    </row>
    <row r="1299" spans="1:17" x14ac:dyDescent="0.25">
      <c r="A1299" s="860" t="s">
        <v>118</v>
      </c>
      <c r="B1299" s="860"/>
      <c r="C1299" s="860"/>
      <c r="D1299" s="860"/>
      <c r="E1299" s="860"/>
      <c r="F1299" s="860"/>
      <c r="G1299" s="860"/>
      <c r="H1299" s="860"/>
      <c r="I1299" s="860"/>
      <c r="J1299" s="860"/>
      <c r="K1299" s="123"/>
    </row>
    <row r="1300" spans="1:17" x14ac:dyDescent="0.25">
      <c r="A1300" s="55"/>
      <c r="B1300" s="55"/>
      <c r="C1300" s="55"/>
      <c r="D1300" s="55"/>
      <c r="E1300" s="55"/>
      <c r="F1300" s="17"/>
      <c r="I1300" s="850" t="s">
        <v>172</v>
      </c>
      <c r="J1300" s="850"/>
      <c r="P1300" s="106"/>
    </row>
    <row r="1301" spans="1:17" ht="56.25" x14ac:dyDescent="0.25">
      <c r="A1301" s="167" t="s">
        <v>24</v>
      </c>
      <c r="B1301" s="167" t="s">
        <v>14</v>
      </c>
      <c r="C1301" s="167" t="s">
        <v>74</v>
      </c>
      <c r="D1301" s="167" t="s">
        <v>117</v>
      </c>
      <c r="E1301" s="68"/>
      <c r="F1301" s="37"/>
      <c r="G1301" s="4"/>
      <c r="H1301" s="37"/>
      <c r="I1301" s="133" t="s">
        <v>115</v>
      </c>
      <c r="J1301" s="133" t="s">
        <v>173</v>
      </c>
      <c r="K1301" s="128"/>
      <c r="P1301" s="106"/>
    </row>
    <row r="1302" spans="1:17" x14ac:dyDescent="0.25">
      <c r="A1302" s="113">
        <v>1</v>
      </c>
      <c r="B1302" s="113">
        <v>2</v>
      </c>
      <c r="C1302" s="113">
        <v>3</v>
      </c>
      <c r="D1302" s="113">
        <v>4</v>
      </c>
      <c r="E1302" s="79"/>
      <c r="F1302" s="107"/>
      <c r="G1302" s="108"/>
      <c r="H1302" s="109"/>
      <c r="I1302" s="141"/>
      <c r="J1302" s="141"/>
      <c r="P1302" s="106"/>
    </row>
    <row r="1303" spans="1:17" s="68" customFormat="1" x14ac:dyDescent="0.25">
      <c r="A1303" s="167">
        <v>1</v>
      </c>
      <c r="B1303" s="10"/>
      <c r="C1303" s="13"/>
      <c r="D1303" s="165"/>
      <c r="F1303" s="37"/>
      <c r="G1303" s="4"/>
      <c r="H1303" s="21"/>
      <c r="I1303" s="142"/>
      <c r="J1303" s="142"/>
      <c r="O1303" s="121"/>
      <c r="P1303" s="88"/>
      <c r="Q1303" s="121"/>
    </row>
    <row r="1304" spans="1:17" s="79" customFormat="1" x14ac:dyDescent="0.25">
      <c r="A1304" s="144"/>
      <c r="B1304" s="145" t="s">
        <v>20</v>
      </c>
      <c r="C1304" s="144" t="s">
        <v>21</v>
      </c>
      <c r="D1304" s="146">
        <f>SUM(D1303:D1303)</f>
        <v>0</v>
      </c>
      <c r="E1304" s="68"/>
      <c r="F1304" s="37"/>
      <c r="G1304" s="4"/>
      <c r="H1304" s="21"/>
      <c r="I1304" s="135">
        <f>SUM(I1303)</f>
        <v>0</v>
      </c>
      <c r="J1304" s="135">
        <f>SUM(J1303)</f>
        <v>0</v>
      </c>
      <c r="O1304" s="193"/>
      <c r="P1304" s="198"/>
      <c r="Q1304" s="193"/>
    </row>
    <row r="1305" spans="1:17" s="68" customFormat="1" x14ac:dyDescent="0.25">
      <c r="A1305" s="37"/>
      <c r="B1305" s="37"/>
      <c r="C1305" s="37"/>
      <c r="D1305" s="37"/>
      <c r="E1305" s="37"/>
      <c r="F1305" s="37"/>
      <c r="G1305" s="4"/>
      <c r="H1305" s="21"/>
      <c r="I1305" s="4"/>
      <c r="J1305" s="4"/>
      <c r="O1305" s="121"/>
      <c r="P1305" s="88"/>
      <c r="Q1305" s="199"/>
    </row>
    <row r="1306" spans="1:17" s="68" customFormat="1" x14ac:dyDescent="0.25">
      <c r="A1306" s="861" t="s">
        <v>152</v>
      </c>
      <c r="B1306" s="861"/>
      <c r="C1306" s="861"/>
      <c r="D1306" s="861"/>
      <c r="E1306" s="861"/>
      <c r="F1306" s="861"/>
      <c r="G1306" s="861"/>
      <c r="H1306" s="861"/>
      <c r="I1306" s="861"/>
      <c r="J1306" s="861"/>
      <c r="O1306" s="121"/>
      <c r="P1306" s="88"/>
      <c r="Q1306" s="121"/>
    </row>
    <row r="1307" spans="1:17" s="68" customFormat="1" x14ac:dyDescent="0.25">
      <c r="A1307" s="862"/>
      <c r="B1307" s="862"/>
      <c r="C1307" s="862"/>
      <c r="D1307" s="862"/>
      <c r="E1307" s="862"/>
      <c r="F1307" s="862"/>
      <c r="G1307" s="67"/>
      <c r="H1307" s="67"/>
      <c r="I1307" s="850" t="s">
        <v>172</v>
      </c>
      <c r="J1307" s="850"/>
      <c r="O1307" s="121"/>
      <c r="P1307" s="88"/>
      <c r="Q1307" s="121"/>
    </row>
    <row r="1308" spans="1:17" s="68" customFormat="1" ht="56.25" x14ac:dyDescent="0.25">
      <c r="A1308" s="167" t="s">
        <v>24</v>
      </c>
      <c r="B1308" s="167" t="s">
        <v>14</v>
      </c>
      <c r="C1308" s="167" t="s">
        <v>78</v>
      </c>
      <c r="D1308" s="167" t="s">
        <v>27</v>
      </c>
      <c r="E1308" s="167" t="s">
        <v>79</v>
      </c>
      <c r="F1308" s="167" t="s">
        <v>7</v>
      </c>
      <c r="H1308" s="67"/>
      <c r="I1308" s="133" t="s">
        <v>115</v>
      </c>
      <c r="J1308" s="133" t="s">
        <v>173</v>
      </c>
      <c r="M1308" s="76"/>
      <c r="O1308" s="121"/>
      <c r="P1308" s="88"/>
      <c r="Q1308" s="121"/>
    </row>
    <row r="1309" spans="1:17" s="68" customFormat="1" x14ac:dyDescent="0.25">
      <c r="A1309" s="113">
        <v>1</v>
      </c>
      <c r="B1309" s="113">
        <v>2</v>
      </c>
      <c r="C1309" s="113">
        <v>3</v>
      </c>
      <c r="D1309" s="113">
        <v>4</v>
      </c>
      <c r="E1309" s="113">
        <v>5</v>
      </c>
      <c r="F1309" s="113">
        <v>6</v>
      </c>
      <c r="G1309" s="79"/>
      <c r="H1309" s="78"/>
      <c r="I1309" s="130"/>
      <c r="J1309" s="130"/>
      <c r="O1309" s="121"/>
      <c r="P1309" s="88"/>
      <c r="Q1309" s="121"/>
    </row>
    <row r="1310" spans="1:17" s="68" customFormat="1" x14ac:dyDescent="0.25">
      <c r="A1310" s="167">
        <v>1</v>
      </c>
      <c r="B1310" s="10" t="s">
        <v>175</v>
      </c>
      <c r="C1310" s="167"/>
      <c r="D1310" s="167"/>
      <c r="E1310" s="165" t="e">
        <f>F1310/D1310</f>
        <v>#DIV/0!</v>
      </c>
      <c r="F1310" s="165"/>
      <c r="H1310" s="67"/>
      <c r="I1310" s="142"/>
      <c r="J1310" s="142"/>
      <c r="O1310" s="121"/>
      <c r="P1310" s="88"/>
      <c r="Q1310" s="121"/>
    </row>
    <row r="1311" spans="1:17" s="79" customFormat="1" x14ac:dyDescent="0.25">
      <c r="A1311" s="144"/>
      <c r="B1311" s="145" t="s">
        <v>20</v>
      </c>
      <c r="C1311" s="144" t="s">
        <v>21</v>
      </c>
      <c r="D1311" s="144" t="s">
        <v>21</v>
      </c>
      <c r="E1311" s="144" t="s">
        <v>21</v>
      </c>
      <c r="F1311" s="146">
        <f>F1310</f>
        <v>0</v>
      </c>
      <c r="G1311" s="67"/>
      <c r="H1311" s="67"/>
      <c r="I1311" s="135">
        <f>SUM(I1310)</f>
        <v>0</v>
      </c>
      <c r="J1311" s="135">
        <f>SUM(J1310)</f>
        <v>0</v>
      </c>
      <c r="O1311" s="193"/>
      <c r="P1311" s="198"/>
      <c r="Q1311" s="193"/>
    </row>
    <row r="1312" spans="1:17" s="68" customFormat="1" x14ac:dyDescent="0.25">
      <c r="A1312" s="35"/>
      <c r="B1312" s="11"/>
      <c r="C1312" s="17"/>
      <c r="D1312" s="17"/>
      <c r="E1312" s="17"/>
      <c r="F1312" s="36"/>
      <c r="G1312" s="67"/>
      <c r="H1312" s="67"/>
      <c r="I1312" s="67"/>
      <c r="J1312" s="67"/>
      <c r="O1312" s="121"/>
      <c r="P1312" s="88"/>
      <c r="Q1312" s="121"/>
    </row>
    <row r="1313" spans="1:17" x14ac:dyDescent="0.25">
      <c r="A1313" s="35"/>
      <c r="B1313" s="48" t="s">
        <v>100</v>
      </c>
      <c r="C1313" s="164">
        <f>C1314+C1315+C1316</f>
        <v>0</v>
      </c>
      <c r="D1313" s="194"/>
      <c r="P1313" s="106"/>
    </row>
    <row r="1314" spans="1:17" x14ac:dyDescent="0.25">
      <c r="A1314" s="35"/>
      <c r="B1314" s="49" t="s">
        <v>2</v>
      </c>
      <c r="C1314" s="164">
        <f>F1311+D1304+D1295+E1284+F1274+F1264+F1254+F1244+F1234+F1224+E1214+D1204+D1193+E1182+F1172+F1161+F1153+F1138+D1129+D1120+E1111+E1099+E1090+C1078+C1067+C1056+C1045+C1032+E1019+E1004+E993+D982+E966+F957+F950+F932+E918+J910-C1315-C1316</f>
        <v>0</v>
      </c>
      <c r="D1314" s="195"/>
      <c r="P1314" s="106"/>
    </row>
    <row r="1315" spans="1:17" x14ac:dyDescent="0.25">
      <c r="A1315" s="17"/>
      <c r="B1315" s="11" t="s">
        <v>13</v>
      </c>
      <c r="C1315" s="164">
        <f>I1311+I1304+I1295+I1284+I1274+I1264+I1254+I1234+I1244+I1224+I1214+I1204+I1193+I1182+I1172+I1161+I1153+I1138+I1129+I1120+I1111+I1099+I1090+I1078+I1067+I1056+I1045+I1032+I1019+I1004+I993+I982+I966+I957+I950+I932+I918</f>
        <v>0</v>
      </c>
      <c r="D1315" s="195"/>
      <c r="L1315" s="38"/>
      <c r="M1315" s="11"/>
      <c r="N1315" s="75"/>
      <c r="P1315" s="106"/>
    </row>
    <row r="1316" spans="1:17" x14ac:dyDescent="0.25">
      <c r="A1316" s="17"/>
      <c r="B1316" s="11" t="s">
        <v>106</v>
      </c>
      <c r="C1316" s="164">
        <f>J1311+J1304+J1295+J1284+J1274+J1264+J1254+J1244+J1234+J1224+J1214+J1204+J1193+J1182+J1172+J1161+J1153+J1138+J1129+J1120+J1111+J1099+J1090+J1078+J1067+J1056+J1045+J1032+J1019+J1004+J993+J982+J966+J957+J950+J932+J918</f>
        <v>0</v>
      </c>
      <c r="D1316" s="195"/>
    </row>
    <row r="1317" spans="1:17" x14ac:dyDescent="0.25">
      <c r="A1317" s="17"/>
      <c r="B1317" s="11"/>
      <c r="C1317" s="17"/>
      <c r="D1317" s="17"/>
      <c r="E1317" s="17"/>
      <c r="F1317" s="17"/>
    </row>
    <row r="1318" spans="1:17" x14ac:dyDescent="0.25">
      <c r="A1318" s="17"/>
      <c r="B1318" s="175" t="s">
        <v>195</v>
      </c>
      <c r="C1318" s="201">
        <f>F1311+D1304+D1295+E1284+F1274+F1264+F1254+F1244+F1234+F1224+E1214+D1204+D1193+E1182+F1172+F1161+F1153+F1138+D1129+D1120+E1111</f>
        <v>0</v>
      </c>
      <c r="D1318" s="17"/>
      <c r="E1318" s="17"/>
      <c r="F1318" s="17"/>
    </row>
    <row r="1319" spans="1:17" ht="54.75" customHeight="1" x14ac:dyDescent="0.25">
      <c r="A1319" s="17"/>
      <c r="B1319" s="200" t="s">
        <v>196</v>
      </c>
      <c r="C1319" s="202"/>
      <c r="D1319" s="17"/>
      <c r="E1319" s="17"/>
      <c r="F1319" s="17"/>
    </row>
    <row r="1320" spans="1:17" ht="45" x14ac:dyDescent="0.25">
      <c r="A1320" s="17"/>
      <c r="B1320" s="175" t="s">
        <v>197</v>
      </c>
      <c r="C1320" s="201">
        <f>C1318-C1319</f>
        <v>0</v>
      </c>
      <c r="D1320" s="17"/>
      <c r="E1320" s="17"/>
      <c r="F1320" s="17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x14ac:dyDescent="0.25">
      <c r="A1323" s="17"/>
      <c r="B1323" s="11"/>
      <c r="C1323" s="17"/>
      <c r="D1323" s="17"/>
      <c r="E1323" s="17"/>
      <c r="F1323" s="17"/>
    </row>
    <row r="1324" spans="1:17" x14ac:dyDescent="0.25">
      <c r="A1324" s="17"/>
      <c r="B1324" s="11"/>
      <c r="C1324" s="17"/>
      <c r="D1324" s="17"/>
      <c r="E1324" s="17"/>
      <c r="F1324" s="17"/>
    </row>
    <row r="1325" spans="1:17" x14ac:dyDescent="0.25">
      <c r="A1325" s="858" t="s">
        <v>9</v>
      </c>
      <c r="B1325" s="858"/>
      <c r="C1325" s="39"/>
      <c r="D1325" s="859" t="e">
        <f>#REF!</f>
        <v>#REF!</v>
      </c>
      <c r="E1325" s="859"/>
      <c r="F1325" s="17"/>
      <c r="G1325" s="17"/>
      <c r="H1325" s="17"/>
      <c r="I1325" s="17"/>
      <c r="J1325" s="17"/>
    </row>
    <row r="1326" spans="1:17" x14ac:dyDescent="0.25">
      <c r="A1326" s="17"/>
      <c r="B1326" s="40"/>
      <c r="C1326" s="161" t="s">
        <v>10</v>
      </c>
      <c r="D1326" s="857" t="s">
        <v>3</v>
      </c>
      <c r="E1326" s="857"/>
      <c r="F1326" s="17"/>
      <c r="G1326" s="17"/>
      <c r="H1326" s="17"/>
      <c r="I1326" s="17"/>
      <c r="J1326" s="17"/>
    </row>
    <row r="1327" spans="1:17" s="17" customFormat="1" x14ac:dyDescent="0.25">
      <c r="A1327" s="927"/>
      <c r="B1327" s="927"/>
      <c r="C1327" s="41"/>
      <c r="D1327" s="9"/>
      <c r="E1327" s="250"/>
      <c r="L1327" s="111"/>
      <c r="O1327" s="20"/>
      <c r="P1327" s="20"/>
      <c r="Q1327" s="20"/>
    </row>
    <row r="1328" spans="1:17" s="17" customFormat="1" x14ac:dyDescent="0.25">
      <c r="A1328" s="927"/>
      <c r="B1328" s="927"/>
      <c r="C1328" s="41"/>
      <c r="D1328" s="931"/>
      <c r="E1328" s="931"/>
      <c r="L1328" s="111"/>
      <c r="O1328" s="20"/>
      <c r="P1328" s="20"/>
      <c r="Q1328" s="20"/>
    </row>
    <row r="1329" spans="1:17" s="17" customFormat="1" x14ac:dyDescent="0.25">
      <c r="A1329" s="20"/>
      <c r="B1329" s="43"/>
      <c r="C1329" s="9"/>
      <c r="D1329" s="931"/>
      <c r="E1329" s="931"/>
      <c r="L1329" s="111"/>
      <c r="O1329" s="20"/>
      <c r="P1329" s="20"/>
      <c r="Q1329" s="20"/>
    </row>
    <row r="1330" spans="1:17" s="17" customFormat="1" x14ac:dyDescent="0.25">
      <c r="B1330" s="40"/>
      <c r="C1330" s="44"/>
      <c r="D1330" s="251"/>
      <c r="E1330" s="252"/>
      <c r="L1330" s="111"/>
      <c r="O1330" s="20"/>
      <c r="P1330" s="20"/>
      <c r="Q1330" s="20"/>
    </row>
    <row r="1331" spans="1:17" s="17" customFormat="1" x14ac:dyDescent="0.25">
      <c r="A1331" s="858" t="s">
        <v>11</v>
      </c>
      <c r="B1331" s="858"/>
      <c r="C1331" s="47"/>
      <c r="D1331" s="859" t="e">
        <f>#REF!</f>
        <v>#REF!</v>
      </c>
      <c r="E1331" s="859"/>
      <c r="L1331" s="111"/>
      <c r="O1331" s="20"/>
      <c r="P1331" s="20"/>
      <c r="Q1331" s="20"/>
    </row>
    <row r="1332" spans="1:17" s="17" customFormat="1" x14ac:dyDescent="0.25">
      <c r="B1332" s="40"/>
      <c r="C1332" s="161" t="s">
        <v>10</v>
      </c>
      <c r="D1332" s="857" t="s">
        <v>3</v>
      </c>
      <c r="E1332" s="857"/>
      <c r="L1332" s="111"/>
      <c r="O1332" s="20"/>
      <c r="P1332" s="20"/>
      <c r="Q1332" s="20"/>
    </row>
    <row r="1333" spans="1:17" x14ac:dyDescent="0.25">
      <c r="A1333" s="17"/>
      <c r="B1333" s="11"/>
      <c r="C1333" s="17"/>
      <c r="D1333" s="17"/>
      <c r="E1333" s="17"/>
      <c r="F1333" s="17"/>
    </row>
  </sheetData>
  <mergeCells count="402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7:A128"/>
    <mergeCell ref="C127:C128"/>
    <mergeCell ref="D127:D128"/>
    <mergeCell ref="E127:E128"/>
    <mergeCell ref="A133:J133"/>
    <mergeCell ref="A135:J135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70:J170"/>
    <mergeCell ref="I171:J171"/>
    <mergeCell ref="A181:J181"/>
    <mergeCell ref="I182:J182"/>
    <mergeCell ref="A193:J193"/>
    <mergeCell ref="A195:J195"/>
    <mergeCell ref="I136:J136"/>
    <mergeCell ref="A146:J146"/>
    <mergeCell ref="A148:J148"/>
    <mergeCell ref="I149:J149"/>
    <mergeCell ref="A159:J159"/>
    <mergeCell ref="I160:J160"/>
    <mergeCell ref="A225:J225"/>
    <mergeCell ref="I226:J226"/>
    <mergeCell ref="A234:J234"/>
    <mergeCell ref="I235:J235"/>
    <mergeCell ref="A243:J243"/>
    <mergeCell ref="A244:F244"/>
    <mergeCell ref="I244:J244"/>
    <mergeCell ref="I196:J196"/>
    <mergeCell ref="A204:J204"/>
    <mergeCell ref="I205:J205"/>
    <mergeCell ref="A214:J214"/>
    <mergeCell ref="A216:J216"/>
    <mergeCell ref="I217:J217"/>
    <mergeCell ref="I276:J276"/>
    <mergeCell ref="A286:J286"/>
    <mergeCell ref="I287:J287"/>
    <mergeCell ref="A296:J296"/>
    <mergeCell ref="I298:J298"/>
    <mergeCell ref="A307:J307"/>
    <mergeCell ref="A253:J253"/>
    <mergeCell ref="A255:J255"/>
    <mergeCell ref="I256:J256"/>
    <mergeCell ref="A267:J267"/>
    <mergeCell ref="I268:J268"/>
    <mergeCell ref="A275:J275"/>
    <mergeCell ref="A338:J338"/>
    <mergeCell ref="A339:F339"/>
    <mergeCell ref="I339:J339"/>
    <mergeCell ref="A348:J348"/>
    <mergeCell ref="A349:F349"/>
    <mergeCell ref="I349:J349"/>
    <mergeCell ref="I309:J309"/>
    <mergeCell ref="A318:J318"/>
    <mergeCell ref="A319:E319"/>
    <mergeCell ref="I319:J319"/>
    <mergeCell ref="A328:J328"/>
    <mergeCell ref="A329:F329"/>
    <mergeCell ref="I329:J329"/>
    <mergeCell ref="A378:J378"/>
    <mergeCell ref="A379:F379"/>
    <mergeCell ref="I379:J379"/>
    <mergeCell ref="A388:J388"/>
    <mergeCell ref="A389:E389"/>
    <mergeCell ref="I389:J389"/>
    <mergeCell ref="A358:J358"/>
    <mergeCell ref="A359:F359"/>
    <mergeCell ref="I359:J359"/>
    <mergeCell ref="A368:J368"/>
    <mergeCell ref="A369:F369"/>
    <mergeCell ref="I369:J369"/>
    <mergeCell ref="A419:F419"/>
    <mergeCell ref="I419:J419"/>
    <mergeCell ref="A437:B437"/>
    <mergeCell ref="D437:E437"/>
    <mergeCell ref="D438:E438"/>
    <mergeCell ref="A439:B439"/>
    <mergeCell ref="A398:J398"/>
    <mergeCell ref="I400:J400"/>
    <mergeCell ref="A409:J409"/>
    <mergeCell ref="A411:J411"/>
    <mergeCell ref="I412:J412"/>
    <mergeCell ref="A418:J418"/>
    <mergeCell ref="A445:J445"/>
    <mergeCell ref="A447:J447"/>
    <mergeCell ref="A451:B451"/>
    <mergeCell ref="C451:J451"/>
    <mergeCell ref="A454:J454"/>
    <mergeCell ref="A456:J456"/>
    <mergeCell ref="A440:B440"/>
    <mergeCell ref="D440:E440"/>
    <mergeCell ref="D441:E441"/>
    <mergeCell ref="A443:B443"/>
    <mergeCell ref="D443:E443"/>
    <mergeCell ref="D444:E444"/>
    <mergeCell ref="A458:J458"/>
    <mergeCell ref="A461:A463"/>
    <mergeCell ref="B461:B463"/>
    <mergeCell ref="C461:C463"/>
    <mergeCell ref="D461:G461"/>
    <mergeCell ref="H461:H463"/>
    <mergeCell ref="I461:I463"/>
    <mergeCell ref="J461:J463"/>
    <mergeCell ref="D462:D463"/>
    <mergeCell ref="E462:G462"/>
    <mergeCell ref="A486:A487"/>
    <mergeCell ref="A490:J490"/>
    <mergeCell ref="I491:J491"/>
    <mergeCell ref="A508:J508"/>
    <mergeCell ref="I509:J509"/>
    <mergeCell ref="A515:J515"/>
    <mergeCell ref="A468:J468"/>
    <mergeCell ref="I469:J469"/>
    <mergeCell ref="A476:J476"/>
    <mergeCell ref="A478:J478"/>
    <mergeCell ref="I479:J479"/>
    <mergeCell ref="A483:A484"/>
    <mergeCell ref="L531:L536"/>
    <mergeCell ref="A533:A534"/>
    <mergeCell ref="A540:J540"/>
    <mergeCell ref="A542:J542"/>
    <mergeCell ref="I543:J543"/>
    <mergeCell ref="A551:J551"/>
    <mergeCell ref="A517:J517"/>
    <mergeCell ref="A518:E518"/>
    <mergeCell ref="I518:J518"/>
    <mergeCell ref="A524:J524"/>
    <mergeCell ref="A526:J526"/>
    <mergeCell ref="I527:J527"/>
    <mergeCell ref="A571:A572"/>
    <mergeCell ref="C571:C572"/>
    <mergeCell ref="D571:D572"/>
    <mergeCell ref="E571:E572"/>
    <mergeCell ref="A577:J577"/>
    <mergeCell ref="A579:J579"/>
    <mergeCell ref="A553:J553"/>
    <mergeCell ref="A554:E554"/>
    <mergeCell ref="I554:J554"/>
    <mergeCell ref="I563:J563"/>
    <mergeCell ref="A568:A569"/>
    <mergeCell ref="C568:C569"/>
    <mergeCell ref="D568:D569"/>
    <mergeCell ref="E568:E569"/>
    <mergeCell ref="A614:J614"/>
    <mergeCell ref="I615:J615"/>
    <mergeCell ref="A625:J625"/>
    <mergeCell ref="I626:J626"/>
    <mergeCell ref="A637:J637"/>
    <mergeCell ref="A639:J639"/>
    <mergeCell ref="I580:J580"/>
    <mergeCell ref="A590:J590"/>
    <mergeCell ref="A592:J592"/>
    <mergeCell ref="I593:J593"/>
    <mergeCell ref="A603:J603"/>
    <mergeCell ref="I604:J604"/>
    <mergeCell ref="A669:J669"/>
    <mergeCell ref="I670:J670"/>
    <mergeCell ref="A678:J678"/>
    <mergeCell ref="I679:J679"/>
    <mergeCell ref="A687:J687"/>
    <mergeCell ref="A688:F688"/>
    <mergeCell ref="I688:J688"/>
    <mergeCell ref="I640:J640"/>
    <mergeCell ref="A648:J648"/>
    <mergeCell ref="I649:J649"/>
    <mergeCell ref="A658:J658"/>
    <mergeCell ref="A660:J660"/>
    <mergeCell ref="I661:J661"/>
    <mergeCell ref="I720:J720"/>
    <mergeCell ref="A730:J730"/>
    <mergeCell ref="I731:J731"/>
    <mergeCell ref="A740:J740"/>
    <mergeCell ref="I742:J742"/>
    <mergeCell ref="A751:J751"/>
    <mergeCell ref="A697:J697"/>
    <mergeCell ref="A699:J699"/>
    <mergeCell ref="I700:J700"/>
    <mergeCell ref="A711:J711"/>
    <mergeCell ref="I712:J712"/>
    <mergeCell ref="A719:J719"/>
    <mergeCell ref="A782:J782"/>
    <mergeCell ref="A783:F783"/>
    <mergeCell ref="I783:J783"/>
    <mergeCell ref="A792:J792"/>
    <mergeCell ref="A793:F793"/>
    <mergeCell ref="I793:J793"/>
    <mergeCell ref="I753:J753"/>
    <mergeCell ref="A762:J762"/>
    <mergeCell ref="A763:E763"/>
    <mergeCell ref="I763:J763"/>
    <mergeCell ref="A772:J772"/>
    <mergeCell ref="A773:F773"/>
    <mergeCell ref="I773:J773"/>
    <mergeCell ref="A822:J822"/>
    <mergeCell ref="A823:F823"/>
    <mergeCell ref="I823:J823"/>
    <mergeCell ref="A832:J832"/>
    <mergeCell ref="A833:E833"/>
    <mergeCell ref="I833:J833"/>
    <mergeCell ref="A802:J802"/>
    <mergeCell ref="A803:F803"/>
    <mergeCell ref="I803:J803"/>
    <mergeCell ref="A812:J812"/>
    <mergeCell ref="A813:F813"/>
    <mergeCell ref="I813:J813"/>
    <mergeCell ref="A863:F863"/>
    <mergeCell ref="I863:J863"/>
    <mergeCell ref="A881:B881"/>
    <mergeCell ref="D881:E881"/>
    <mergeCell ref="D882:E882"/>
    <mergeCell ref="A883:B883"/>
    <mergeCell ref="A842:J842"/>
    <mergeCell ref="I844:J844"/>
    <mergeCell ref="A853:J853"/>
    <mergeCell ref="A855:J855"/>
    <mergeCell ref="I856:J856"/>
    <mergeCell ref="A862:J862"/>
    <mergeCell ref="A889:J889"/>
    <mergeCell ref="A891:J891"/>
    <mergeCell ref="A895:B895"/>
    <mergeCell ref="C895:J895"/>
    <mergeCell ref="A898:J898"/>
    <mergeCell ref="A900:J900"/>
    <mergeCell ref="A884:B884"/>
    <mergeCell ref="D884:E884"/>
    <mergeCell ref="D885:E885"/>
    <mergeCell ref="A887:B887"/>
    <mergeCell ref="D887:E887"/>
    <mergeCell ref="D888:E888"/>
    <mergeCell ref="A912:J912"/>
    <mergeCell ref="I913:J913"/>
    <mergeCell ref="A920:J920"/>
    <mergeCell ref="A922:J922"/>
    <mergeCell ref="I923:J923"/>
    <mergeCell ref="A927:A928"/>
    <mergeCell ref="A902:J902"/>
    <mergeCell ref="A905:A907"/>
    <mergeCell ref="B905:B907"/>
    <mergeCell ref="C905:C907"/>
    <mergeCell ref="D905:G905"/>
    <mergeCell ref="H905:H907"/>
    <mergeCell ref="I905:I907"/>
    <mergeCell ref="J905:J907"/>
    <mergeCell ref="D906:D907"/>
    <mergeCell ref="E906:G906"/>
    <mergeCell ref="A961:J961"/>
    <mergeCell ref="A962:E962"/>
    <mergeCell ref="I962:J962"/>
    <mergeCell ref="A968:J968"/>
    <mergeCell ref="A970:J970"/>
    <mergeCell ref="I971:J971"/>
    <mergeCell ref="A930:A931"/>
    <mergeCell ref="A934:J934"/>
    <mergeCell ref="I935:J935"/>
    <mergeCell ref="A952:J952"/>
    <mergeCell ref="I953:J953"/>
    <mergeCell ref="A959:J959"/>
    <mergeCell ref="A997:J997"/>
    <mergeCell ref="A998:E998"/>
    <mergeCell ref="I998:J998"/>
    <mergeCell ref="I1007:J1007"/>
    <mergeCell ref="A1012:A1013"/>
    <mergeCell ref="C1012:C1013"/>
    <mergeCell ref="D1012:D1013"/>
    <mergeCell ref="E1012:E1013"/>
    <mergeCell ref="L975:L980"/>
    <mergeCell ref="A977:A978"/>
    <mergeCell ref="A984:J984"/>
    <mergeCell ref="A986:J986"/>
    <mergeCell ref="I987:J987"/>
    <mergeCell ref="A995:J995"/>
    <mergeCell ref="I1024:J1024"/>
    <mergeCell ref="A1034:J1034"/>
    <mergeCell ref="A1036:J1036"/>
    <mergeCell ref="I1037:J1037"/>
    <mergeCell ref="A1047:J1047"/>
    <mergeCell ref="I1048:J1048"/>
    <mergeCell ref="A1015:A1016"/>
    <mergeCell ref="C1015:C1016"/>
    <mergeCell ref="D1015:D1016"/>
    <mergeCell ref="E1015:E1016"/>
    <mergeCell ref="A1021:J1021"/>
    <mergeCell ref="A1023:J1023"/>
    <mergeCell ref="I1084:J1084"/>
    <mergeCell ref="A1092:J1092"/>
    <mergeCell ref="I1093:J1093"/>
    <mergeCell ref="A1102:J1102"/>
    <mergeCell ref="A1104:J1104"/>
    <mergeCell ref="I1105:J1105"/>
    <mergeCell ref="A1058:J1058"/>
    <mergeCell ref="I1059:J1059"/>
    <mergeCell ref="A1069:J1069"/>
    <mergeCell ref="I1070:J1070"/>
    <mergeCell ref="A1081:J1081"/>
    <mergeCell ref="A1083:J1083"/>
    <mergeCell ref="A1141:J1141"/>
    <mergeCell ref="A1143:J1143"/>
    <mergeCell ref="I1144:J1144"/>
    <mergeCell ref="A1155:J1155"/>
    <mergeCell ref="I1156:J1156"/>
    <mergeCell ref="A1163:J1163"/>
    <mergeCell ref="A1113:J1113"/>
    <mergeCell ref="I1114:J1114"/>
    <mergeCell ref="A1122:J1122"/>
    <mergeCell ref="I1123:J1123"/>
    <mergeCell ref="A1131:J1131"/>
    <mergeCell ref="A1132:F1132"/>
    <mergeCell ref="I1132:J1132"/>
    <mergeCell ref="I1197:J1197"/>
    <mergeCell ref="A1206:J1206"/>
    <mergeCell ref="A1207:E1207"/>
    <mergeCell ref="I1207:J1207"/>
    <mergeCell ref="A1216:J1216"/>
    <mergeCell ref="A1217:F1217"/>
    <mergeCell ref="I1217:J1217"/>
    <mergeCell ref="I1164:J1164"/>
    <mergeCell ref="A1174:J1174"/>
    <mergeCell ref="I1175:J1175"/>
    <mergeCell ref="A1184:J1184"/>
    <mergeCell ref="I1186:J1186"/>
    <mergeCell ref="A1195:J1195"/>
    <mergeCell ref="A1246:J1246"/>
    <mergeCell ref="A1247:F1247"/>
    <mergeCell ref="I1247:J1247"/>
    <mergeCell ref="A1256:J1256"/>
    <mergeCell ref="A1257:F1257"/>
    <mergeCell ref="I1257:J1257"/>
    <mergeCell ref="A1226:J1226"/>
    <mergeCell ref="A1227:F1227"/>
    <mergeCell ref="I1227:J1227"/>
    <mergeCell ref="A1236:J1236"/>
    <mergeCell ref="A1237:F1237"/>
    <mergeCell ref="I1237:J1237"/>
    <mergeCell ref="A1286:J1286"/>
    <mergeCell ref="I1288:J1288"/>
    <mergeCell ref="A1297:J1297"/>
    <mergeCell ref="A1299:J1299"/>
    <mergeCell ref="I1300:J1300"/>
    <mergeCell ref="A1306:J1306"/>
    <mergeCell ref="A1266:J1266"/>
    <mergeCell ref="A1267:F1267"/>
    <mergeCell ref="I1267:J1267"/>
    <mergeCell ref="A1276:J1276"/>
    <mergeCell ref="A1277:E1277"/>
    <mergeCell ref="I1277:J1277"/>
    <mergeCell ref="A1328:B1328"/>
    <mergeCell ref="D1328:E1328"/>
    <mergeCell ref="D1329:E1329"/>
    <mergeCell ref="A1331:B1331"/>
    <mergeCell ref="D1331:E1331"/>
    <mergeCell ref="D1332:E1332"/>
    <mergeCell ref="A1307:F1307"/>
    <mergeCell ref="I1307:J1307"/>
    <mergeCell ref="A1325:B1325"/>
    <mergeCell ref="D1325:E1325"/>
    <mergeCell ref="D1326:E1326"/>
    <mergeCell ref="A1327:B13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1"/>
  <sheetViews>
    <sheetView topLeftCell="A1305" zoomScale="70" zoomScaleNormal="70" workbookViewId="0">
      <selection activeCell="D1328" sqref="D1328:E1328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str">
        <f>'130Пит сотр'!A1:J1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/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98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0.25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x14ac:dyDescent="0.25">
      <c r="K23" s="114"/>
    </row>
    <row r="24" spans="1:17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2" spans="1:17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x14ac:dyDescent="0.25">
      <c r="A45" s="17"/>
      <c r="B45" s="11"/>
      <c r="C45" s="17"/>
      <c r="D45" s="17"/>
      <c r="E45" s="17"/>
      <c r="F45" s="17"/>
      <c r="G45" s="121"/>
      <c r="O45" s="106"/>
    </row>
    <row r="46" spans="1:17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x14ac:dyDescent="0.25">
      <c r="A63" s="17"/>
      <c r="B63" s="11"/>
      <c r="C63" s="17"/>
      <c r="D63" s="17"/>
      <c r="E63" s="17"/>
      <c r="F63" s="17"/>
      <c r="O63" s="106"/>
    </row>
    <row r="64" spans="1:17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x14ac:dyDescent="0.25">
      <c r="O70" s="106"/>
    </row>
    <row r="71" spans="1:17" ht="52.5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80" spans="1:17" ht="56.25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x14ac:dyDescent="0.25">
      <c r="A81" s="17"/>
      <c r="B81" s="11"/>
      <c r="C81" s="17"/>
      <c r="D81" s="17"/>
      <c r="E81" s="17"/>
      <c r="F81" s="17"/>
    </row>
    <row r="82" spans="1:17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6" spans="1:17" ht="56.25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8" spans="1:20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7" spans="1:20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867"/>
      <c r="B127" s="165" t="s">
        <v>116</v>
      </c>
      <c r="C127" s="867"/>
      <c r="D127" s="867"/>
      <c r="E127" s="867"/>
      <c r="I127" s="139"/>
      <c r="J127" s="139"/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hidden="1" x14ac:dyDescent="0.35">
      <c r="A128" s="867"/>
      <c r="B128" s="165" t="s">
        <v>128</v>
      </c>
      <c r="C128" s="867"/>
      <c r="D128" s="867"/>
      <c r="E128" s="867"/>
      <c r="I128" s="139"/>
      <c r="J128" s="139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idden="1" x14ac:dyDescent="0.35">
      <c r="A129" s="165"/>
      <c r="B129" s="165"/>
      <c r="C129" s="165"/>
      <c r="D129" s="165"/>
      <c r="E129" s="165"/>
      <c r="I129" s="139"/>
      <c r="J129" s="139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s="12" customFormat="1" hidden="1" x14ac:dyDescent="0.35">
      <c r="A130" s="165"/>
      <c r="B130" s="165"/>
      <c r="C130" s="165"/>
      <c r="D130" s="165"/>
      <c r="E130" s="165"/>
      <c r="I130" s="139"/>
      <c r="J130" s="139"/>
      <c r="K130" s="16"/>
      <c r="L130" s="36"/>
      <c r="M130" s="36"/>
      <c r="O130" s="189"/>
      <c r="P130" s="196"/>
      <c r="Q130" s="196"/>
      <c r="R130" s="92"/>
      <c r="S130" s="92"/>
      <c r="T130" s="92"/>
    </row>
    <row r="131" spans="1:20" s="12" customFormat="1" x14ac:dyDescent="0.35">
      <c r="A131" s="146"/>
      <c r="B131" s="146" t="s">
        <v>20</v>
      </c>
      <c r="C131" s="146"/>
      <c r="D131" s="146" t="s">
        <v>21</v>
      </c>
      <c r="E131" s="146">
        <f>E122</f>
        <v>0</v>
      </c>
      <c r="I131" s="135">
        <f>I122</f>
        <v>0</v>
      </c>
      <c r="J131" s="135">
        <f>J122</f>
        <v>0</v>
      </c>
      <c r="K131" s="16"/>
      <c r="L131" s="36"/>
      <c r="M131" s="36"/>
      <c r="O131" s="189"/>
      <c r="P131" s="196"/>
      <c r="Q131" s="196"/>
      <c r="R131" s="92"/>
      <c r="S131" s="92"/>
      <c r="T131" s="92"/>
    </row>
    <row r="132" spans="1:20" s="12" customFormat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3.25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20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</row>
    <row r="136" spans="1:20" x14ac:dyDescent="0.25">
      <c r="I136" s="850" t="s">
        <v>172</v>
      </c>
      <c r="J136" s="850"/>
      <c r="K136" s="173"/>
    </row>
    <row r="137" spans="1:20" s="12" customFormat="1" ht="56.25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</row>
    <row r="139" spans="1:20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</row>
    <row r="140" spans="1:20" s="78" customFormat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O140" s="188"/>
      <c r="P140" s="188"/>
      <c r="Q140" s="188"/>
    </row>
    <row r="141" spans="1:20" x14ac:dyDescent="0.25">
      <c r="A141" s="14"/>
      <c r="B141" s="101"/>
      <c r="C141" s="94"/>
      <c r="I141" s="140"/>
      <c r="J141" s="140"/>
    </row>
    <row r="142" spans="1:20" x14ac:dyDescent="0.25">
      <c r="A142" s="14"/>
      <c r="B142" s="101"/>
      <c r="C142" s="94"/>
      <c r="I142" s="140"/>
      <c r="J142" s="140"/>
    </row>
    <row r="143" spans="1:20" x14ac:dyDescent="0.25">
      <c r="A143" s="14"/>
      <c r="B143" s="101"/>
      <c r="C143" s="94"/>
      <c r="I143" s="140"/>
      <c r="J143" s="140"/>
    </row>
    <row r="144" spans="1:20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</row>
    <row r="146" spans="1:20" ht="33" customHeight="1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</row>
    <row r="147" spans="1:20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20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</row>
    <row r="149" spans="1:20" x14ac:dyDescent="0.25">
      <c r="I149" s="850" t="s">
        <v>172</v>
      </c>
      <c r="J149" s="850"/>
      <c r="K149" s="173"/>
    </row>
    <row r="150" spans="1:20" s="12" customFormat="1" ht="56.25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</row>
    <row r="152" spans="1:20" x14ac:dyDescent="0.25">
      <c r="A152" s="14">
        <v>1</v>
      </c>
      <c r="B152" s="101"/>
      <c r="C152" s="102"/>
      <c r="I152" s="138"/>
      <c r="J152" s="138"/>
    </row>
    <row r="153" spans="1:20" s="78" customFormat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O153" s="188"/>
      <c r="P153" s="188"/>
      <c r="Q153" s="188"/>
    </row>
    <row r="154" spans="1:20" x14ac:dyDescent="0.25">
      <c r="A154" s="14"/>
      <c r="B154" s="101"/>
      <c r="C154" s="94"/>
      <c r="I154" s="140"/>
      <c r="J154" s="140"/>
    </row>
    <row r="155" spans="1:20" x14ac:dyDescent="0.25">
      <c r="A155" s="14"/>
      <c r="B155" s="101"/>
      <c r="C155" s="94"/>
      <c r="I155" s="140"/>
      <c r="J155" s="140"/>
    </row>
    <row r="156" spans="1:20" x14ac:dyDescent="0.25">
      <c r="A156" s="14"/>
      <c r="B156" s="101"/>
      <c r="C156" s="94"/>
      <c r="I156" s="140"/>
      <c r="J156" s="140"/>
    </row>
    <row r="157" spans="1:20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</row>
    <row r="159" spans="1:20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</row>
    <row r="160" spans="1:20" x14ac:dyDescent="0.25">
      <c r="I160" s="850" t="s">
        <v>172</v>
      </c>
      <c r="J160" s="850"/>
    </row>
    <row r="161" spans="1:20" s="12" customFormat="1" ht="56.25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</row>
    <row r="163" spans="1:20" x14ac:dyDescent="0.25">
      <c r="A163" s="14">
        <v>1</v>
      </c>
      <c r="B163" s="101"/>
      <c r="C163" s="102"/>
      <c r="I163" s="138"/>
      <c r="J163" s="138"/>
    </row>
    <row r="164" spans="1:20" s="78" customFormat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O164" s="188"/>
      <c r="P164" s="188"/>
      <c r="Q164" s="188"/>
    </row>
    <row r="165" spans="1:20" x14ac:dyDescent="0.25">
      <c r="A165" s="14"/>
      <c r="B165" s="101"/>
      <c r="C165" s="94"/>
      <c r="I165" s="140"/>
      <c r="J165" s="140"/>
    </row>
    <row r="166" spans="1:20" x14ac:dyDescent="0.25">
      <c r="A166" s="14"/>
      <c r="B166" s="101"/>
      <c r="C166" s="94"/>
      <c r="I166" s="140"/>
      <c r="J166" s="140"/>
    </row>
    <row r="167" spans="1:20" x14ac:dyDescent="0.25">
      <c r="A167" s="14"/>
      <c r="B167" s="101"/>
      <c r="C167" s="94"/>
      <c r="I167" s="140"/>
      <c r="J167" s="140"/>
    </row>
    <row r="168" spans="1:20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</row>
    <row r="170" spans="1:20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</row>
    <row r="171" spans="1:20" x14ac:dyDescent="0.25">
      <c r="I171" s="850" t="s">
        <v>172</v>
      </c>
      <c r="J171" s="850"/>
    </row>
    <row r="172" spans="1:20" s="12" customFormat="1" ht="56.25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</row>
    <row r="174" spans="1:20" x14ac:dyDescent="0.25">
      <c r="A174" s="14">
        <v>1</v>
      </c>
      <c r="B174" s="101"/>
      <c r="C174" s="102"/>
      <c r="I174" s="138"/>
      <c r="J174" s="138"/>
    </row>
    <row r="175" spans="1:20" s="78" customFormat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O175" s="188"/>
      <c r="P175" s="188"/>
      <c r="Q175" s="188"/>
    </row>
    <row r="176" spans="1:20" x14ac:dyDescent="0.25">
      <c r="A176" s="14"/>
      <c r="B176" s="101"/>
      <c r="C176" s="94"/>
      <c r="I176" s="140"/>
      <c r="J176" s="140"/>
    </row>
    <row r="177" spans="1:20" x14ac:dyDescent="0.25">
      <c r="A177" s="14"/>
      <c r="B177" s="101"/>
      <c r="C177" s="94"/>
      <c r="I177" s="140"/>
      <c r="J177" s="140"/>
    </row>
    <row r="178" spans="1:20" x14ac:dyDescent="0.25">
      <c r="A178" s="14"/>
      <c r="B178" s="101"/>
      <c r="C178" s="94"/>
      <c r="I178" s="140"/>
      <c r="J178" s="140"/>
    </row>
    <row r="179" spans="1:20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</row>
    <row r="181" spans="1:20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</row>
    <row r="182" spans="1:20" x14ac:dyDescent="0.25">
      <c r="I182" s="850" t="s">
        <v>172</v>
      </c>
      <c r="J182" s="850"/>
    </row>
    <row r="183" spans="1:20" s="12" customFormat="1" ht="56.25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</row>
    <row r="185" spans="1:20" x14ac:dyDescent="0.25">
      <c r="A185" s="14">
        <v>1</v>
      </c>
      <c r="B185" s="101"/>
      <c r="C185" s="102"/>
      <c r="I185" s="138"/>
      <c r="J185" s="138"/>
    </row>
    <row r="186" spans="1:20" s="78" customFormat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O186" s="188"/>
      <c r="P186" s="188"/>
      <c r="Q186" s="188"/>
    </row>
    <row r="187" spans="1:20" x14ac:dyDescent="0.25">
      <c r="A187" s="14"/>
      <c r="B187" s="101"/>
      <c r="C187" s="94"/>
      <c r="I187" s="140"/>
      <c r="J187" s="140"/>
    </row>
    <row r="188" spans="1:20" x14ac:dyDescent="0.25">
      <c r="A188" s="14"/>
      <c r="B188" s="101"/>
      <c r="C188" s="94"/>
      <c r="I188" s="140"/>
      <c r="J188" s="140"/>
    </row>
    <row r="189" spans="1:20" x14ac:dyDescent="0.25">
      <c r="A189" s="14"/>
      <c r="B189" s="101"/>
      <c r="C189" s="94"/>
      <c r="I189" s="140"/>
      <c r="J189" s="140"/>
    </row>
    <row r="190" spans="1:20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</row>
    <row r="193" spans="1:20" ht="60.75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</row>
    <row r="195" spans="1:20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</row>
    <row r="196" spans="1:20" x14ac:dyDescent="0.25">
      <c r="I196" s="850" t="s">
        <v>172</v>
      </c>
      <c r="J196" s="850"/>
    </row>
    <row r="197" spans="1:20" s="12" customFormat="1" ht="56.25" x14ac:dyDescent="0.35">
      <c r="A197" s="14" t="s">
        <v>24</v>
      </c>
      <c r="B197" s="14" t="s">
        <v>14</v>
      </c>
      <c r="C197" s="167" t="s">
        <v>132</v>
      </c>
      <c r="D197" s="167" t="s">
        <v>133</v>
      </c>
      <c r="E197" s="167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x14ac:dyDescent="0.25">
      <c r="A198" s="91">
        <v>1</v>
      </c>
      <c r="B198" s="91">
        <v>2</v>
      </c>
      <c r="C198" s="113">
        <v>3</v>
      </c>
      <c r="D198" s="113">
        <v>4</v>
      </c>
      <c r="E198" s="113">
        <v>5</v>
      </c>
      <c r="F198" s="78"/>
      <c r="G198" s="78"/>
      <c r="H198" s="78"/>
      <c r="I198" s="138"/>
      <c r="J198" s="138"/>
    </row>
    <row r="199" spans="1:20" x14ac:dyDescent="0.25">
      <c r="A199" s="14">
        <v>1</v>
      </c>
      <c r="B199" s="101"/>
      <c r="C199" s="94"/>
      <c r="D199" s="14"/>
      <c r="E199" s="94"/>
      <c r="I199" s="138"/>
      <c r="J199" s="138"/>
    </row>
    <row r="200" spans="1:20" s="78" customFormat="1" x14ac:dyDescent="0.25">
      <c r="A200" s="14"/>
      <c r="B200" s="101"/>
      <c r="C200" s="165"/>
      <c r="D200" s="167"/>
      <c r="E200" s="165"/>
      <c r="F200" s="67"/>
      <c r="G200" s="67"/>
      <c r="H200" s="67"/>
      <c r="I200" s="138"/>
      <c r="J200" s="138"/>
      <c r="K200" s="79"/>
      <c r="O200" s="188"/>
      <c r="P200" s="188"/>
      <c r="Q200" s="188"/>
    </row>
    <row r="201" spans="1:20" x14ac:dyDescent="0.25">
      <c r="A201" s="14"/>
      <c r="B201" s="101"/>
      <c r="C201" s="165"/>
      <c r="D201" s="167"/>
      <c r="E201" s="165"/>
      <c r="I201" s="138"/>
      <c r="J201" s="138"/>
    </row>
    <row r="202" spans="1:20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</row>
    <row r="204" spans="1:20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</row>
    <row r="205" spans="1:20" x14ac:dyDescent="0.25">
      <c r="I205" s="850" t="s">
        <v>172</v>
      </c>
      <c r="J205" s="850"/>
    </row>
    <row r="206" spans="1:20" s="12" customFormat="1" ht="56.25" x14ac:dyDescent="0.35">
      <c r="A206" s="14" t="s">
        <v>24</v>
      </c>
      <c r="B206" s="14" t="s">
        <v>14</v>
      </c>
      <c r="C206" s="167" t="s">
        <v>132</v>
      </c>
      <c r="D206" s="167" t="s">
        <v>133</v>
      </c>
      <c r="E206" s="167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x14ac:dyDescent="0.25">
      <c r="A207" s="91">
        <v>1</v>
      </c>
      <c r="B207" s="91">
        <v>2</v>
      </c>
      <c r="C207" s="113">
        <v>3</v>
      </c>
      <c r="D207" s="113">
        <v>4</v>
      </c>
      <c r="E207" s="113">
        <v>5</v>
      </c>
      <c r="F207" s="78"/>
      <c r="G207" s="78"/>
      <c r="H207" s="78"/>
      <c r="I207" s="138"/>
      <c r="J207" s="138"/>
    </row>
    <row r="208" spans="1:20" x14ac:dyDescent="0.25">
      <c r="A208" s="14">
        <v>1</v>
      </c>
      <c r="B208" s="101"/>
      <c r="C208" s="94"/>
      <c r="D208" s="14"/>
      <c r="E208" s="94"/>
      <c r="I208" s="138"/>
      <c r="J208" s="138"/>
    </row>
    <row r="209" spans="1:17" s="78" customFormat="1" x14ac:dyDescent="0.25">
      <c r="A209" s="14"/>
      <c r="B209" s="101"/>
      <c r="C209" s="165"/>
      <c r="D209" s="167"/>
      <c r="E209" s="165"/>
      <c r="F209" s="67"/>
      <c r="G209" s="67"/>
      <c r="H209" s="67"/>
      <c r="I209" s="138"/>
      <c r="J209" s="138"/>
      <c r="K209" s="79"/>
      <c r="O209" s="188"/>
      <c r="P209" s="188"/>
      <c r="Q209" s="188"/>
    </row>
    <row r="210" spans="1:17" x14ac:dyDescent="0.25">
      <c r="A210" s="14"/>
      <c r="B210" s="101"/>
      <c r="C210" s="165"/>
      <c r="D210" s="167"/>
      <c r="E210" s="165"/>
      <c r="I210" s="138"/>
      <c r="J210" s="138"/>
    </row>
    <row r="211" spans="1:17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</row>
    <row r="214" spans="1:17" ht="57.75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</row>
    <row r="216" spans="1:17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</row>
    <row r="217" spans="1:17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</row>
    <row r="218" spans="1:17" ht="56.25" x14ac:dyDescent="0.25">
      <c r="A218" s="167" t="s">
        <v>24</v>
      </c>
      <c r="B218" s="167" t="s">
        <v>14</v>
      </c>
      <c r="C218" s="167" t="s">
        <v>71</v>
      </c>
      <c r="D218" s="167" t="s">
        <v>72</v>
      </c>
      <c r="E218" s="167" t="s">
        <v>73</v>
      </c>
      <c r="I218" s="133" t="s">
        <v>115</v>
      </c>
      <c r="J218" s="133" t="s">
        <v>173</v>
      </c>
      <c r="K218" s="127"/>
    </row>
    <row r="219" spans="1:17" x14ac:dyDescent="0.25">
      <c r="A219" s="113">
        <v>1</v>
      </c>
      <c r="B219" s="113">
        <v>2</v>
      </c>
      <c r="C219" s="113">
        <v>3</v>
      </c>
      <c r="D219" s="113">
        <v>4</v>
      </c>
      <c r="E219" s="113">
        <v>5</v>
      </c>
      <c r="F219" s="78"/>
      <c r="G219" s="78"/>
      <c r="H219" s="78"/>
      <c r="I219" s="138"/>
      <c r="J219" s="138"/>
    </row>
    <row r="220" spans="1:17" x14ac:dyDescent="0.25">
      <c r="A220" s="171"/>
      <c r="B220" s="26"/>
      <c r="C220" s="167"/>
      <c r="D220" s="13"/>
      <c r="E220" s="165"/>
      <c r="I220" s="138"/>
      <c r="J220" s="138"/>
    </row>
    <row r="221" spans="1:17" s="78" customFormat="1" x14ac:dyDescent="0.25">
      <c r="A221" s="167"/>
      <c r="B221" s="10"/>
      <c r="C221" s="167"/>
      <c r="D221" s="13"/>
      <c r="E221" s="165"/>
      <c r="F221" s="67"/>
      <c r="G221" s="67"/>
      <c r="H221" s="67"/>
      <c r="I221" s="138"/>
      <c r="J221" s="138"/>
      <c r="K221" s="79"/>
      <c r="O221" s="188"/>
      <c r="P221" s="188"/>
      <c r="Q221" s="188"/>
    </row>
    <row r="222" spans="1:17" x14ac:dyDescent="0.25">
      <c r="A222" s="167"/>
      <c r="B222" s="10"/>
      <c r="C222" s="167"/>
      <c r="D222" s="13"/>
      <c r="E222" s="165"/>
      <c r="I222" s="138"/>
      <c r="J222" s="138"/>
    </row>
    <row r="223" spans="1:17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</row>
    <row r="224" spans="1:17" x14ac:dyDescent="0.25">
      <c r="A224" s="30"/>
      <c r="B224" s="31"/>
      <c r="C224" s="30"/>
      <c r="D224" s="30"/>
      <c r="E224" s="30"/>
      <c r="F224" s="30"/>
    </row>
    <row r="225" spans="1:17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</row>
    <row r="226" spans="1:17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</row>
    <row r="227" spans="1:17" ht="56.25" x14ac:dyDescent="0.25">
      <c r="A227" s="167" t="s">
        <v>24</v>
      </c>
      <c r="B227" s="167" t="s">
        <v>14</v>
      </c>
      <c r="C227" s="167" t="s">
        <v>74</v>
      </c>
      <c r="D227" s="167" t="s">
        <v>117</v>
      </c>
      <c r="F227" s="17"/>
      <c r="I227" s="133" t="s">
        <v>115</v>
      </c>
      <c r="J227" s="133" t="s">
        <v>173</v>
      </c>
      <c r="K227" s="128"/>
    </row>
    <row r="228" spans="1:17" x14ac:dyDescent="0.25">
      <c r="A228" s="113">
        <v>1</v>
      </c>
      <c r="B228" s="113">
        <v>2</v>
      </c>
      <c r="C228" s="113">
        <v>3</v>
      </c>
      <c r="D228" s="113">
        <v>4</v>
      </c>
      <c r="E228" s="78"/>
      <c r="F228" s="1"/>
      <c r="G228" s="78"/>
      <c r="H228" s="78"/>
      <c r="I228" s="138"/>
      <c r="J228" s="138"/>
    </row>
    <row r="229" spans="1:17" x14ac:dyDescent="0.25">
      <c r="A229" s="167"/>
      <c r="B229" s="26"/>
      <c r="C229" s="13"/>
      <c r="D229" s="165"/>
      <c r="F229" s="17"/>
      <c r="I229" s="138"/>
      <c r="J229" s="138"/>
    </row>
    <row r="230" spans="1:17" s="78" customFormat="1" x14ac:dyDescent="0.25">
      <c r="A230" s="167"/>
      <c r="B230" s="10"/>
      <c r="C230" s="13"/>
      <c r="D230" s="165"/>
      <c r="E230" s="67"/>
      <c r="F230" s="17"/>
      <c r="G230" s="67"/>
      <c r="H230" s="67"/>
      <c r="I230" s="138"/>
      <c r="J230" s="138"/>
      <c r="K230" s="79"/>
      <c r="O230" s="188"/>
      <c r="P230" s="188"/>
      <c r="Q230" s="188"/>
    </row>
    <row r="231" spans="1:17" x14ac:dyDescent="0.25">
      <c r="A231" s="167"/>
      <c r="B231" s="10"/>
      <c r="C231" s="13"/>
      <c r="D231" s="165"/>
      <c r="F231" s="17"/>
      <c r="I231" s="138"/>
      <c r="J231" s="138"/>
    </row>
    <row r="232" spans="1:17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</row>
    <row r="233" spans="1:17" x14ac:dyDescent="0.25">
      <c r="A233" s="30"/>
      <c r="B233" s="31"/>
      <c r="C233" s="30"/>
      <c r="D233" s="30"/>
      <c r="E233" s="30"/>
      <c r="F233" s="30"/>
    </row>
    <row r="234" spans="1:17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</row>
    <row r="235" spans="1:17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</row>
    <row r="236" spans="1:17" ht="56.25" x14ac:dyDescent="0.25">
      <c r="A236" s="167" t="s">
        <v>24</v>
      </c>
      <c r="B236" s="167" t="s">
        <v>14</v>
      </c>
      <c r="C236" s="167" t="s">
        <v>74</v>
      </c>
      <c r="D236" s="167" t="s">
        <v>117</v>
      </c>
      <c r="F236" s="17"/>
      <c r="I236" s="133" t="s">
        <v>115</v>
      </c>
      <c r="J236" s="133" t="s">
        <v>173</v>
      </c>
      <c r="K236" s="128"/>
    </row>
    <row r="237" spans="1:17" x14ac:dyDescent="0.25">
      <c r="A237" s="113">
        <v>1</v>
      </c>
      <c r="B237" s="113">
        <v>2</v>
      </c>
      <c r="C237" s="113">
        <v>3</v>
      </c>
      <c r="D237" s="113">
        <v>4</v>
      </c>
      <c r="E237" s="78"/>
      <c r="F237" s="1"/>
      <c r="G237" s="78"/>
      <c r="H237" s="78"/>
      <c r="I237" s="138"/>
      <c r="J237" s="138"/>
    </row>
    <row r="238" spans="1:17" x14ac:dyDescent="0.25">
      <c r="A238" s="167"/>
      <c r="B238" s="26"/>
      <c r="C238" s="13"/>
      <c r="D238" s="165"/>
      <c r="F238" s="17"/>
      <c r="I238" s="138"/>
      <c r="J238" s="138"/>
    </row>
    <row r="239" spans="1:17" s="78" customFormat="1" x14ac:dyDescent="0.25">
      <c r="A239" s="167"/>
      <c r="B239" s="10"/>
      <c r="C239" s="13"/>
      <c r="D239" s="165"/>
      <c r="E239" s="67"/>
      <c r="F239" s="17"/>
      <c r="G239" s="67"/>
      <c r="H239" s="67"/>
      <c r="I239" s="138"/>
      <c r="J239" s="138"/>
      <c r="K239" s="79"/>
      <c r="O239" s="188"/>
      <c r="P239" s="188"/>
      <c r="Q239" s="188"/>
    </row>
    <row r="240" spans="1:17" x14ac:dyDescent="0.25">
      <c r="A240" s="167"/>
      <c r="B240" s="10"/>
      <c r="C240" s="13"/>
      <c r="D240" s="165"/>
      <c r="F240" s="17"/>
      <c r="I240" s="138"/>
      <c r="J240" s="138"/>
    </row>
    <row r="241" spans="1:17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</row>
    <row r="242" spans="1:17" x14ac:dyDescent="0.25">
      <c r="A242" s="30"/>
      <c r="B242" s="31"/>
      <c r="C242" s="30"/>
      <c r="D242" s="30"/>
      <c r="E242" s="30"/>
      <c r="F242" s="30"/>
    </row>
    <row r="243" spans="1:17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</row>
    <row r="244" spans="1:17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</row>
    <row r="245" spans="1:17" ht="56.25" x14ac:dyDescent="0.25">
      <c r="A245" s="167" t="s">
        <v>24</v>
      </c>
      <c r="B245" s="167" t="s">
        <v>14</v>
      </c>
      <c r="C245" s="167" t="s">
        <v>78</v>
      </c>
      <c r="D245" s="167" t="s">
        <v>27</v>
      </c>
      <c r="E245" s="167" t="s">
        <v>79</v>
      </c>
      <c r="F245" s="167" t="s">
        <v>7</v>
      </c>
      <c r="I245" s="133" t="s">
        <v>115</v>
      </c>
      <c r="J245" s="133" t="s">
        <v>173</v>
      </c>
      <c r="K245" s="81"/>
    </row>
    <row r="246" spans="1:17" x14ac:dyDescent="0.25">
      <c r="A246" s="113">
        <v>1</v>
      </c>
      <c r="B246" s="113">
        <v>2</v>
      </c>
      <c r="C246" s="113">
        <v>3</v>
      </c>
      <c r="D246" s="113">
        <v>4</v>
      </c>
      <c r="E246" s="113">
        <v>5</v>
      </c>
      <c r="F246" s="113">
        <v>6</v>
      </c>
      <c r="G246" s="78"/>
      <c r="H246" s="78"/>
      <c r="I246" s="138"/>
      <c r="J246" s="138"/>
    </row>
    <row r="247" spans="1:17" x14ac:dyDescent="0.25">
      <c r="A247" s="167">
        <v>1</v>
      </c>
      <c r="B247" s="10"/>
      <c r="C247" s="167"/>
      <c r="D247" s="167"/>
      <c r="E247" s="165" t="e">
        <f>F247/D247</f>
        <v>#DIV/0!</v>
      </c>
      <c r="F247" s="165"/>
      <c r="I247" s="138"/>
      <c r="J247" s="138"/>
    </row>
    <row r="248" spans="1:17" s="78" customFormat="1" x14ac:dyDescent="0.25">
      <c r="A248" s="167">
        <v>2</v>
      </c>
      <c r="B248" s="10"/>
      <c r="C248" s="14"/>
      <c r="D248" s="14"/>
      <c r="E248" s="165" t="e">
        <f t="shared" ref="E248:E249" si="3">F248/D248</f>
        <v>#DIV/0!</v>
      </c>
      <c r="F248" s="165"/>
      <c r="G248" s="67"/>
      <c r="H248" s="67"/>
      <c r="I248" s="138"/>
      <c r="J248" s="138"/>
      <c r="K248" s="79"/>
      <c r="O248" s="188"/>
      <c r="P248" s="188"/>
      <c r="Q248" s="188"/>
    </row>
    <row r="249" spans="1:17" x14ac:dyDescent="0.25">
      <c r="A249" s="167">
        <v>3</v>
      </c>
      <c r="B249" s="10"/>
      <c r="C249" s="167"/>
      <c r="D249" s="167"/>
      <c r="E249" s="165" t="e">
        <f t="shared" si="3"/>
        <v>#DIV/0!</v>
      </c>
      <c r="F249" s="165"/>
      <c r="I249" s="138"/>
      <c r="J249" s="138"/>
    </row>
    <row r="250" spans="1:17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</row>
    <row r="251" spans="1:17" x14ac:dyDescent="0.25">
      <c r="A251" s="30"/>
      <c r="B251" s="31"/>
      <c r="C251" s="30"/>
      <c r="D251" s="30"/>
      <c r="E251" s="30"/>
      <c r="F251" s="30"/>
    </row>
    <row r="252" spans="1:17" x14ac:dyDescent="0.25">
      <c r="A252" s="30"/>
      <c r="B252" s="31"/>
      <c r="C252" s="30"/>
      <c r="D252" s="30"/>
      <c r="E252" s="30"/>
      <c r="F252" s="30"/>
    </row>
    <row r="253" spans="1:17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</row>
    <row r="254" spans="1:17" x14ac:dyDescent="0.25">
      <c r="A254" s="30"/>
      <c r="B254" s="31"/>
      <c r="C254" s="30"/>
      <c r="D254" s="30"/>
      <c r="E254" s="30"/>
      <c r="F254" s="30"/>
    </row>
    <row r="255" spans="1:17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</row>
    <row r="256" spans="1:17" x14ac:dyDescent="0.25">
      <c r="A256" s="166"/>
      <c r="B256" s="34"/>
      <c r="C256" s="166"/>
      <c r="D256" s="166"/>
      <c r="E256" s="166"/>
      <c r="F256" s="166"/>
      <c r="I256" s="850" t="s">
        <v>172</v>
      </c>
      <c r="J256" s="850"/>
    </row>
    <row r="257" spans="1:17" ht="56.25" x14ac:dyDescent="0.25">
      <c r="A257" s="167" t="s">
        <v>24</v>
      </c>
      <c r="B257" s="167" t="s">
        <v>14</v>
      </c>
      <c r="C257" s="167" t="s">
        <v>65</v>
      </c>
      <c r="D257" s="167" t="s">
        <v>59</v>
      </c>
      <c r="E257" s="167" t="s">
        <v>60</v>
      </c>
      <c r="F257" s="167" t="s">
        <v>159</v>
      </c>
      <c r="I257" s="133" t="s">
        <v>115</v>
      </c>
      <c r="J257" s="133" t="s">
        <v>173</v>
      </c>
      <c r="K257" s="122"/>
    </row>
    <row r="258" spans="1:17" x14ac:dyDescent="0.25">
      <c r="A258" s="113">
        <v>1</v>
      </c>
      <c r="B258" s="113">
        <v>2</v>
      </c>
      <c r="C258" s="113">
        <v>3</v>
      </c>
      <c r="D258" s="113">
        <v>4</v>
      </c>
      <c r="E258" s="113">
        <v>5</v>
      </c>
      <c r="F258" s="113">
        <v>6</v>
      </c>
      <c r="G258" s="78"/>
      <c r="H258" s="78"/>
      <c r="I258" s="138"/>
      <c r="J258" s="138"/>
    </row>
    <row r="259" spans="1:17" x14ac:dyDescent="0.25">
      <c r="A259" s="167">
        <v>1</v>
      </c>
      <c r="B259" s="10" t="s">
        <v>61</v>
      </c>
      <c r="C259" s="167"/>
      <c r="D259" s="167"/>
      <c r="E259" s="165" t="e">
        <f>F259/D259/C259</f>
        <v>#DIV/0!</v>
      </c>
      <c r="F259" s="165"/>
      <c r="I259" s="138"/>
      <c r="J259" s="138"/>
    </row>
    <row r="260" spans="1:17" s="78" customFormat="1" ht="69.75" x14ac:dyDescent="0.25">
      <c r="A260" s="167">
        <v>2</v>
      </c>
      <c r="B260" s="10" t="s">
        <v>62</v>
      </c>
      <c r="C260" s="167"/>
      <c r="D260" s="167"/>
      <c r="E260" s="165" t="e">
        <f t="shared" ref="E260:E264" si="4">F260/D260/C260</f>
        <v>#DIV/0!</v>
      </c>
      <c r="F260" s="165"/>
      <c r="G260" s="67"/>
      <c r="H260" s="67"/>
      <c r="I260" s="138"/>
      <c r="J260" s="138"/>
      <c r="K260" s="79"/>
      <c r="O260" s="188"/>
      <c r="P260" s="188"/>
      <c r="Q260" s="188"/>
    </row>
    <row r="261" spans="1:17" ht="69.75" x14ac:dyDescent="0.25">
      <c r="A261" s="167">
        <v>3</v>
      </c>
      <c r="B261" s="10" t="s">
        <v>63</v>
      </c>
      <c r="C261" s="167"/>
      <c r="D261" s="167"/>
      <c r="E261" s="165" t="e">
        <f t="shared" si="4"/>
        <v>#DIV/0!</v>
      </c>
      <c r="F261" s="165"/>
      <c r="I261" s="138"/>
      <c r="J261" s="138"/>
    </row>
    <row r="262" spans="1:17" x14ac:dyDescent="0.25">
      <c r="A262" s="167">
        <v>4</v>
      </c>
      <c r="B262" s="10" t="s">
        <v>64</v>
      </c>
      <c r="C262" s="167"/>
      <c r="D262" s="167"/>
      <c r="E262" s="165" t="e">
        <f t="shared" si="4"/>
        <v>#DIV/0!</v>
      </c>
      <c r="F262" s="165"/>
      <c r="I262" s="140"/>
      <c r="J262" s="140"/>
    </row>
    <row r="263" spans="1:17" ht="116.25" x14ac:dyDescent="0.25">
      <c r="A263" s="167">
        <v>5</v>
      </c>
      <c r="B263" s="10" t="s">
        <v>90</v>
      </c>
      <c r="C263" s="167"/>
      <c r="D263" s="167"/>
      <c r="E263" s="165" t="e">
        <f t="shared" si="4"/>
        <v>#DIV/0!</v>
      </c>
      <c r="F263" s="165"/>
      <c r="I263" s="138"/>
      <c r="J263" s="138"/>
    </row>
    <row r="264" spans="1:17" x14ac:dyDescent="0.25">
      <c r="A264" s="167">
        <v>6</v>
      </c>
      <c r="B264" s="10" t="s">
        <v>91</v>
      </c>
      <c r="C264" s="167"/>
      <c r="D264" s="167"/>
      <c r="E264" s="165" t="e">
        <f t="shared" si="4"/>
        <v>#DIV/0!</v>
      </c>
      <c r="F264" s="165"/>
      <c r="I264" s="138"/>
      <c r="J264" s="138"/>
    </row>
    <row r="265" spans="1:17" x14ac:dyDescent="0.25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0</v>
      </c>
      <c r="I265" s="135">
        <f>SUM(I259:I264)</f>
        <v>0</v>
      </c>
      <c r="J265" s="135">
        <f>SUM(J259:J264)</f>
        <v>0</v>
      </c>
    </row>
    <row r="266" spans="1:17" x14ac:dyDescent="0.25">
      <c r="A266" s="17"/>
      <c r="B266" s="11"/>
      <c r="C266" s="17"/>
      <c r="D266" s="17"/>
      <c r="E266" s="17"/>
      <c r="F266" s="17"/>
    </row>
    <row r="267" spans="1:17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</row>
    <row r="268" spans="1:17" x14ac:dyDescent="0.25">
      <c r="A268" s="163"/>
      <c r="B268" s="24"/>
      <c r="C268" s="163"/>
      <c r="D268" s="163"/>
      <c r="E268" s="163"/>
      <c r="F268" s="17"/>
      <c r="I268" s="850" t="s">
        <v>172</v>
      </c>
      <c r="J268" s="850"/>
    </row>
    <row r="269" spans="1:17" ht="56.25" x14ac:dyDescent="0.25">
      <c r="A269" s="167" t="s">
        <v>24</v>
      </c>
      <c r="B269" s="167" t="s">
        <v>14</v>
      </c>
      <c r="C269" s="167" t="s">
        <v>66</v>
      </c>
      <c r="D269" s="167" t="s">
        <v>145</v>
      </c>
      <c r="E269" s="169" t="s">
        <v>107</v>
      </c>
      <c r="F269" s="167" t="s">
        <v>144</v>
      </c>
      <c r="I269" s="133" t="s">
        <v>115</v>
      </c>
      <c r="J269" s="133" t="s">
        <v>173</v>
      </c>
      <c r="K269" s="122"/>
    </row>
    <row r="270" spans="1:17" x14ac:dyDescent="0.25">
      <c r="A270" s="113">
        <v>1</v>
      </c>
      <c r="B270" s="113">
        <v>2</v>
      </c>
      <c r="C270" s="113">
        <v>3</v>
      </c>
      <c r="D270" s="113">
        <v>4</v>
      </c>
      <c r="E270" s="1">
        <v>5</v>
      </c>
      <c r="F270" s="113">
        <v>6</v>
      </c>
      <c r="G270" s="78"/>
      <c r="H270" s="78"/>
      <c r="I270" s="132"/>
      <c r="J270" s="132"/>
    </row>
    <row r="271" spans="1:17" ht="46.5" x14ac:dyDescent="0.25">
      <c r="A271" s="167">
        <v>1</v>
      </c>
      <c r="B271" s="10" t="s">
        <v>87</v>
      </c>
      <c r="C271" s="167"/>
      <c r="D271" s="165" t="e">
        <f>F271/C271</f>
        <v>#DIV/0!</v>
      </c>
      <c r="E271" s="169" t="s">
        <v>12</v>
      </c>
      <c r="F271" s="165"/>
      <c r="I271" s="138"/>
      <c r="J271" s="138"/>
    </row>
    <row r="272" spans="1:17" s="78" customFormat="1" ht="46.5" x14ac:dyDescent="0.25">
      <c r="A272" s="167">
        <v>2</v>
      </c>
      <c r="B272" s="10" t="s">
        <v>198</v>
      </c>
      <c r="C272" s="167" t="s">
        <v>12</v>
      </c>
      <c r="D272" s="165"/>
      <c r="E272" s="169" t="e">
        <f>F272/D272</f>
        <v>#DIV/0!</v>
      </c>
      <c r="F272" s="165"/>
      <c r="G272" s="67"/>
      <c r="H272" s="67"/>
      <c r="I272" s="138"/>
      <c r="J272" s="138"/>
      <c r="K272" s="79"/>
      <c r="O272" s="188"/>
      <c r="P272" s="188"/>
      <c r="Q272" s="188"/>
    </row>
    <row r="273" spans="1:17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</row>
    <row r="274" spans="1:17" x14ac:dyDescent="0.25">
      <c r="A274" s="17"/>
      <c r="B274" s="11"/>
      <c r="C274" s="17"/>
      <c r="D274" s="17"/>
      <c r="E274" s="17"/>
      <c r="F274" s="17"/>
    </row>
    <row r="275" spans="1:17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</row>
    <row r="276" spans="1:17" x14ac:dyDescent="0.25">
      <c r="A276" s="172"/>
      <c r="B276" s="172"/>
      <c r="C276" s="172"/>
      <c r="D276" s="172"/>
      <c r="E276" s="172"/>
      <c r="F276" s="172"/>
      <c r="G276" s="172"/>
      <c r="H276" s="172"/>
      <c r="I276" s="850" t="s">
        <v>172</v>
      </c>
      <c r="J276" s="850"/>
    </row>
    <row r="277" spans="1:17" s="17" customFormat="1" ht="56.25" x14ac:dyDescent="0.25">
      <c r="A277" s="167" t="s">
        <v>24</v>
      </c>
      <c r="B277" s="167" t="s">
        <v>0</v>
      </c>
      <c r="C277" s="167" t="s">
        <v>69</v>
      </c>
      <c r="D277" s="167" t="s">
        <v>67</v>
      </c>
      <c r="E277" s="167" t="s">
        <v>70</v>
      </c>
      <c r="F277" s="167" t="s">
        <v>7</v>
      </c>
      <c r="I277" s="133" t="s">
        <v>115</v>
      </c>
      <c r="J277" s="133" t="s">
        <v>173</v>
      </c>
      <c r="K277" s="81"/>
      <c r="O277" s="20"/>
      <c r="P277" s="20"/>
      <c r="Q277" s="20"/>
    </row>
    <row r="278" spans="1:17" s="17" customFormat="1" x14ac:dyDescent="0.25">
      <c r="A278" s="113">
        <v>1</v>
      </c>
      <c r="B278" s="113">
        <v>2</v>
      </c>
      <c r="C278" s="113">
        <v>4</v>
      </c>
      <c r="D278" s="113">
        <v>5</v>
      </c>
      <c r="E278" s="113">
        <v>6</v>
      </c>
      <c r="F278" s="113">
        <v>7</v>
      </c>
      <c r="G278" s="1"/>
      <c r="H278" s="1"/>
      <c r="I278" s="135"/>
      <c r="J278" s="135"/>
      <c r="K278" s="19"/>
      <c r="O278" s="20"/>
      <c r="P278" s="20"/>
      <c r="Q278" s="20"/>
    </row>
    <row r="279" spans="1:17" s="17" customFormat="1" x14ac:dyDescent="0.25">
      <c r="A279" s="167">
        <v>1</v>
      </c>
      <c r="B279" s="10" t="s">
        <v>92</v>
      </c>
      <c r="C279" s="165" t="e">
        <f>F279/D279</f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" customFormat="1" x14ac:dyDescent="0.25">
      <c r="A280" s="167">
        <v>2</v>
      </c>
      <c r="B280" s="10" t="s">
        <v>68</v>
      </c>
      <c r="C280" s="165" t="e">
        <f t="shared" ref="C280:C283" si="5">F280/D280</f>
        <v>#DIV/0!</v>
      </c>
      <c r="D280" s="165"/>
      <c r="E280" s="165"/>
      <c r="F280" s="165"/>
      <c r="G280" s="17"/>
      <c r="H280" s="17"/>
      <c r="I280" s="138"/>
      <c r="J280" s="138"/>
      <c r="K280" s="104"/>
      <c r="O280" s="191"/>
      <c r="P280" s="191"/>
      <c r="Q280" s="191"/>
    </row>
    <row r="281" spans="1:17" s="17" customFormat="1" x14ac:dyDescent="0.25">
      <c r="A281" s="167">
        <v>3</v>
      </c>
      <c r="B281" s="10" t="s">
        <v>93</v>
      </c>
      <c r="C281" s="165" t="e">
        <f t="shared" si="5"/>
        <v>#DIV/0!</v>
      </c>
      <c r="D281" s="165"/>
      <c r="E281" s="165"/>
      <c r="F281" s="165"/>
      <c r="I281" s="138"/>
      <c r="J281" s="138"/>
      <c r="K281" s="19"/>
      <c r="O281" s="20"/>
      <c r="P281" s="20"/>
      <c r="Q281" s="20"/>
    </row>
    <row r="282" spans="1:17" s="17" customFormat="1" x14ac:dyDescent="0.25">
      <c r="A282" s="167">
        <v>4</v>
      </c>
      <c r="B282" s="10" t="s">
        <v>94</v>
      </c>
      <c r="C282" s="165" t="e">
        <f t="shared" si="5"/>
        <v>#DIV/0!</v>
      </c>
      <c r="D282" s="165"/>
      <c r="E282" s="165"/>
      <c r="F282" s="165"/>
      <c r="I282" s="138"/>
      <c r="J282" s="138"/>
      <c r="K282" s="19"/>
      <c r="O282" s="20"/>
      <c r="P282" s="20"/>
      <c r="Q282" s="20"/>
    </row>
    <row r="283" spans="1:17" s="17" customFormat="1" x14ac:dyDescent="0.25">
      <c r="A283" s="167">
        <v>5</v>
      </c>
      <c r="B283" s="10" t="s">
        <v>192</v>
      </c>
      <c r="C283" s="165" t="e">
        <f t="shared" si="5"/>
        <v>#DIV/0!</v>
      </c>
      <c r="D283" s="165"/>
      <c r="E283" s="165"/>
      <c r="F283" s="165"/>
      <c r="I283" s="138"/>
      <c r="J283" s="138"/>
      <c r="K283" s="19"/>
      <c r="O283" s="20"/>
      <c r="P283" s="20"/>
      <c r="Q283" s="20"/>
    </row>
    <row r="284" spans="1:17" s="17" customFormat="1" x14ac:dyDescent="0.25">
      <c r="A284" s="144"/>
      <c r="B284" s="145" t="s">
        <v>20</v>
      </c>
      <c r="C284" s="144" t="s">
        <v>21</v>
      </c>
      <c r="D284" s="144" t="s">
        <v>21</v>
      </c>
      <c r="E284" s="144" t="s">
        <v>21</v>
      </c>
      <c r="F284" s="146">
        <f>SUM(F279:F283)</f>
        <v>0</v>
      </c>
      <c r="I284" s="135">
        <f>SUM(I279:I283)</f>
        <v>0</v>
      </c>
      <c r="J284" s="135">
        <f>SUM(J279:J283)</f>
        <v>0</v>
      </c>
      <c r="K284" s="19"/>
      <c r="O284" s="20"/>
      <c r="P284" s="20"/>
      <c r="Q284" s="20"/>
    </row>
    <row r="285" spans="1:17" s="17" customFormat="1" x14ac:dyDescent="0.25">
      <c r="B285" s="11"/>
      <c r="G285" s="67"/>
      <c r="H285" s="67"/>
      <c r="I285" s="67"/>
      <c r="J285" s="67"/>
      <c r="K285" s="19"/>
      <c r="O285" s="20"/>
      <c r="P285" s="20"/>
      <c r="Q285" s="20"/>
    </row>
    <row r="286" spans="1:17" s="17" customFormat="1" x14ac:dyDescent="0.25">
      <c r="A286" s="866" t="s">
        <v>140</v>
      </c>
      <c r="B286" s="866"/>
      <c r="C286" s="866"/>
      <c r="D286" s="866"/>
      <c r="E286" s="866"/>
      <c r="F286" s="866"/>
      <c r="G286" s="866"/>
      <c r="H286" s="866"/>
      <c r="I286" s="866"/>
      <c r="J286" s="866"/>
      <c r="K286" s="19"/>
      <c r="O286" s="20"/>
      <c r="P286" s="20"/>
      <c r="Q286" s="20"/>
    </row>
    <row r="287" spans="1:17" x14ac:dyDescent="0.25">
      <c r="A287" s="32"/>
      <c r="B287" s="11"/>
      <c r="C287" s="17"/>
      <c r="D287" s="17"/>
      <c r="E287" s="17"/>
      <c r="F287" s="17"/>
      <c r="I287" s="850" t="s">
        <v>172</v>
      </c>
      <c r="J287" s="850"/>
    </row>
    <row r="288" spans="1:17" ht="56.25" x14ac:dyDescent="0.25">
      <c r="A288" s="167" t="s">
        <v>24</v>
      </c>
      <c r="B288" s="167" t="s">
        <v>14</v>
      </c>
      <c r="C288" s="167" t="s">
        <v>71</v>
      </c>
      <c r="D288" s="167" t="s">
        <v>72</v>
      </c>
      <c r="E288" s="167" t="s">
        <v>147</v>
      </c>
      <c r="I288" s="133" t="s">
        <v>115</v>
      </c>
      <c r="J288" s="133" t="s">
        <v>173</v>
      </c>
      <c r="K288" s="127"/>
    </row>
    <row r="289" spans="1:17" x14ac:dyDescent="0.25">
      <c r="A289" s="113">
        <v>1</v>
      </c>
      <c r="B289" s="113">
        <v>2</v>
      </c>
      <c r="C289" s="113">
        <v>3</v>
      </c>
      <c r="D289" s="113">
        <v>4</v>
      </c>
      <c r="E289" s="113">
        <v>5</v>
      </c>
      <c r="F289" s="78"/>
      <c r="G289" s="78"/>
      <c r="H289" s="78"/>
      <c r="I289" s="135"/>
      <c r="J289" s="135"/>
    </row>
    <row r="290" spans="1:17" x14ac:dyDescent="0.25">
      <c r="A290" s="167">
        <v>1</v>
      </c>
      <c r="B290" s="10"/>
      <c r="C290" s="167"/>
      <c r="D290" s="13"/>
      <c r="E290" s="165"/>
      <c r="I290" s="138"/>
      <c r="J290" s="138"/>
    </row>
    <row r="291" spans="1:17" s="78" customFormat="1" x14ac:dyDescent="0.25">
      <c r="A291" s="167">
        <v>2</v>
      </c>
      <c r="B291" s="10"/>
      <c r="C291" s="167"/>
      <c r="D291" s="13"/>
      <c r="E291" s="165"/>
      <c r="F291" s="67"/>
      <c r="G291" s="67"/>
      <c r="H291" s="67"/>
      <c r="I291" s="138"/>
      <c r="J291" s="138"/>
      <c r="K291" s="79"/>
      <c r="O291" s="188"/>
      <c r="P291" s="188"/>
      <c r="Q291" s="188"/>
    </row>
    <row r="292" spans="1:17" x14ac:dyDescent="0.25">
      <c r="A292" s="167">
        <v>3</v>
      </c>
      <c r="B292" s="10"/>
      <c r="C292" s="167"/>
      <c r="D292" s="13"/>
      <c r="E292" s="165"/>
      <c r="I292" s="138"/>
      <c r="J292" s="138"/>
      <c r="P292" s="106"/>
      <c r="Q292" s="195"/>
    </row>
    <row r="293" spans="1:17" x14ac:dyDescent="0.25">
      <c r="A293" s="167">
        <v>4</v>
      </c>
      <c r="B293" s="10"/>
      <c r="C293" s="167"/>
      <c r="D293" s="13"/>
      <c r="E293" s="165"/>
      <c r="I293" s="138"/>
      <c r="J293" s="138"/>
      <c r="P293" s="106"/>
      <c r="Q293" s="195"/>
    </row>
    <row r="294" spans="1:17" x14ac:dyDescent="0.25">
      <c r="A294" s="144"/>
      <c r="B294" s="145" t="s">
        <v>20</v>
      </c>
      <c r="C294" s="144" t="s">
        <v>21</v>
      </c>
      <c r="D294" s="144" t="s">
        <v>21</v>
      </c>
      <c r="E294" s="146">
        <f>SUM(E290:E293)</f>
        <v>0</v>
      </c>
      <c r="I294" s="135">
        <f>SUM(I290:I293)</f>
        <v>0</v>
      </c>
      <c r="J294" s="135">
        <f>SUM(J290:J293)</f>
        <v>0</v>
      </c>
      <c r="P294" s="106"/>
      <c r="Q294" s="195"/>
    </row>
    <row r="295" spans="1:17" x14ac:dyDescent="0.25">
      <c r="A295" s="17"/>
      <c r="B295" s="11"/>
      <c r="C295" s="17"/>
      <c r="D295" s="17"/>
      <c r="E295" s="17"/>
      <c r="F295" s="17"/>
      <c r="P295" s="106"/>
      <c r="Q295" s="195"/>
    </row>
    <row r="296" spans="1:17" x14ac:dyDescent="0.25">
      <c r="A296" s="860" t="s">
        <v>118</v>
      </c>
      <c r="B296" s="860"/>
      <c r="C296" s="860"/>
      <c r="D296" s="860"/>
      <c r="E296" s="860"/>
      <c r="F296" s="860"/>
      <c r="G296" s="860"/>
      <c r="H296" s="860"/>
      <c r="I296" s="860"/>
      <c r="J296" s="860"/>
      <c r="P296" s="106"/>
    </row>
    <row r="297" spans="1:17" x14ac:dyDescent="0.25">
      <c r="A297" s="30"/>
      <c r="B297" s="11"/>
      <c r="C297" s="17"/>
      <c r="D297" s="17"/>
      <c r="E297" s="17"/>
      <c r="F297" s="17"/>
      <c r="P297" s="106"/>
    </row>
    <row r="298" spans="1:17" x14ac:dyDescent="0.25">
      <c r="A298" s="30"/>
      <c r="B298" s="11"/>
      <c r="C298" s="17"/>
      <c r="D298" s="17"/>
      <c r="E298" s="17"/>
      <c r="F298" s="17"/>
      <c r="I298" s="850" t="s">
        <v>172</v>
      </c>
      <c r="J298" s="850"/>
      <c r="K298" s="128"/>
    </row>
    <row r="299" spans="1:17" ht="56.25" x14ac:dyDescent="0.25">
      <c r="A299" s="167" t="s">
        <v>24</v>
      </c>
      <c r="B299" s="167" t="s">
        <v>14</v>
      </c>
      <c r="C299" s="167" t="s">
        <v>74</v>
      </c>
      <c r="D299" s="167" t="s">
        <v>117</v>
      </c>
      <c r="F299" s="17"/>
      <c r="I299" s="133" t="s">
        <v>115</v>
      </c>
      <c r="J299" s="133" t="s">
        <v>173</v>
      </c>
      <c r="P299" s="106"/>
    </row>
    <row r="300" spans="1:17" x14ac:dyDescent="0.25">
      <c r="A300" s="113">
        <v>1</v>
      </c>
      <c r="B300" s="113">
        <v>2</v>
      </c>
      <c r="C300" s="113">
        <v>3</v>
      </c>
      <c r="D300" s="113">
        <v>4</v>
      </c>
      <c r="E300" s="78"/>
      <c r="F300" s="1"/>
      <c r="G300" s="78"/>
      <c r="H300" s="78"/>
      <c r="I300" s="135"/>
      <c r="J300" s="135"/>
      <c r="P300" s="106"/>
    </row>
    <row r="301" spans="1:17" x14ac:dyDescent="0.25">
      <c r="A301" s="167"/>
      <c r="B301" s="15"/>
      <c r="C301" s="13"/>
      <c r="D301" s="165"/>
      <c r="F301" s="17"/>
      <c r="I301" s="138"/>
      <c r="J301" s="138"/>
      <c r="P301" s="106"/>
    </row>
    <row r="302" spans="1:17" s="78" customFormat="1" x14ac:dyDescent="0.25">
      <c r="A302" s="167"/>
      <c r="B302" s="15"/>
      <c r="C302" s="13"/>
      <c r="D302" s="165"/>
      <c r="E302" s="67"/>
      <c r="F302" s="36"/>
      <c r="G302" s="67"/>
      <c r="H302" s="67"/>
      <c r="I302" s="138"/>
      <c r="J302" s="138"/>
      <c r="K302" s="79"/>
      <c r="O302" s="188"/>
      <c r="P302" s="186"/>
      <c r="Q302" s="188"/>
    </row>
    <row r="303" spans="1:17" x14ac:dyDescent="0.25">
      <c r="A303" s="167"/>
      <c r="B303" s="15"/>
      <c r="C303" s="13"/>
      <c r="D303" s="165"/>
      <c r="F303" s="17"/>
      <c r="I303" s="138"/>
      <c r="J303" s="138"/>
      <c r="P303" s="106"/>
      <c r="Q303" s="195"/>
    </row>
    <row r="304" spans="1:17" x14ac:dyDescent="0.25">
      <c r="A304" s="167"/>
      <c r="B304" s="15"/>
      <c r="C304" s="13"/>
      <c r="D304" s="165"/>
      <c r="F304" s="17"/>
      <c r="I304" s="138"/>
      <c r="J304" s="138"/>
      <c r="P304" s="106"/>
      <c r="Q304" s="195"/>
    </row>
    <row r="305" spans="1:17" x14ac:dyDescent="0.25">
      <c r="A305" s="144"/>
      <c r="B305" s="145" t="s">
        <v>20</v>
      </c>
      <c r="C305" s="144" t="s">
        <v>21</v>
      </c>
      <c r="D305" s="146">
        <f>SUM(D301:D304)</f>
        <v>0</v>
      </c>
      <c r="F305" s="17"/>
      <c r="I305" s="135">
        <f>SUM(I301:I304)</f>
        <v>0</v>
      </c>
      <c r="J305" s="135">
        <f>SUM(J301:J304)</f>
        <v>0</v>
      </c>
      <c r="P305" s="106"/>
      <c r="Q305" s="195"/>
    </row>
    <row r="306" spans="1:17" x14ac:dyDescent="0.25">
      <c r="A306" s="35"/>
      <c r="B306" s="11"/>
      <c r="C306" s="17"/>
      <c r="D306" s="17"/>
      <c r="E306" s="17"/>
      <c r="F306" s="17"/>
      <c r="P306" s="106"/>
      <c r="Q306" s="195"/>
    </row>
    <row r="307" spans="1:17" x14ac:dyDescent="0.25">
      <c r="A307" s="864" t="s">
        <v>148</v>
      </c>
      <c r="B307" s="864"/>
      <c r="C307" s="864"/>
      <c r="D307" s="864"/>
      <c r="E307" s="864"/>
      <c r="F307" s="864"/>
      <c r="G307" s="864"/>
      <c r="H307" s="864"/>
      <c r="I307" s="864"/>
      <c r="J307" s="864"/>
      <c r="P307" s="106"/>
    </row>
    <row r="308" spans="1:17" x14ac:dyDescent="0.25">
      <c r="A308" s="30"/>
      <c r="B308" s="11"/>
      <c r="C308" s="17"/>
      <c r="D308" s="17"/>
      <c r="E308" s="17"/>
      <c r="F308" s="17"/>
      <c r="P308" s="106"/>
    </row>
    <row r="309" spans="1:17" x14ac:dyDescent="0.25">
      <c r="A309" s="30"/>
      <c r="B309" s="11"/>
      <c r="C309" s="17"/>
      <c r="D309" s="17"/>
      <c r="E309" s="17"/>
      <c r="F309" s="17"/>
      <c r="I309" s="850" t="s">
        <v>172</v>
      </c>
      <c r="J309" s="850"/>
      <c r="K309" s="129"/>
      <c r="P309" s="106"/>
    </row>
    <row r="310" spans="1:17" ht="56.25" x14ac:dyDescent="0.25">
      <c r="A310" s="167" t="s">
        <v>24</v>
      </c>
      <c r="B310" s="167" t="s">
        <v>14</v>
      </c>
      <c r="C310" s="167" t="s">
        <v>74</v>
      </c>
      <c r="D310" s="167" t="s">
        <v>117</v>
      </c>
      <c r="F310" s="17"/>
      <c r="I310" s="133" t="s">
        <v>115</v>
      </c>
      <c r="J310" s="133" t="s">
        <v>173</v>
      </c>
      <c r="P310" s="106"/>
    </row>
    <row r="311" spans="1:17" x14ac:dyDescent="0.25">
      <c r="A311" s="113">
        <v>1</v>
      </c>
      <c r="B311" s="113">
        <v>2</v>
      </c>
      <c r="C311" s="113">
        <v>3</v>
      </c>
      <c r="D311" s="113">
        <v>4</v>
      </c>
      <c r="E311" s="78"/>
      <c r="F311" s="1"/>
      <c r="G311" s="78"/>
      <c r="H311" s="78"/>
      <c r="I311" s="135"/>
      <c r="J311" s="135"/>
      <c r="P311" s="106"/>
    </row>
    <row r="312" spans="1:17" x14ac:dyDescent="0.25">
      <c r="A312" s="167">
        <v>1</v>
      </c>
      <c r="B312" s="15"/>
      <c r="C312" s="13"/>
      <c r="D312" s="165"/>
      <c r="F312" s="17"/>
      <c r="G312" s="75"/>
      <c r="I312" s="138"/>
      <c r="J312" s="138"/>
      <c r="P312" s="106"/>
    </row>
    <row r="313" spans="1:17" s="78" customFormat="1" x14ac:dyDescent="0.25">
      <c r="A313" s="167">
        <v>2</v>
      </c>
      <c r="B313" s="15"/>
      <c r="C313" s="13"/>
      <c r="D313" s="165"/>
      <c r="E313" s="67"/>
      <c r="F313" s="17"/>
      <c r="G313" s="67"/>
      <c r="H313" s="67"/>
      <c r="I313" s="138"/>
      <c r="J313" s="138"/>
      <c r="K313" s="79"/>
      <c r="O313" s="188"/>
      <c r="P313" s="186"/>
      <c r="Q313" s="188"/>
    </row>
    <row r="314" spans="1:17" x14ac:dyDescent="0.25">
      <c r="A314" s="167"/>
      <c r="B314" s="15"/>
      <c r="C314" s="13"/>
      <c r="D314" s="165"/>
      <c r="F314" s="17"/>
      <c r="I314" s="138"/>
      <c r="J314" s="138"/>
      <c r="P314" s="106"/>
      <c r="Q314" s="195"/>
    </row>
    <row r="315" spans="1:17" x14ac:dyDescent="0.25">
      <c r="A315" s="167"/>
      <c r="B315" s="15"/>
      <c r="C315" s="13"/>
      <c r="D315" s="165"/>
      <c r="F315" s="17"/>
      <c r="I315" s="138"/>
      <c r="J315" s="138"/>
      <c r="P315" s="106"/>
      <c r="Q315" s="195"/>
    </row>
    <row r="316" spans="1:17" x14ac:dyDescent="0.25">
      <c r="A316" s="144"/>
      <c r="B316" s="145" t="s">
        <v>20</v>
      </c>
      <c r="C316" s="144" t="s">
        <v>21</v>
      </c>
      <c r="D316" s="146">
        <f>SUM(D312:D315)</f>
        <v>0</v>
      </c>
      <c r="F316" s="17"/>
      <c r="I316" s="135">
        <f>SUM(I312:I315)</f>
        <v>0</v>
      </c>
      <c r="J316" s="135">
        <f>SUM(J312:J315)</f>
        <v>0</v>
      </c>
      <c r="P316" s="106"/>
      <c r="Q316" s="195"/>
    </row>
    <row r="317" spans="1:17" x14ac:dyDescent="0.25">
      <c r="A317" s="35"/>
      <c r="B317" s="11"/>
      <c r="C317" s="17"/>
      <c r="D317" s="17"/>
      <c r="E317" s="17"/>
      <c r="F317" s="17"/>
      <c r="P317" s="106"/>
      <c r="Q317" s="195"/>
    </row>
    <row r="318" spans="1:17" x14ac:dyDescent="0.25">
      <c r="A318" s="861" t="s">
        <v>150</v>
      </c>
      <c r="B318" s="861"/>
      <c r="C318" s="861"/>
      <c r="D318" s="861"/>
      <c r="E318" s="861"/>
      <c r="F318" s="861"/>
      <c r="G318" s="861"/>
      <c r="H318" s="861"/>
      <c r="I318" s="861"/>
      <c r="J318" s="861"/>
      <c r="P318" s="106"/>
    </row>
    <row r="319" spans="1:17" x14ac:dyDescent="0.25">
      <c r="A319" s="862"/>
      <c r="B319" s="862"/>
      <c r="C319" s="862"/>
      <c r="D319" s="862"/>
      <c r="E319" s="862"/>
      <c r="F319" s="17"/>
      <c r="I319" s="850" t="s">
        <v>172</v>
      </c>
      <c r="J319" s="850"/>
      <c r="P319" s="106"/>
    </row>
    <row r="320" spans="1:17" ht="56.25" x14ac:dyDescent="0.25">
      <c r="A320" s="167" t="s">
        <v>15</v>
      </c>
      <c r="B320" s="167" t="s">
        <v>14</v>
      </c>
      <c r="C320" s="167" t="s">
        <v>27</v>
      </c>
      <c r="D320" s="167" t="s">
        <v>75</v>
      </c>
      <c r="E320" s="167" t="s">
        <v>7</v>
      </c>
      <c r="I320" s="133" t="s">
        <v>115</v>
      </c>
      <c r="J320" s="133" t="s">
        <v>173</v>
      </c>
      <c r="P320" s="106"/>
    </row>
    <row r="321" spans="1:17" x14ac:dyDescent="0.25">
      <c r="A321" s="113">
        <v>1</v>
      </c>
      <c r="B321" s="113">
        <v>2</v>
      </c>
      <c r="C321" s="113">
        <v>3</v>
      </c>
      <c r="D321" s="113">
        <v>4</v>
      </c>
      <c r="E321" s="113">
        <v>5</v>
      </c>
      <c r="F321" s="78"/>
      <c r="G321" s="78"/>
      <c r="H321" s="78"/>
      <c r="I321" s="135"/>
      <c r="J321" s="135"/>
      <c r="P321" s="106"/>
    </row>
    <row r="322" spans="1:17" x14ac:dyDescent="0.25">
      <c r="A322" s="167"/>
      <c r="B322" s="10"/>
      <c r="C322" s="167"/>
      <c r="D322" s="165"/>
      <c r="E322" s="165"/>
      <c r="I322" s="138"/>
      <c r="J322" s="138"/>
      <c r="P322" s="106"/>
    </row>
    <row r="323" spans="1:17" s="78" customFormat="1" x14ac:dyDescent="0.25">
      <c r="A323" s="167"/>
      <c r="B323" s="10"/>
      <c r="C323" s="167"/>
      <c r="D323" s="165"/>
      <c r="E323" s="165"/>
      <c r="F323" s="67"/>
      <c r="G323" s="67"/>
      <c r="H323" s="67"/>
      <c r="I323" s="138"/>
      <c r="J323" s="138"/>
      <c r="K323" s="79"/>
      <c r="O323" s="188"/>
      <c r="P323" s="186"/>
      <c r="Q323" s="188"/>
    </row>
    <row r="324" spans="1:17" x14ac:dyDescent="0.25">
      <c r="A324" s="167"/>
      <c r="B324" s="10"/>
      <c r="C324" s="167"/>
      <c r="D324" s="165"/>
      <c r="E324" s="165"/>
      <c r="I324" s="138"/>
      <c r="J324" s="138"/>
      <c r="P324" s="106"/>
      <c r="Q324" s="195"/>
    </row>
    <row r="325" spans="1:17" x14ac:dyDescent="0.25">
      <c r="A325" s="167"/>
      <c r="B325" s="10"/>
      <c r="C325" s="167"/>
      <c r="D325" s="165"/>
      <c r="E325" s="165"/>
      <c r="I325" s="138"/>
      <c r="J325" s="138"/>
      <c r="P325" s="106"/>
      <c r="Q325" s="195"/>
    </row>
    <row r="326" spans="1:17" x14ac:dyDescent="0.25">
      <c r="A326" s="144"/>
      <c r="B326" s="145" t="s">
        <v>20</v>
      </c>
      <c r="C326" s="144"/>
      <c r="D326" s="144" t="s">
        <v>21</v>
      </c>
      <c r="E326" s="146">
        <f>E325+E322+E323+E324</f>
        <v>0</v>
      </c>
      <c r="I326" s="135">
        <f>SUM(I322:I325)</f>
        <v>0</v>
      </c>
      <c r="J326" s="135">
        <f>SUM(J322:J325)</f>
        <v>0</v>
      </c>
      <c r="P326" s="106"/>
      <c r="Q326" s="195"/>
    </row>
    <row r="327" spans="1:17" x14ac:dyDescent="0.25">
      <c r="A327" s="17"/>
      <c r="B327" s="11"/>
      <c r="C327" s="17"/>
      <c r="D327" s="17"/>
      <c r="E327" s="17"/>
      <c r="F327" s="17"/>
      <c r="P327" s="106"/>
      <c r="Q327" s="195"/>
    </row>
    <row r="328" spans="1:17" x14ac:dyDescent="0.25">
      <c r="A328" s="861" t="s">
        <v>151</v>
      </c>
      <c r="B328" s="861"/>
      <c r="C328" s="861"/>
      <c r="D328" s="861"/>
      <c r="E328" s="861"/>
      <c r="F328" s="861"/>
      <c r="G328" s="861"/>
      <c r="H328" s="861"/>
      <c r="I328" s="861"/>
      <c r="J328" s="861"/>
      <c r="P328" s="106"/>
    </row>
    <row r="329" spans="1:17" x14ac:dyDescent="0.25">
      <c r="A329" s="862"/>
      <c r="B329" s="862"/>
      <c r="C329" s="862"/>
      <c r="D329" s="862"/>
      <c r="E329" s="862"/>
      <c r="F329" s="862"/>
      <c r="I329" s="850" t="s">
        <v>172</v>
      </c>
      <c r="J329" s="850"/>
      <c r="P329" s="106"/>
    </row>
    <row r="330" spans="1:17" ht="56.25" x14ac:dyDescent="0.25">
      <c r="A330" s="167" t="s">
        <v>24</v>
      </c>
      <c r="B330" s="167" t="s">
        <v>14</v>
      </c>
      <c r="C330" s="167" t="s">
        <v>78</v>
      </c>
      <c r="D330" s="167" t="s">
        <v>27</v>
      </c>
      <c r="E330" s="167" t="s">
        <v>79</v>
      </c>
      <c r="F330" s="167" t="s">
        <v>7</v>
      </c>
      <c r="I330" s="133" t="s">
        <v>115</v>
      </c>
      <c r="J330" s="133" t="s">
        <v>173</v>
      </c>
      <c r="K330" s="81"/>
      <c r="L330" s="81"/>
      <c r="P330" s="106"/>
    </row>
    <row r="331" spans="1:17" x14ac:dyDescent="0.25">
      <c r="A331" s="113">
        <v>1</v>
      </c>
      <c r="B331" s="113">
        <v>2</v>
      </c>
      <c r="C331" s="113">
        <v>3</v>
      </c>
      <c r="D331" s="113">
        <v>4</v>
      </c>
      <c r="E331" s="113">
        <v>5</v>
      </c>
      <c r="F331" s="113">
        <v>6</v>
      </c>
      <c r="G331" s="78"/>
      <c r="H331" s="78"/>
      <c r="I331" s="135"/>
      <c r="J331" s="135"/>
      <c r="P331" s="106"/>
    </row>
    <row r="332" spans="1:17" x14ac:dyDescent="0.25">
      <c r="A332" s="167">
        <v>1</v>
      </c>
      <c r="B332" s="10"/>
      <c r="C332" s="167"/>
      <c r="D332" s="167"/>
      <c r="E332" s="165"/>
      <c r="F332" s="165"/>
      <c r="I332" s="138"/>
      <c r="J332" s="138"/>
      <c r="P332" s="106"/>
    </row>
    <row r="333" spans="1:17" s="78" customFormat="1" x14ac:dyDescent="0.25">
      <c r="A333" s="167">
        <v>2</v>
      </c>
      <c r="B333" s="10"/>
      <c r="C333" s="167"/>
      <c r="D333" s="167"/>
      <c r="E333" s="165"/>
      <c r="F333" s="165"/>
      <c r="G333" s="67"/>
      <c r="H333" s="67"/>
      <c r="I333" s="138"/>
      <c r="J333" s="138"/>
      <c r="K333" s="79"/>
      <c r="O333" s="188"/>
      <c r="P333" s="186"/>
      <c r="Q333" s="188"/>
    </row>
    <row r="334" spans="1:17" x14ac:dyDescent="0.25">
      <c r="A334" s="167">
        <v>3</v>
      </c>
      <c r="B334" s="10"/>
      <c r="C334" s="167"/>
      <c r="D334" s="167"/>
      <c r="E334" s="165"/>
      <c r="F334" s="165"/>
      <c r="I334" s="138"/>
      <c r="J334" s="138"/>
      <c r="K334" s="76"/>
      <c r="P334" s="106"/>
      <c r="Q334" s="195"/>
    </row>
    <row r="335" spans="1:17" x14ac:dyDescent="0.25">
      <c r="A335" s="167">
        <v>4</v>
      </c>
      <c r="B335" s="10"/>
      <c r="C335" s="167"/>
      <c r="D335" s="167"/>
      <c r="E335" s="165"/>
      <c r="F335" s="165"/>
      <c r="I335" s="138"/>
      <c r="J335" s="138"/>
      <c r="P335" s="106"/>
      <c r="Q335" s="195"/>
    </row>
    <row r="336" spans="1:17" x14ac:dyDescent="0.25">
      <c r="A336" s="144"/>
      <c r="B336" s="145" t="s">
        <v>20</v>
      </c>
      <c r="C336" s="144" t="s">
        <v>21</v>
      </c>
      <c r="D336" s="144" t="s">
        <v>21</v>
      </c>
      <c r="E336" s="144" t="s">
        <v>21</v>
      </c>
      <c r="F336" s="146">
        <f>F335+F333+F334+F332</f>
        <v>0</v>
      </c>
      <c r="I336" s="135">
        <f>SUM(I332:I335)</f>
        <v>0</v>
      </c>
      <c r="J336" s="135">
        <f>SUM(J332:J335)</f>
        <v>0</v>
      </c>
      <c r="P336" s="106"/>
      <c r="Q336" s="195"/>
    </row>
    <row r="337" spans="1:17" x14ac:dyDescent="0.25">
      <c r="A337" s="17"/>
      <c r="B337" s="11"/>
      <c r="C337" s="17"/>
      <c r="D337" s="17"/>
      <c r="E337" s="17"/>
      <c r="F337" s="36"/>
      <c r="P337" s="106"/>
      <c r="Q337" s="195"/>
    </row>
    <row r="338" spans="1:17" x14ac:dyDescent="0.25">
      <c r="A338" s="861" t="s">
        <v>152</v>
      </c>
      <c r="B338" s="861"/>
      <c r="C338" s="861"/>
      <c r="D338" s="861"/>
      <c r="E338" s="861"/>
      <c r="F338" s="861"/>
      <c r="G338" s="861"/>
      <c r="H338" s="861"/>
      <c r="I338" s="861"/>
      <c r="J338" s="861"/>
      <c r="P338" s="106"/>
    </row>
    <row r="339" spans="1:17" x14ac:dyDescent="0.25">
      <c r="A339" s="862"/>
      <c r="B339" s="862"/>
      <c r="C339" s="862"/>
      <c r="D339" s="862"/>
      <c r="E339" s="862"/>
      <c r="F339" s="862"/>
      <c r="I339" s="850" t="s">
        <v>172</v>
      </c>
      <c r="J339" s="850"/>
      <c r="P339" s="106"/>
    </row>
    <row r="340" spans="1:17" ht="56.25" x14ac:dyDescent="0.25">
      <c r="A340" s="167" t="s">
        <v>24</v>
      </c>
      <c r="B340" s="167" t="s">
        <v>14</v>
      </c>
      <c r="C340" s="167" t="s">
        <v>78</v>
      </c>
      <c r="D340" s="167" t="s">
        <v>27</v>
      </c>
      <c r="E340" s="167" t="s">
        <v>79</v>
      </c>
      <c r="F340" s="167" t="s">
        <v>7</v>
      </c>
      <c r="I340" s="133" t="s">
        <v>115</v>
      </c>
      <c r="J340" s="133" t="s">
        <v>173</v>
      </c>
      <c r="K340" s="81"/>
      <c r="L340" s="81"/>
      <c r="P340" s="106"/>
    </row>
    <row r="341" spans="1:17" x14ac:dyDescent="0.25">
      <c r="A341" s="113">
        <v>1</v>
      </c>
      <c r="B341" s="113">
        <v>2</v>
      </c>
      <c r="C341" s="113">
        <v>3</v>
      </c>
      <c r="D341" s="113">
        <v>4</v>
      </c>
      <c r="E341" s="113">
        <v>5</v>
      </c>
      <c r="F341" s="113">
        <v>6</v>
      </c>
      <c r="G341" s="78"/>
      <c r="H341" s="78"/>
      <c r="I341" s="135"/>
      <c r="J341" s="135"/>
      <c r="P341" s="106"/>
    </row>
    <row r="342" spans="1:17" x14ac:dyDescent="0.25">
      <c r="A342" s="167">
        <v>1</v>
      </c>
      <c r="B342" s="10"/>
      <c r="C342" s="167"/>
      <c r="D342" s="167"/>
      <c r="E342" s="165" t="e">
        <f>F342/D342</f>
        <v>#DIV/0!</v>
      </c>
      <c r="F342" s="165"/>
      <c r="I342" s="138"/>
      <c r="J342" s="138"/>
      <c r="P342" s="106"/>
    </row>
    <row r="343" spans="1:17" s="78" customFormat="1" x14ac:dyDescent="0.25">
      <c r="A343" s="167">
        <v>2</v>
      </c>
      <c r="B343" s="10"/>
      <c r="C343" s="14"/>
      <c r="D343" s="14"/>
      <c r="E343" s="165" t="e">
        <f t="shared" ref="E343:E345" si="6">F343/D343</f>
        <v>#DIV/0!</v>
      </c>
      <c r="F343" s="165"/>
      <c r="G343" s="67"/>
      <c r="H343" s="67"/>
      <c r="I343" s="138"/>
      <c r="J343" s="138"/>
      <c r="K343" s="79"/>
      <c r="O343" s="188"/>
      <c r="P343" s="186"/>
      <c r="Q343" s="188"/>
    </row>
    <row r="344" spans="1:17" x14ac:dyDescent="0.25">
      <c r="A344" s="167"/>
      <c r="B344" s="10"/>
      <c r="C344" s="14"/>
      <c r="D344" s="14"/>
      <c r="E344" s="165" t="e">
        <f t="shared" si="6"/>
        <v>#DIV/0!</v>
      </c>
      <c r="F344" s="165"/>
      <c r="I344" s="138"/>
      <c r="J344" s="138"/>
      <c r="P344" s="106"/>
    </row>
    <row r="345" spans="1:17" x14ac:dyDescent="0.25">
      <c r="A345" s="167">
        <v>3</v>
      </c>
      <c r="B345" s="10"/>
      <c r="C345" s="167"/>
      <c r="D345" s="167"/>
      <c r="E345" s="165" t="e">
        <f t="shared" si="6"/>
        <v>#DIV/0!</v>
      </c>
      <c r="F345" s="165"/>
      <c r="I345" s="138"/>
      <c r="J345" s="138"/>
      <c r="P345" s="106"/>
    </row>
    <row r="346" spans="1:17" x14ac:dyDescent="0.25">
      <c r="A346" s="144"/>
      <c r="B346" s="145" t="s">
        <v>20</v>
      </c>
      <c r="C346" s="144" t="s">
        <v>21</v>
      </c>
      <c r="D346" s="144" t="s">
        <v>21</v>
      </c>
      <c r="E346" s="144" t="s">
        <v>21</v>
      </c>
      <c r="F346" s="146">
        <f>F345+F343+F342+F344</f>
        <v>0</v>
      </c>
      <c r="I346" s="135">
        <f>SUM(I342:I345)</f>
        <v>0</v>
      </c>
      <c r="J346" s="135">
        <f>SUM(J342:J345)</f>
        <v>0</v>
      </c>
      <c r="P346" s="106"/>
    </row>
    <row r="347" spans="1:17" x14ac:dyDescent="0.25">
      <c r="A347" s="17"/>
      <c r="B347" s="11"/>
      <c r="C347" s="17"/>
      <c r="D347" s="17"/>
      <c r="E347" s="17"/>
      <c r="F347" s="36"/>
      <c r="P347" s="106"/>
    </row>
    <row r="348" spans="1:17" x14ac:dyDescent="0.25">
      <c r="A348" s="861" t="s">
        <v>153</v>
      </c>
      <c r="B348" s="861"/>
      <c r="C348" s="861"/>
      <c r="D348" s="861"/>
      <c r="E348" s="861"/>
      <c r="F348" s="861"/>
      <c r="G348" s="861"/>
      <c r="H348" s="861"/>
      <c r="I348" s="861"/>
      <c r="J348" s="861"/>
      <c r="P348" s="106"/>
    </row>
    <row r="349" spans="1:17" x14ac:dyDescent="0.25">
      <c r="A349" s="862"/>
      <c r="B349" s="862"/>
      <c r="C349" s="862"/>
      <c r="D349" s="862"/>
      <c r="E349" s="862"/>
      <c r="F349" s="862"/>
      <c r="I349" s="850" t="s">
        <v>172</v>
      </c>
      <c r="J349" s="850"/>
      <c r="P349" s="106"/>
    </row>
    <row r="350" spans="1:17" ht="56.25" x14ac:dyDescent="0.25">
      <c r="A350" s="167" t="s">
        <v>24</v>
      </c>
      <c r="B350" s="167" t="s">
        <v>14</v>
      </c>
      <c r="C350" s="167" t="s">
        <v>78</v>
      </c>
      <c r="D350" s="167" t="s">
        <v>27</v>
      </c>
      <c r="E350" s="167" t="s">
        <v>79</v>
      </c>
      <c r="F350" s="167" t="s">
        <v>7</v>
      </c>
      <c r="I350" s="133" t="s">
        <v>115</v>
      </c>
      <c r="J350" s="133" t="s">
        <v>173</v>
      </c>
      <c r="K350" s="81"/>
      <c r="L350" s="81"/>
      <c r="P350" s="106"/>
    </row>
    <row r="351" spans="1:17" x14ac:dyDescent="0.25">
      <c r="A351" s="113">
        <v>1</v>
      </c>
      <c r="B351" s="113">
        <v>2</v>
      </c>
      <c r="C351" s="113">
        <v>3</v>
      </c>
      <c r="D351" s="113">
        <v>4</v>
      </c>
      <c r="E351" s="113">
        <v>5</v>
      </c>
      <c r="F351" s="113">
        <v>6</v>
      </c>
      <c r="G351" s="78"/>
      <c r="H351" s="78"/>
      <c r="I351" s="135"/>
      <c r="J351" s="135"/>
      <c r="P351" s="106"/>
    </row>
    <row r="352" spans="1:17" x14ac:dyDescent="0.25">
      <c r="A352" s="167">
        <v>1</v>
      </c>
      <c r="B352" s="10"/>
      <c r="C352" s="167"/>
      <c r="D352" s="167"/>
      <c r="E352" s="165" t="e">
        <f>F352/D352</f>
        <v>#DIV/0!</v>
      </c>
      <c r="F352" s="165"/>
      <c r="I352" s="138"/>
      <c r="J352" s="138"/>
      <c r="P352" s="106"/>
    </row>
    <row r="353" spans="1:17" s="78" customFormat="1" x14ac:dyDescent="0.25">
      <c r="A353" s="167">
        <v>2</v>
      </c>
      <c r="B353" s="10"/>
      <c r="C353" s="14"/>
      <c r="D353" s="14"/>
      <c r="E353" s="165" t="e">
        <f t="shared" ref="E353:E355" si="7">F353/D353</f>
        <v>#DIV/0!</v>
      </c>
      <c r="F353" s="165"/>
      <c r="G353" s="67"/>
      <c r="H353" s="67"/>
      <c r="I353" s="138"/>
      <c r="J353" s="138"/>
      <c r="K353" s="79"/>
      <c r="O353" s="188"/>
      <c r="P353" s="186"/>
      <c r="Q353" s="188"/>
    </row>
    <row r="354" spans="1:17" x14ac:dyDescent="0.25">
      <c r="A354" s="167"/>
      <c r="B354" s="10"/>
      <c r="C354" s="14"/>
      <c r="D354" s="14"/>
      <c r="E354" s="165" t="e">
        <f t="shared" si="7"/>
        <v>#DIV/0!</v>
      </c>
      <c r="F354" s="165"/>
      <c r="I354" s="138"/>
      <c r="J354" s="138"/>
      <c r="P354" s="106"/>
    </row>
    <row r="355" spans="1:17" x14ac:dyDescent="0.25">
      <c r="A355" s="167">
        <v>3</v>
      </c>
      <c r="B355" s="10"/>
      <c r="C355" s="167"/>
      <c r="D355" s="167"/>
      <c r="E355" s="165" t="e">
        <f t="shared" si="7"/>
        <v>#DIV/0!</v>
      </c>
      <c r="F355" s="165"/>
      <c r="I355" s="138"/>
      <c r="J355" s="138"/>
      <c r="P355" s="106"/>
    </row>
    <row r="356" spans="1:17" x14ac:dyDescent="0.25">
      <c r="A356" s="144"/>
      <c r="B356" s="145" t="s">
        <v>20</v>
      </c>
      <c r="C356" s="144" t="s">
        <v>21</v>
      </c>
      <c r="D356" s="144" t="s">
        <v>21</v>
      </c>
      <c r="E356" s="144" t="s">
        <v>21</v>
      </c>
      <c r="F356" s="146">
        <f>F355+F353+F352+F354</f>
        <v>0</v>
      </c>
      <c r="I356" s="135">
        <f>SUM(I352:I355)</f>
        <v>0</v>
      </c>
      <c r="J356" s="135">
        <f>SUM(J352:J355)</f>
        <v>0</v>
      </c>
      <c r="P356" s="106"/>
    </row>
    <row r="357" spans="1:17" x14ac:dyDescent="0.25">
      <c r="A357" s="17"/>
      <c r="B357" s="11"/>
      <c r="C357" s="17"/>
      <c r="D357" s="17"/>
      <c r="E357" s="17"/>
      <c r="F357" s="36"/>
      <c r="P357" s="106"/>
    </row>
    <row r="358" spans="1:17" x14ac:dyDescent="0.25">
      <c r="A358" s="861" t="s">
        <v>154</v>
      </c>
      <c r="B358" s="861"/>
      <c r="C358" s="861"/>
      <c r="D358" s="861"/>
      <c r="E358" s="861"/>
      <c r="F358" s="861"/>
      <c r="G358" s="861"/>
      <c r="H358" s="861"/>
      <c r="I358" s="861"/>
      <c r="J358" s="861"/>
      <c r="P358" s="106"/>
    </row>
    <row r="359" spans="1:17" x14ac:dyDescent="0.25">
      <c r="A359" s="862"/>
      <c r="B359" s="862"/>
      <c r="C359" s="862"/>
      <c r="D359" s="862"/>
      <c r="E359" s="862"/>
      <c r="F359" s="862"/>
      <c r="I359" s="850" t="s">
        <v>172</v>
      </c>
      <c r="J359" s="850"/>
      <c r="P359" s="106"/>
    </row>
    <row r="360" spans="1:17" ht="56.25" x14ac:dyDescent="0.25">
      <c r="A360" s="167" t="s">
        <v>24</v>
      </c>
      <c r="B360" s="167" t="s">
        <v>14</v>
      </c>
      <c r="C360" s="167" t="s">
        <v>78</v>
      </c>
      <c r="D360" s="167" t="s">
        <v>27</v>
      </c>
      <c r="E360" s="167" t="s">
        <v>79</v>
      </c>
      <c r="F360" s="167" t="s">
        <v>7</v>
      </c>
      <c r="I360" s="133" t="s">
        <v>115</v>
      </c>
      <c r="J360" s="133" t="s">
        <v>173</v>
      </c>
      <c r="K360" s="81"/>
      <c r="L360" s="81"/>
      <c r="P360" s="106"/>
    </row>
    <row r="361" spans="1:17" x14ac:dyDescent="0.25">
      <c r="A361" s="112">
        <v>1</v>
      </c>
      <c r="B361" s="112">
        <v>2</v>
      </c>
      <c r="C361" s="112">
        <v>3</v>
      </c>
      <c r="D361" s="112">
        <v>4</v>
      </c>
      <c r="E361" s="113">
        <v>5</v>
      </c>
      <c r="F361" s="113">
        <v>6</v>
      </c>
      <c r="G361" s="8"/>
      <c r="H361" s="8"/>
      <c r="I361" s="135"/>
      <c r="J361" s="135"/>
      <c r="P361" s="106"/>
    </row>
    <row r="362" spans="1:17" x14ac:dyDescent="0.25">
      <c r="A362" s="167">
        <v>1</v>
      </c>
      <c r="B362" s="10"/>
      <c r="C362" s="167"/>
      <c r="D362" s="167"/>
      <c r="E362" s="165" t="e">
        <f>F362/D362</f>
        <v>#DIV/0!</v>
      </c>
      <c r="F362" s="165"/>
      <c r="I362" s="138"/>
      <c r="J362" s="138"/>
      <c r="P362" s="106"/>
    </row>
    <row r="363" spans="1:17" s="8" customFormat="1" x14ac:dyDescent="0.25">
      <c r="A363" s="167">
        <v>2</v>
      </c>
      <c r="B363" s="10"/>
      <c r="C363" s="14"/>
      <c r="D363" s="14"/>
      <c r="E363" s="165" t="e">
        <f t="shared" ref="E363:E365" si="8">F363/D363</f>
        <v>#DIV/0!</v>
      </c>
      <c r="F363" s="165"/>
      <c r="G363" s="67"/>
      <c r="H363" s="67"/>
      <c r="I363" s="138"/>
      <c r="J363" s="138"/>
      <c r="K363" s="80"/>
      <c r="O363" s="192"/>
      <c r="P363" s="187"/>
      <c r="Q363" s="192"/>
    </row>
    <row r="364" spans="1:17" x14ac:dyDescent="0.25">
      <c r="A364" s="167"/>
      <c r="B364" s="10"/>
      <c r="C364" s="14"/>
      <c r="D364" s="14"/>
      <c r="E364" s="165" t="e">
        <f t="shared" si="8"/>
        <v>#DIV/0!</v>
      </c>
      <c r="F364" s="165"/>
      <c r="I364" s="138"/>
      <c r="J364" s="138"/>
      <c r="P364" s="106"/>
    </row>
    <row r="365" spans="1:17" x14ac:dyDescent="0.25">
      <c r="A365" s="167">
        <v>3</v>
      </c>
      <c r="B365" s="10"/>
      <c r="C365" s="167"/>
      <c r="D365" s="167"/>
      <c r="E365" s="165" t="e">
        <f t="shared" si="8"/>
        <v>#DIV/0!</v>
      </c>
      <c r="F365" s="165"/>
      <c r="I365" s="138"/>
      <c r="J365" s="138"/>
      <c r="P365" s="106"/>
    </row>
    <row r="366" spans="1:17" x14ac:dyDescent="0.25">
      <c r="A366" s="144"/>
      <c r="B366" s="145" t="s">
        <v>20</v>
      </c>
      <c r="C366" s="144" t="s">
        <v>21</v>
      </c>
      <c r="D366" s="144" t="s">
        <v>21</v>
      </c>
      <c r="E366" s="144" t="s">
        <v>21</v>
      </c>
      <c r="F366" s="146">
        <f>F365+F363+F362+F364</f>
        <v>0</v>
      </c>
      <c r="I366" s="135">
        <f>SUM(I362:I365)</f>
        <v>0</v>
      </c>
      <c r="J366" s="135">
        <f>SUM(J362:J365)</f>
        <v>0</v>
      </c>
      <c r="P366" s="106"/>
    </row>
    <row r="367" spans="1:17" x14ac:dyDescent="0.25">
      <c r="A367" s="17"/>
      <c r="B367" s="11"/>
      <c r="C367" s="17"/>
      <c r="D367" s="17"/>
      <c r="E367" s="17"/>
      <c r="F367" s="36"/>
      <c r="P367" s="106"/>
    </row>
    <row r="368" spans="1:17" x14ac:dyDescent="0.25">
      <c r="A368" s="861" t="s">
        <v>155</v>
      </c>
      <c r="B368" s="861"/>
      <c r="C368" s="861"/>
      <c r="D368" s="861"/>
      <c r="E368" s="861"/>
      <c r="F368" s="861"/>
      <c r="G368" s="861"/>
      <c r="H368" s="861"/>
      <c r="I368" s="861"/>
      <c r="J368" s="861"/>
      <c r="P368" s="106"/>
    </row>
    <row r="369" spans="1:17" x14ac:dyDescent="0.25">
      <c r="A369" s="862"/>
      <c r="B369" s="862"/>
      <c r="C369" s="862"/>
      <c r="D369" s="862"/>
      <c r="E369" s="862"/>
      <c r="F369" s="862"/>
      <c r="I369" s="850" t="s">
        <v>172</v>
      </c>
      <c r="J369" s="850"/>
      <c r="P369" s="106"/>
    </row>
    <row r="370" spans="1:17" ht="56.25" x14ac:dyDescent="0.25">
      <c r="A370" s="167" t="s">
        <v>24</v>
      </c>
      <c r="B370" s="167" t="s">
        <v>14</v>
      </c>
      <c r="C370" s="167" t="s">
        <v>78</v>
      </c>
      <c r="D370" s="167" t="s">
        <v>27</v>
      </c>
      <c r="E370" s="167" t="s">
        <v>79</v>
      </c>
      <c r="F370" s="167" t="s">
        <v>7</v>
      </c>
      <c r="I370" s="133" t="s">
        <v>115</v>
      </c>
      <c r="J370" s="133" t="s">
        <v>173</v>
      </c>
      <c r="K370" s="81"/>
      <c r="L370" s="105"/>
      <c r="P370" s="106"/>
    </row>
    <row r="371" spans="1:17" x14ac:dyDescent="0.25">
      <c r="A371" s="113">
        <v>1</v>
      </c>
      <c r="B371" s="113">
        <v>2</v>
      </c>
      <c r="C371" s="113">
        <v>3</v>
      </c>
      <c r="D371" s="113">
        <v>4</v>
      </c>
      <c r="E371" s="113">
        <v>5</v>
      </c>
      <c r="F371" s="113">
        <v>6</v>
      </c>
      <c r="G371" s="78"/>
      <c r="H371" s="78"/>
      <c r="I371" s="135"/>
      <c r="J371" s="135"/>
      <c r="P371" s="106"/>
    </row>
    <row r="372" spans="1:17" x14ac:dyDescent="0.25">
      <c r="A372" s="167">
        <v>1</v>
      </c>
      <c r="B372" s="10"/>
      <c r="C372" s="167"/>
      <c r="D372" s="167"/>
      <c r="E372" s="165" t="e">
        <f>F372/D372</f>
        <v>#DIV/0!</v>
      </c>
      <c r="F372" s="165"/>
      <c r="I372" s="138"/>
      <c r="J372" s="138"/>
      <c r="P372" s="106"/>
    </row>
    <row r="373" spans="1:17" s="78" customFormat="1" x14ac:dyDescent="0.25">
      <c r="A373" s="167">
        <v>2</v>
      </c>
      <c r="B373" s="10"/>
      <c r="C373" s="14"/>
      <c r="D373" s="14"/>
      <c r="E373" s="165" t="e">
        <f t="shared" ref="E373:E375" si="9">F373/D373</f>
        <v>#DIV/0!</v>
      </c>
      <c r="F373" s="165"/>
      <c r="G373" s="67"/>
      <c r="H373" s="67"/>
      <c r="I373" s="138"/>
      <c r="J373" s="138"/>
      <c r="K373" s="79"/>
      <c r="O373" s="188"/>
      <c r="P373" s="186"/>
      <c r="Q373" s="188"/>
    </row>
    <row r="374" spans="1:17" x14ac:dyDescent="0.25">
      <c r="A374" s="167"/>
      <c r="B374" s="10"/>
      <c r="C374" s="14"/>
      <c r="D374" s="14"/>
      <c r="E374" s="165" t="e">
        <f t="shared" si="9"/>
        <v>#DIV/0!</v>
      </c>
      <c r="F374" s="165"/>
      <c r="I374" s="138"/>
      <c r="J374" s="138"/>
      <c r="P374" s="106"/>
    </row>
    <row r="375" spans="1:17" x14ac:dyDescent="0.25">
      <c r="A375" s="167">
        <v>3</v>
      </c>
      <c r="B375" s="10"/>
      <c r="C375" s="167"/>
      <c r="D375" s="167"/>
      <c r="E375" s="165" t="e">
        <f t="shared" si="9"/>
        <v>#DIV/0!</v>
      </c>
      <c r="F375" s="165"/>
      <c r="I375" s="138"/>
      <c r="J375" s="138"/>
      <c r="P375" s="106"/>
    </row>
    <row r="376" spans="1:17" x14ac:dyDescent="0.25">
      <c r="A376" s="144"/>
      <c r="B376" s="145" t="s">
        <v>20</v>
      </c>
      <c r="C376" s="144" t="s">
        <v>21</v>
      </c>
      <c r="D376" s="144" t="s">
        <v>21</v>
      </c>
      <c r="E376" s="144" t="s">
        <v>21</v>
      </c>
      <c r="F376" s="146">
        <f>F375+F373+F372+F374</f>
        <v>0</v>
      </c>
      <c r="I376" s="135">
        <f>SUM(I372:I375)</f>
        <v>0</v>
      </c>
      <c r="J376" s="135">
        <f>SUM(J372:J375)</f>
        <v>0</v>
      </c>
      <c r="P376" s="106"/>
    </row>
    <row r="377" spans="1:17" x14ac:dyDescent="0.25">
      <c r="A377" s="17"/>
      <c r="B377" s="11"/>
      <c r="C377" s="17"/>
      <c r="D377" s="17"/>
      <c r="E377" s="17"/>
      <c r="F377" s="36"/>
      <c r="P377" s="106"/>
    </row>
    <row r="378" spans="1:17" x14ac:dyDescent="0.25">
      <c r="A378" s="861" t="s">
        <v>156</v>
      </c>
      <c r="B378" s="861"/>
      <c r="C378" s="861"/>
      <c r="D378" s="861"/>
      <c r="E378" s="861"/>
      <c r="F378" s="861"/>
      <c r="G378" s="861"/>
      <c r="H378" s="861"/>
      <c r="I378" s="861"/>
      <c r="J378" s="861"/>
      <c r="P378" s="106"/>
    </row>
    <row r="379" spans="1:17" x14ac:dyDescent="0.25">
      <c r="A379" s="862"/>
      <c r="B379" s="862"/>
      <c r="C379" s="862"/>
      <c r="D379" s="862"/>
      <c r="E379" s="862"/>
      <c r="F379" s="862"/>
      <c r="I379" s="850" t="s">
        <v>172</v>
      </c>
      <c r="J379" s="850"/>
      <c r="P379" s="106"/>
    </row>
    <row r="380" spans="1:17" ht="56.25" x14ac:dyDescent="0.25">
      <c r="A380" s="167" t="s">
        <v>24</v>
      </c>
      <c r="B380" s="167" t="s">
        <v>14</v>
      </c>
      <c r="C380" s="167" t="s">
        <v>78</v>
      </c>
      <c r="D380" s="167" t="s">
        <v>27</v>
      </c>
      <c r="E380" s="167" t="s">
        <v>79</v>
      </c>
      <c r="F380" s="167" t="s">
        <v>7</v>
      </c>
      <c r="I380" s="133" t="s">
        <v>115</v>
      </c>
      <c r="J380" s="133" t="s">
        <v>173</v>
      </c>
      <c r="K380" s="81"/>
      <c r="L380" s="105"/>
      <c r="P380" s="106"/>
    </row>
    <row r="381" spans="1:17" x14ac:dyDescent="0.25">
      <c r="A381" s="113">
        <v>1</v>
      </c>
      <c r="B381" s="113">
        <v>2</v>
      </c>
      <c r="C381" s="113">
        <v>3</v>
      </c>
      <c r="D381" s="113">
        <v>4</v>
      </c>
      <c r="E381" s="113">
        <v>5</v>
      </c>
      <c r="F381" s="113">
        <v>6</v>
      </c>
      <c r="G381" s="78"/>
      <c r="H381" s="78"/>
      <c r="I381" s="135"/>
      <c r="J381" s="135"/>
      <c r="P381" s="106"/>
    </row>
    <row r="382" spans="1:17" x14ac:dyDescent="0.25">
      <c r="A382" s="167">
        <v>1</v>
      </c>
      <c r="B382" s="10" t="s">
        <v>170</v>
      </c>
      <c r="C382" s="167"/>
      <c r="D382" s="167"/>
      <c r="E382" s="165" t="e">
        <f>F382/D382</f>
        <v>#DIV/0!</v>
      </c>
      <c r="F382" s="165"/>
      <c r="I382" s="138"/>
      <c r="J382" s="138"/>
      <c r="P382" s="106"/>
    </row>
    <row r="383" spans="1:17" s="78" customFormat="1" x14ac:dyDescent="0.25">
      <c r="A383" s="167">
        <v>2</v>
      </c>
      <c r="B383" s="10" t="s">
        <v>171</v>
      </c>
      <c r="C383" s="14"/>
      <c r="D383" s="14"/>
      <c r="E383" s="165" t="e">
        <f t="shared" ref="E383:E385" si="10">F383/D383</f>
        <v>#DIV/0!</v>
      </c>
      <c r="F383" s="165"/>
      <c r="G383" s="67"/>
      <c r="H383" s="67"/>
      <c r="I383" s="138"/>
      <c r="J383" s="138"/>
      <c r="K383" s="79"/>
      <c r="O383" s="188"/>
      <c r="P383" s="186"/>
      <c r="Q383" s="188"/>
    </row>
    <row r="384" spans="1:17" x14ac:dyDescent="0.25">
      <c r="A384" s="167">
        <v>3</v>
      </c>
      <c r="B384" s="10"/>
      <c r="C384" s="167"/>
      <c r="D384" s="167"/>
      <c r="E384" s="165" t="e">
        <f t="shared" si="10"/>
        <v>#DIV/0!</v>
      </c>
      <c r="F384" s="165"/>
      <c r="I384" s="138"/>
      <c r="J384" s="138"/>
      <c r="P384" s="106"/>
      <c r="Q384" s="195"/>
    </row>
    <row r="385" spans="1:17" x14ac:dyDescent="0.25">
      <c r="A385" s="167">
        <v>4</v>
      </c>
      <c r="B385" s="10"/>
      <c r="C385" s="167"/>
      <c r="D385" s="167"/>
      <c r="E385" s="165" t="e">
        <f t="shared" si="10"/>
        <v>#DIV/0!</v>
      </c>
      <c r="F385" s="165"/>
      <c r="I385" s="138"/>
      <c r="J385" s="138"/>
      <c r="P385" s="106"/>
      <c r="Q385" s="195"/>
    </row>
    <row r="386" spans="1:17" x14ac:dyDescent="0.25">
      <c r="A386" s="144"/>
      <c r="B386" s="145" t="s">
        <v>20</v>
      </c>
      <c r="C386" s="144" t="s">
        <v>21</v>
      </c>
      <c r="D386" s="144" t="s">
        <v>21</v>
      </c>
      <c r="E386" s="144" t="s">
        <v>21</v>
      </c>
      <c r="F386" s="146">
        <f>F385+F383+F382+F384</f>
        <v>0</v>
      </c>
      <c r="I386" s="135">
        <f>SUM(I382:I385)</f>
        <v>0</v>
      </c>
      <c r="J386" s="135">
        <f>SUM(J382:J385)</f>
        <v>0</v>
      </c>
      <c r="K386" s="76"/>
      <c r="P386" s="106"/>
      <c r="Q386" s="195"/>
    </row>
    <row r="387" spans="1:17" x14ac:dyDescent="0.25">
      <c r="A387" s="17"/>
      <c r="B387" s="11"/>
      <c r="C387" s="17"/>
      <c r="D387" s="17"/>
      <c r="E387" s="17"/>
      <c r="F387" s="36"/>
      <c r="P387" s="106"/>
      <c r="Q387" s="195"/>
    </row>
    <row r="388" spans="1:17" x14ac:dyDescent="0.25">
      <c r="A388" s="861" t="s">
        <v>149</v>
      </c>
      <c r="B388" s="861"/>
      <c r="C388" s="861"/>
      <c r="D388" s="861"/>
      <c r="E388" s="861"/>
      <c r="F388" s="861"/>
      <c r="G388" s="861"/>
      <c r="H388" s="861"/>
      <c r="I388" s="861"/>
      <c r="J388" s="861"/>
      <c r="P388" s="106"/>
      <c r="Q388" s="195"/>
    </row>
    <row r="389" spans="1:17" x14ac:dyDescent="0.25">
      <c r="A389" s="862"/>
      <c r="B389" s="862"/>
      <c r="C389" s="862"/>
      <c r="D389" s="862"/>
      <c r="E389" s="862"/>
      <c r="F389" s="17"/>
      <c r="I389" s="850" t="s">
        <v>172</v>
      </c>
      <c r="J389" s="850"/>
      <c r="O389" s="106"/>
    </row>
    <row r="390" spans="1:17" ht="56.25" x14ac:dyDescent="0.25">
      <c r="A390" s="167" t="s">
        <v>15</v>
      </c>
      <c r="B390" s="167" t="s">
        <v>14</v>
      </c>
      <c r="C390" s="167" t="s">
        <v>27</v>
      </c>
      <c r="D390" s="167" t="s">
        <v>75</v>
      </c>
      <c r="E390" s="167" t="s">
        <v>7</v>
      </c>
      <c r="I390" s="133" t="s">
        <v>115</v>
      </c>
      <c r="J390" s="133" t="s">
        <v>173</v>
      </c>
      <c r="K390" s="81"/>
      <c r="O390" s="106"/>
    </row>
    <row r="391" spans="1:17" x14ac:dyDescent="0.25">
      <c r="A391" s="113">
        <v>1</v>
      </c>
      <c r="B391" s="113">
        <v>2</v>
      </c>
      <c r="C391" s="113">
        <v>3</v>
      </c>
      <c r="D391" s="113">
        <v>4</v>
      </c>
      <c r="E391" s="113">
        <v>5</v>
      </c>
      <c r="F391" s="78"/>
      <c r="G391" s="78"/>
      <c r="H391" s="78"/>
      <c r="I391" s="135"/>
      <c r="J391" s="135"/>
      <c r="O391" s="106"/>
    </row>
    <row r="392" spans="1:17" x14ac:dyDescent="0.25">
      <c r="A392" s="167">
        <v>1</v>
      </c>
      <c r="B392" s="10" t="s">
        <v>84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s="78" customFormat="1" x14ac:dyDescent="0.25">
      <c r="A393" s="167">
        <v>2</v>
      </c>
      <c r="B393" s="10" t="s">
        <v>83</v>
      </c>
      <c r="C393" s="167"/>
      <c r="D393" s="165" t="e">
        <f>E393/C393</f>
        <v>#DIV/0!</v>
      </c>
      <c r="E393" s="165"/>
      <c r="F393" s="67"/>
      <c r="G393" s="67"/>
      <c r="H393" s="67"/>
      <c r="I393" s="138"/>
      <c r="J393" s="138"/>
      <c r="K393" s="79"/>
      <c r="O393" s="186"/>
      <c r="P393" s="188"/>
      <c r="Q393" s="188"/>
    </row>
    <row r="394" spans="1:17" x14ac:dyDescent="0.25">
      <c r="A394" s="167">
        <v>3</v>
      </c>
      <c r="B394" s="10" t="s">
        <v>85</v>
      </c>
      <c r="C394" s="167"/>
      <c r="D394" s="165" t="e">
        <f>E394/C394</f>
        <v>#DIV/0!</v>
      </c>
      <c r="E394" s="165"/>
      <c r="I394" s="138"/>
      <c r="J394" s="138"/>
      <c r="O394" s="106"/>
    </row>
    <row r="395" spans="1:17" x14ac:dyDescent="0.25">
      <c r="A395" s="167">
        <v>4</v>
      </c>
      <c r="B395" s="10" t="s">
        <v>86</v>
      </c>
      <c r="C395" s="167"/>
      <c r="D395" s="165" t="e">
        <f>E395/C395</f>
        <v>#DIV/0!</v>
      </c>
      <c r="E395" s="165"/>
      <c r="I395" s="138"/>
      <c r="J395" s="138"/>
      <c r="O395" s="106"/>
    </row>
    <row r="396" spans="1:17" x14ac:dyDescent="0.25">
      <c r="A396" s="144"/>
      <c r="B396" s="145" t="s">
        <v>20</v>
      </c>
      <c r="C396" s="144"/>
      <c r="D396" s="144" t="s">
        <v>21</v>
      </c>
      <c r="E396" s="146">
        <f>E395+E394+E393+E392</f>
        <v>0</v>
      </c>
      <c r="I396" s="135">
        <f>SUM(I392:I395)</f>
        <v>0</v>
      </c>
      <c r="J396" s="135">
        <f>SUM(J392:J395)</f>
        <v>0</v>
      </c>
      <c r="O396" s="106"/>
    </row>
    <row r="397" spans="1:17" x14ac:dyDescent="0.25">
      <c r="A397" s="35"/>
      <c r="B397" s="11"/>
      <c r="C397" s="17"/>
      <c r="D397" s="17"/>
      <c r="E397" s="17"/>
      <c r="F397" s="36"/>
      <c r="O397" s="106"/>
    </row>
    <row r="398" spans="1:17" x14ac:dyDescent="0.25">
      <c r="A398" s="861" t="s">
        <v>158</v>
      </c>
      <c r="B398" s="861"/>
      <c r="C398" s="861"/>
      <c r="D398" s="861"/>
      <c r="E398" s="861"/>
      <c r="F398" s="861"/>
      <c r="G398" s="861"/>
      <c r="H398" s="861"/>
      <c r="I398" s="861"/>
      <c r="J398" s="861"/>
      <c r="O398" s="106"/>
    </row>
    <row r="399" spans="1:17" x14ac:dyDescent="0.25">
      <c r="A399" s="30"/>
      <c r="B399" s="11"/>
      <c r="C399" s="17"/>
      <c r="D399" s="17"/>
      <c r="E399" s="17"/>
      <c r="F399" s="17"/>
      <c r="P399" s="106"/>
    </row>
    <row r="400" spans="1:17" x14ac:dyDescent="0.25">
      <c r="A400" s="30"/>
      <c r="B400" s="11"/>
      <c r="C400" s="17"/>
      <c r="D400" s="17"/>
      <c r="E400" s="17"/>
      <c r="F400" s="17"/>
      <c r="I400" s="850" t="s">
        <v>172</v>
      </c>
      <c r="J400" s="850"/>
      <c r="K400" s="128"/>
    </row>
    <row r="401" spans="1:17" ht="56.25" x14ac:dyDescent="0.25">
      <c r="A401" s="167" t="s">
        <v>24</v>
      </c>
      <c r="B401" s="167" t="s">
        <v>14</v>
      </c>
      <c r="C401" s="167" t="s">
        <v>74</v>
      </c>
      <c r="D401" s="167" t="s">
        <v>117</v>
      </c>
      <c r="F401" s="17"/>
      <c r="I401" s="133" t="s">
        <v>115</v>
      </c>
      <c r="J401" s="133" t="s">
        <v>173</v>
      </c>
      <c r="P401" s="106"/>
    </row>
    <row r="402" spans="1:17" x14ac:dyDescent="0.25">
      <c r="A402" s="113">
        <v>1</v>
      </c>
      <c r="B402" s="113">
        <v>2</v>
      </c>
      <c r="C402" s="113">
        <v>3</v>
      </c>
      <c r="D402" s="113">
        <v>4</v>
      </c>
      <c r="E402" s="78"/>
      <c r="F402" s="1"/>
      <c r="G402" s="78"/>
      <c r="H402" s="78"/>
      <c r="I402" s="135"/>
      <c r="J402" s="135"/>
      <c r="P402" s="106"/>
    </row>
    <row r="403" spans="1:17" x14ac:dyDescent="0.25">
      <c r="A403" s="167"/>
      <c r="B403" s="15"/>
      <c r="C403" s="13"/>
      <c r="D403" s="165"/>
      <c r="F403" s="17"/>
      <c r="I403" s="138"/>
      <c r="J403" s="138"/>
      <c r="P403" s="106"/>
    </row>
    <row r="404" spans="1:17" s="78" customFormat="1" x14ac:dyDescent="0.25">
      <c r="A404" s="167"/>
      <c r="B404" s="15"/>
      <c r="C404" s="13"/>
      <c r="D404" s="165"/>
      <c r="E404" s="67"/>
      <c r="F404" s="36"/>
      <c r="G404" s="67"/>
      <c r="H404" s="67"/>
      <c r="I404" s="138"/>
      <c r="J404" s="138"/>
      <c r="K404" s="79"/>
      <c r="O404" s="188"/>
      <c r="P404" s="186"/>
      <c r="Q404" s="188"/>
    </row>
    <row r="405" spans="1:17" x14ac:dyDescent="0.25">
      <c r="A405" s="167"/>
      <c r="B405" s="15"/>
      <c r="C405" s="13"/>
      <c r="D405" s="165"/>
      <c r="F405" s="17"/>
      <c r="I405" s="138"/>
      <c r="J405" s="138"/>
      <c r="P405" s="106"/>
      <c r="Q405" s="195"/>
    </row>
    <row r="406" spans="1:17" x14ac:dyDescent="0.25">
      <c r="A406" s="167"/>
      <c r="B406" s="15"/>
      <c r="C406" s="13"/>
      <c r="D406" s="165"/>
      <c r="F406" s="17"/>
      <c r="I406" s="138"/>
      <c r="J406" s="138"/>
      <c r="P406" s="106"/>
      <c r="Q406" s="195"/>
    </row>
    <row r="407" spans="1:17" x14ac:dyDescent="0.25">
      <c r="A407" s="144"/>
      <c r="B407" s="145" t="s">
        <v>20</v>
      </c>
      <c r="C407" s="144" t="s">
        <v>21</v>
      </c>
      <c r="D407" s="146">
        <f>SUM(D403:D406)</f>
        <v>0</v>
      </c>
      <c r="F407" s="17"/>
      <c r="I407" s="135">
        <f>SUM(I403:I406)</f>
        <v>0</v>
      </c>
      <c r="J407" s="135">
        <f>SUM(J403:J406)</f>
        <v>0</v>
      </c>
      <c r="P407" s="106"/>
      <c r="Q407" s="195"/>
    </row>
    <row r="408" spans="1:17" x14ac:dyDescent="0.25">
      <c r="A408" s="35"/>
      <c r="B408" s="11"/>
      <c r="C408" s="17"/>
      <c r="D408" s="17"/>
      <c r="E408" s="17"/>
      <c r="F408" s="36"/>
      <c r="P408" s="106"/>
      <c r="Q408" s="195"/>
    </row>
    <row r="409" spans="1:17" x14ac:dyDescent="0.25">
      <c r="A409" s="863" t="s">
        <v>180</v>
      </c>
      <c r="B409" s="863"/>
      <c r="C409" s="863"/>
      <c r="D409" s="863"/>
      <c r="E409" s="863"/>
      <c r="F409" s="863"/>
      <c r="G409" s="863"/>
      <c r="H409" s="863"/>
      <c r="I409" s="863"/>
      <c r="J409" s="863"/>
      <c r="P409" s="106"/>
    </row>
    <row r="410" spans="1:17" x14ac:dyDescent="0.25">
      <c r="A410" s="35"/>
      <c r="B410" s="11"/>
      <c r="C410" s="17"/>
      <c r="D410" s="17"/>
      <c r="E410" s="17"/>
      <c r="F410" s="36"/>
      <c r="P410" s="106"/>
    </row>
    <row r="411" spans="1:17" x14ac:dyDescent="0.25">
      <c r="A411" s="860" t="s">
        <v>118</v>
      </c>
      <c r="B411" s="860"/>
      <c r="C411" s="860"/>
      <c r="D411" s="860"/>
      <c r="E411" s="860"/>
      <c r="F411" s="860"/>
      <c r="G411" s="860"/>
      <c r="H411" s="860"/>
      <c r="I411" s="860"/>
      <c r="J411" s="860"/>
      <c r="K411" s="123"/>
    </row>
    <row r="412" spans="1:17" x14ac:dyDescent="0.25">
      <c r="A412" s="55"/>
      <c r="B412" s="55"/>
      <c r="C412" s="55"/>
      <c r="D412" s="55"/>
      <c r="E412" s="55"/>
      <c r="F412" s="17"/>
      <c r="I412" s="850" t="s">
        <v>172</v>
      </c>
      <c r="J412" s="850"/>
      <c r="P412" s="106"/>
    </row>
    <row r="413" spans="1:17" ht="56.25" x14ac:dyDescent="0.25">
      <c r="A413" s="167" t="s">
        <v>24</v>
      </c>
      <c r="B413" s="167" t="s">
        <v>14</v>
      </c>
      <c r="C413" s="167" t="s">
        <v>74</v>
      </c>
      <c r="D413" s="167" t="s">
        <v>117</v>
      </c>
      <c r="E413" s="68"/>
      <c r="F413" s="37"/>
      <c r="G413" s="4"/>
      <c r="H413" s="37"/>
      <c r="I413" s="133" t="s">
        <v>115</v>
      </c>
      <c r="J413" s="133" t="s">
        <v>173</v>
      </c>
      <c r="K413" s="128"/>
      <c r="P413" s="106"/>
    </row>
    <row r="414" spans="1:17" x14ac:dyDescent="0.25">
      <c r="A414" s="113">
        <v>1</v>
      </c>
      <c r="B414" s="113">
        <v>2</v>
      </c>
      <c r="C414" s="113">
        <v>3</v>
      </c>
      <c r="D414" s="113">
        <v>4</v>
      </c>
      <c r="E414" s="79"/>
      <c r="F414" s="107"/>
      <c r="G414" s="108"/>
      <c r="H414" s="109"/>
      <c r="I414" s="141"/>
      <c r="J414" s="141"/>
      <c r="P414" s="106"/>
    </row>
    <row r="415" spans="1:17" s="68" customFormat="1" x14ac:dyDescent="0.25">
      <c r="A415" s="167">
        <v>1</v>
      </c>
      <c r="B415" s="10"/>
      <c r="C415" s="13"/>
      <c r="D415" s="165"/>
      <c r="F415" s="37"/>
      <c r="G415" s="4"/>
      <c r="H415" s="21"/>
      <c r="I415" s="142"/>
      <c r="J415" s="142"/>
      <c r="O415" s="121"/>
      <c r="P415" s="88"/>
      <c r="Q415" s="121"/>
    </row>
    <row r="416" spans="1:17" s="79" customFormat="1" x14ac:dyDescent="0.25">
      <c r="A416" s="144"/>
      <c r="B416" s="145" t="s">
        <v>20</v>
      </c>
      <c r="C416" s="144" t="s">
        <v>21</v>
      </c>
      <c r="D416" s="146">
        <f>SUM(D415:D415)</f>
        <v>0</v>
      </c>
      <c r="E416" s="68"/>
      <c r="F416" s="37"/>
      <c r="G416" s="4"/>
      <c r="H416" s="21"/>
      <c r="I416" s="135">
        <f>SUM(I415)</f>
        <v>0</v>
      </c>
      <c r="J416" s="135">
        <f>SUM(J415)</f>
        <v>0</v>
      </c>
      <c r="O416" s="193"/>
      <c r="P416" s="198"/>
      <c r="Q416" s="193"/>
    </row>
    <row r="417" spans="1:17" s="68" customFormat="1" x14ac:dyDescent="0.25">
      <c r="A417" s="37"/>
      <c r="B417" s="37"/>
      <c r="C417" s="37"/>
      <c r="D417" s="37"/>
      <c r="E417" s="37"/>
      <c r="F417" s="37"/>
      <c r="G417" s="4"/>
      <c r="H417" s="21"/>
      <c r="I417" s="4"/>
      <c r="J417" s="4"/>
      <c r="O417" s="121"/>
      <c r="P417" s="88"/>
      <c r="Q417" s="199"/>
    </row>
    <row r="418" spans="1:17" s="68" customFormat="1" x14ac:dyDescent="0.25">
      <c r="A418" s="861" t="s">
        <v>152</v>
      </c>
      <c r="B418" s="861"/>
      <c r="C418" s="861"/>
      <c r="D418" s="861"/>
      <c r="E418" s="861"/>
      <c r="F418" s="861"/>
      <c r="G418" s="861"/>
      <c r="H418" s="861"/>
      <c r="I418" s="861"/>
      <c r="J418" s="861"/>
      <c r="O418" s="121"/>
      <c r="P418" s="88"/>
      <c r="Q418" s="121"/>
    </row>
    <row r="419" spans="1:17" s="68" customFormat="1" x14ac:dyDescent="0.25">
      <c r="A419" s="862"/>
      <c r="B419" s="862"/>
      <c r="C419" s="862"/>
      <c r="D419" s="862"/>
      <c r="E419" s="862"/>
      <c r="F419" s="862"/>
      <c r="G419" s="67"/>
      <c r="H419" s="67"/>
      <c r="I419" s="850" t="s">
        <v>172</v>
      </c>
      <c r="J419" s="850"/>
      <c r="O419" s="121"/>
      <c r="P419" s="88"/>
      <c r="Q419" s="121"/>
    </row>
    <row r="420" spans="1:17" s="68" customFormat="1" ht="56.25" x14ac:dyDescent="0.25">
      <c r="A420" s="167" t="s">
        <v>24</v>
      </c>
      <c r="B420" s="167" t="s">
        <v>14</v>
      </c>
      <c r="C420" s="167" t="s">
        <v>78</v>
      </c>
      <c r="D420" s="167" t="s">
        <v>27</v>
      </c>
      <c r="E420" s="167" t="s">
        <v>79</v>
      </c>
      <c r="F420" s="167" t="s">
        <v>7</v>
      </c>
      <c r="H420" s="67"/>
      <c r="I420" s="133" t="s">
        <v>115</v>
      </c>
      <c r="J420" s="133" t="s">
        <v>173</v>
      </c>
      <c r="M420" s="76"/>
      <c r="O420" s="121"/>
      <c r="P420" s="88"/>
      <c r="Q420" s="121"/>
    </row>
    <row r="421" spans="1:17" s="68" customFormat="1" x14ac:dyDescent="0.25">
      <c r="A421" s="113">
        <v>1</v>
      </c>
      <c r="B421" s="113">
        <v>2</v>
      </c>
      <c r="C421" s="113">
        <v>3</v>
      </c>
      <c r="D421" s="113">
        <v>4</v>
      </c>
      <c r="E421" s="113">
        <v>5</v>
      </c>
      <c r="F421" s="113">
        <v>6</v>
      </c>
      <c r="G421" s="79"/>
      <c r="H421" s="78"/>
      <c r="I421" s="130"/>
      <c r="J421" s="130"/>
      <c r="O421" s="121"/>
      <c r="P421" s="88"/>
      <c r="Q421" s="121"/>
    </row>
    <row r="422" spans="1:17" s="68" customFormat="1" x14ac:dyDescent="0.25">
      <c r="A422" s="167">
        <v>1</v>
      </c>
      <c r="B422" s="10" t="s">
        <v>175</v>
      </c>
      <c r="C422" s="167"/>
      <c r="D422" s="167"/>
      <c r="E422" s="165" t="e">
        <f>F422/D422</f>
        <v>#DIV/0!</v>
      </c>
      <c r="F422" s="165"/>
      <c r="H422" s="67"/>
      <c r="I422" s="142"/>
      <c r="J422" s="142"/>
      <c r="O422" s="121"/>
      <c r="P422" s="88"/>
      <c r="Q422" s="121"/>
    </row>
    <row r="423" spans="1:17" s="79" customFormat="1" x14ac:dyDescent="0.25">
      <c r="A423" s="144"/>
      <c r="B423" s="145" t="s">
        <v>20</v>
      </c>
      <c r="C423" s="144" t="s">
        <v>21</v>
      </c>
      <c r="D423" s="144" t="s">
        <v>21</v>
      </c>
      <c r="E423" s="144" t="s">
        <v>21</v>
      </c>
      <c r="F423" s="146">
        <f>F422</f>
        <v>0</v>
      </c>
      <c r="G423" s="67"/>
      <c r="H423" s="67"/>
      <c r="I423" s="135">
        <f>SUM(I422)</f>
        <v>0</v>
      </c>
      <c r="J423" s="135">
        <f>SUM(J422)</f>
        <v>0</v>
      </c>
      <c r="O423" s="193"/>
      <c r="P423" s="198"/>
      <c r="Q423" s="193"/>
    </row>
    <row r="424" spans="1:17" s="68" customFormat="1" x14ac:dyDescent="0.25">
      <c r="A424" s="35"/>
      <c r="B424" s="11"/>
      <c r="C424" s="17"/>
      <c r="D424" s="17"/>
      <c r="E424" s="17"/>
      <c r="F424" s="36"/>
      <c r="G424" s="67"/>
      <c r="H424" s="67"/>
      <c r="I424" s="67"/>
      <c r="J424" s="67"/>
      <c r="O424" s="121"/>
      <c r="P424" s="88"/>
      <c r="Q424" s="121"/>
    </row>
    <row r="425" spans="1:17" x14ac:dyDescent="0.25">
      <c r="A425" s="35"/>
      <c r="B425" s="48" t="s">
        <v>100</v>
      </c>
      <c r="C425" s="164">
        <f>C426+C427+C428</f>
        <v>0</v>
      </c>
      <c r="D425" s="194"/>
      <c r="P425" s="106"/>
    </row>
    <row r="426" spans="1:17" x14ac:dyDescent="0.25">
      <c r="A426" s="35"/>
      <c r="B426" s="49" t="s">
        <v>2</v>
      </c>
      <c r="C426" s="164">
        <f>F423+D416+D407+E396+F386+F376+F366+F356+F346+F336+E326+D316+D305+E294+F284+F273+F265+F250+D241+D232+E223+E211+E202+C190+C179+C168+C157+C144+E131+E116+E105+D94+E78+F69+F62+F44+E30+J22-C427-C428</f>
        <v>0</v>
      </c>
      <c r="D426" s="195"/>
      <c r="P426" s="106"/>
    </row>
    <row r="427" spans="1:17" x14ac:dyDescent="0.25">
      <c r="A427" s="17"/>
      <c r="B427" s="11" t="s">
        <v>13</v>
      </c>
      <c r="C427" s="164">
        <f>I423+I416+I407+I396+I386+I376+I366+I346+I356+I336+I326+I316+I305+I294+I284+I273+I265+I250+I241+I232+I223+I211+I202+I190+I179+I168+I157+I144+I131+I116+I105+I94+I78+I69+I62+I44+I30</f>
        <v>0</v>
      </c>
      <c r="D427" s="195"/>
      <c r="L427" s="38"/>
      <c r="M427" s="11"/>
      <c r="N427" s="75"/>
      <c r="P427" s="106"/>
    </row>
    <row r="428" spans="1:17" x14ac:dyDescent="0.25">
      <c r="A428" s="17"/>
      <c r="B428" s="11" t="s">
        <v>106</v>
      </c>
      <c r="C428" s="164">
        <f>J423+J416+J407+J396+J386+J376+J366+J356+J346+J336+J326+J316+J305+J294+J284+J273+J265+J250+J241+J232+J223+J211+J202+J190+J179+J168+J157+J144+J131+J116+J105+J94+J78+J69+J62+J44+J30</f>
        <v>0</v>
      </c>
      <c r="D428" s="195"/>
    </row>
    <row r="429" spans="1:17" x14ac:dyDescent="0.25">
      <c r="A429" s="17"/>
      <c r="B429" s="11"/>
      <c r="C429" s="17"/>
      <c r="D429" s="17"/>
      <c r="E429" s="17"/>
      <c r="F429" s="17"/>
    </row>
    <row r="430" spans="1:17" x14ac:dyDescent="0.25">
      <c r="A430" s="17"/>
      <c r="B430" s="175" t="s">
        <v>195</v>
      </c>
      <c r="C430" s="201">
        <f>F423+D416+D407+E396+F386+F376+F366+F356+F346+F336+E326+D316+D305+E294+F284+F273+F265+F250+D241+D232+E223</f>
        <v>0</v>
      </c>
      <c r="D430" s="17"/>
      <c r="E430" s="17"/>
      <c r="F430" s="17"/>
    </row>
    <row r="431" spans="1:17" ht="54" customHeight="1" x14ac:dyDescent="0.25">
      <c r="A431" s="17"/>
      <c r="B431" s="200" t="s">
        <v>196</v>
      </c>
      <c r="C431" s="202"/>
      <c r="D431" s="17"/>
      <c r="E431" s="17"/>
      <c r="F431" s="17"/>
    </row>
    <row r="432" spans="1:17" ht="45" x14ac:dyDescent="0.25">
      <c r="A432" s="17"/>
      <c r="B432" s="175" t="s">
        <v>197</v>
      </c>
      <c r="C432" s="201">
        <f>C430-C431</f>
        <v>0</v>
      </c>
      <c r="D432" s="17"/>
      <c r="E432" s="17"/>
      <c r="F432" s="17"/>
    </row>
    <row r="433" spans="1:17" x14ac:dyDescent="0.25">
      <c r="A433" s="17"/>
      <c r="B433" s="11"/>
      <c r="C433" s="17"/>
      <c r="D433" s="17"/>
      <c r="E433" s="17"/>
      <c r="F433" s="17"/>
    </row>
    <row r="434" spans="1:17" x14ac:dyDescent="0.25">
      <c r="A434" s="17"/>
      <c r="B434" s="11"/>
      <c r="C434" s="17"/>
      <c r="D434" s="17"/>
      <c r="E434" s="17"/>
      <c r="F434" s="17"/>
    </row>
    <row r="435" spans="1:17" x14ac:dyDescent="0.25">
      <c r="A435" s="17"/>
      <c r="B435" s="11"/>
      <c r="C435" s="17"/>
      <c r="D435" s="17"/>
      <c r="E435" s="17"/>
      <c r="F435" s="17"/>
    </row>
    <row r="436" spans="1:17" x14ac:dyDescent="0.25">
      <c r="A436" s="17"/>
      <c r="B436" s="11"/>
      <c r="C436" s="17"/>
      <c r="D436" s="17"/>
      <c r="E436" s="17"/>
      <c r="F436" s="17"/>
    </row>
    <row r="437" spans="1:17" x14ac:dyDescent="0.25">
      <c r="A437" s="858" t="s">
        <v>9</v>
      </c>
      <c r="B437" s="858"/>
      <c r="C437" s="39"/>
      <c r="D437" s="928" t="e">
        <f>#REF!</f>
        <v>#REF!</v>
      </c>
      <c r="E437" s="928"/>
      <c r="F437" s="17"/>
      <c r="G437" s="17"/>
      <c r="H437" s="17"/>
      <c r="I437" s="17"/>
      <c r="J437" s="17"/>
    </row>
    <row r="438" spans="1:17" x14ac:dyDescent="0.25">
      <c r="A438" s="17"/>
      <c r="B438" s="40"/>
      <c r="C438" s="161" t="s">
        <v>10</v>
      </c>
      <c r="D438" s="929" t="s">
        <v>3</v>
      </c>
      <c r="E438" s="929"/>
      <c r="F438" s="17"/>
      <c r="G438" s="17"/>
      <c r="H438" s="17"/>
      <c r="I438" s="17"/>
      <c r="J438" s="17"/>
    </row>
    <row r="439" spans="1:17" s="17" customFormat="1" x14ac:dyDescent="0.25">
      <c r="A439" s="927"/>
      <c r="B439" s="927"/>
      <c r="C439" s="41"/>
      <c r="D439" s="162"/>
      <c r="E439" s="42"/>
      <c r="L439" s="111"/>
      <c r="O439" s="20"/>
      <c r="P439" s="20"/>
      <c r="Q439" s="20"/>
    </row>
    <row r="440" spans="1:17" s="17" customFormat="1" x14ac:dyDescent="0.25">
      <c r="A440" s="927"/>
      <c r="B440" s="927"/>
      <c r="C440" s="41"/>
      <c r="D440" s="910"/>
      <c r="E440" s="910"/>
      <c r="L440" s="111"/>
      <c r="O440" s="20"/>
      <c r="P440" s="20"/>
      <c r="Q440" s="20"/>
    </row>
    <row r="441" spans="1:17" s="17" customFormat="1" x14ac:dyDescent="0.25">
      <c r="A441" s="20"/>
      <c r="B441" s="43"/>
      <c r="C441" s="9"/>
      <c r="D441" s="910"/>
      <c r="E441" s="910"/>
      <c r="L441" s="111"/>
      <c r="O441" s="20"/>
      <c r="P441" s="20"/>
      <c r="Q441" s="20"/>
    </row>
    <row r="442" spans="1:17" s="17" customFormat="1" x14ac:dyDescent="0.25">
      <c r="B442" s="40"/>
      <c r="C442" s="44"/>
      <c r="D442" s="45"/>
      <c r="E442" s="46"/>
      <c r="L442" s="111"/>
      <c r="O442" s="20"/>
      <c r="P442" s="20"/>
      <c r="Q442" s="20"/>
    </row>
    <row r="443" spans="1:17" s="17" customFormat="1" x14ac:dyDescent="0.25">
      <c r="A443" s="858" t="s">
        <v>11</v>
      </c>
      <c r="B443" s="858"/>
      <c r="C443" s="47"/>
      <c r="D443" s="928" t="e">
        <f>#REF!</f>
        <v>#REF!</v>
      </c>
      <c r="E443" s="928"/>
      <c r="L443" s="111"/>
      <c r="O443" s="20"/>
      <c r="P443" s="20"/>
      <c r="Q443" s="20"/>
    </row>
    <row r="444" spans="1:17" s="17" customFormat="1" x14ac:dyDescent="0.25">
      <c r="B444" s="40"/>
      <c r="C444" s="161" t="s">
        <v>10</v>
      </c>
      <c r="D444" s="857" t="s">
        <v>3</v>
      </c>
      <c r="E444" s="857"/>
      <c r="L444" s="111"/>
      <c r="O444" s="20"/>
      <c r="P444" s="20"/>
      <c r="Q444" s="20"/>
    </row>
    <row r="445" spans="1:17" x14ac:dyDescent="0.25">
      <c r="A445" s="851" t="str">
        <f>'130Пит сотр'!A1:J1</f>
        <v>Муниципальное бюджетное общеобразовательное учреждение "Кингисеппская средняя общеобразовательная школа № 4"</v>
      </c>
      <c r="B445" s="851"/>
      <c r="C445" s="851"/>
      <c r="D445" s="851"/>
      <c r="E445" s="851"/>
      <c r="F445" s="851"/>
      <c r="G445" s="851"/>
      <c r="H445" s="851"/>
      <c r="I445" s="851"/>
      <c r="J445" s="851"/>
      <c r="K445" s="116"/>
    </row>
    <row r="447" spans="1:17" x14ac:dyDescent="0.25">
      <c r="A447" s="852" t="s">
        <v>77</v>
      </c>
      <c r="B447" s="852"/>
      <c r="C447" s="852"/>
      <c r="D447" s="852"/>
      <c r="E447" s="852"/>
      <c r="F447" s="852"/>
      <c r="G447" s="852"/>
      <c r="H447" s="852"/>
      <c r="I447" s="852"/>
      <c r="J447" s="852"/>
      <c r="K447" s="117"/>
    </row>
    <row r="449" spans="1:11" x14ac:dyDescent="0.25">
      <c r="A449" s="111"/>
      <c r="B449" s="111"/>
      <c r="C449" s="111"/>
      <c r="D449" s="111"/>
      <c r="E449" s="111"/>
      <c r="F449" s="111"/>
      <c r="G449" s="69" t="s">
        <v>104</v>
      </c>
      <c r="H449" s="2"/>
      <c r="I449" s="70"/>
      <c r="J449" s="2"/>
      <c r="K449" s="118"/>
    </row>
    <row r="450" spans="1:11" x14ac:dyDescent="0.25">
      <c r="B450" s="17"/>
    </row>
    <row r="451" spans="1:11" ht="23.25" customHeight="1" x14ac:dyDescent="0.25">
      <c r="A451" s="853" t="s">
        <v>95</v>
      </c>
      <c r="B451" s="853"/>
      <c r="C451" s="854" t="s">
        <v>98</v>
      </c>
      <c r="D451" s="855"/>
      <c r="E451" s="855"/>
      <c r="F451" s="855"/>
      <c r="G451" s="855"/>
      <c r="H451" s="855"/>
      <c r="I451" s="855"/>
      <c r="J451" s="856"/>
      <c r="K451" s="72"/>
    </row>
    <row r="452" spans="1:11" x14ac:dyDescent="0.25">
      <c r="A452" s="20"/>
      <c r="B452" s="20"/>
      <c r="C452" s="66"/>
      <c r="D452" s="66"/>
      <c r="E452" s="66"/>
      <c r="F452" s="66"/>
      <c r="G452" s="66"/>
      <c r="H452" s="66"/>
      <c r="I452" s="66"/>
      <c r="J452" s="66"/>
      <c r="K452" s="72"/>
    </row>
    <row r="454" spans="1:11" ht="51" customHeight="1" x14ac:dyDescent="0.25">
      <c r="A454" s="881" t="s">
        <v>293</v>
      </c>
      <c r="B454" s="881"/>
      <c r="C454" s="881"/>
      <c r="D454" s="881"/>
      <c r="E454" s="881"/>
      <c r="F454" s="881"/>
      <c r="G454" s="881"/>
      <c r="H454" s="881"/>
      <c r="I454" s="881"/>
      <c r="J454" s="881"/>
    </row>
    <row r="455" spans="1:11" x14ac:dyDescent="0.2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1" x14ac:dyDescent="0.25">
      <c r="A456" s="880" t="s">
        <v>191</v>
      </c>
      <c r="B456" s="880"/>
      <c r="C456" s="880"/>
      <c r="D456" s="880"/>
      <c r="E456" s="880"/>
      <c r="F456" s="880"/>
      <c r="G456" s="880"/>
      <c r="H456" s="880"/>
      <c r="I456" s="880"/>
      <c r="J456" s="880"/>
      <c r="K456" s="123"/>
    </row>
    <row r="457" spans="1:11" x14ac:dyDescent="0.2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0"/>
    </row>
    <row r="458" spans="1:11" x14ac:dyDescent="0.25">
      <c r="A458" s="882" t="s">
        <v>120</v>
      </c>
      <c r="B458" s="882"/>
      <c r="C458" s="882"/>
      <c r="D458" s="882"/>
      <c r="E458" s="882"/>
      <c r="F458" s="882"/>
      <c r="G458" s="882"/>
      <c r="H458" s="882"/>
      <c r="I458" s="882"/>
      <c r="J458" s="882"/>
      <c r="K458" s="125"/>
    </row>
    <row r="459" spans="1:11" x14ac:dyDescent="0.25">
      <c r="B459" s="111"/>
      <c r="C459" s="111"/>
      <c r="D459" s="111"/>
      <c r="E459" s="111"/>
      <c r="F459" s="111"/>
      <c r="G459" s="111"/>
      <c r="H459" s="111"/>
      <c r="I459" s="111"/>
      <c r="J459" s="111"/>
      <c r="K459" s="176"/>
    </row>
    <row r="460" spans="1:11" x14ac:dyDescent="0.25">
      <c r="B460" s="11"/>
      <c r="C460" s="11"/>
      <c r="D460" s="20"/>
      <c r="E460" s="20"/>
      <c r="F460" s="20"/>
      <c r="G460" s="20"/>
      <c r="H460" s="20"/>
      <c r="I460" s="20"/>
      <c r="J460" s="20"/>
      <c r="K460" s="119"/>
    </row>
    <row r="461" spans="1:11" x14ac:dyDescent="0.25">
      <c r="A461" s="875" t="s">
        <v>24</v>
      </c>
      <c r="B461" s="875" t="s">
        <v>22</v>
      </c>
      <c r="C461" s="875" t="s">
        <v>23</v>
      </c>
      <c r="D461" s="877" t="s">
        <v>16</v>
      </c>
      <c r="E461" s="878"/>
      <c r="F461" s="878"/>
      <c r="G461" s="879"/>
      <c r="H461" s="884" t="s">
        <v>17</v>
      </c>
      <c r="I461" s="884" t="s">
        <v>25</v>
      </c>
      <c r="J461" s="874" t="s">
        <v>168</v>
      </c>
      <c r="K461" s="18"/>
    </row>
    <row r="462" spans="1:11" x14ac:dyDescent="0.25">
      <c r="A462" s="883"/>
      <c r="B462" s="883"/>
      <c r="C462" s="883"/>
      <c r="D462" s="875" t="s">
        <v>6</v>
      </c>
      <c r="E462" s="877" t="s">
        <v>1</v>
      </c>
      <c r="F462" s="878"/>
      <c r="G462" s="879"/>
      <c r="H462" s="885"/>
      <c r="I462" s="885"/>
      <c r="J462" s="874"/>
      <c r="K462" s="21"/>
    </row>
    <row r="463" spans="1:11" ht="93" x14ac:dyDescent="0.25">
      <c r="A463" s="876"/>
      <c r="B463" s="876"/>
      <c r="C463" s="876"/>
      <c r="D463" s="876"/>
      <c r="E463" s="167" t="s">
        <v>18</v>
      </c>
      <c r="F463" s="167" t="s">
        <v>26</v>
      </c>
      <c r="G463" s="167" t="s">
        <v>19</v>
      </c>
      <c r="H463" s="886"/>
      <c r="I463" s="886"/>
      <c r="J463" s="874"/>
      <c r="K463" s="180"/>
    </row>
    <row r="464" spans="1:11" x14ac:dyDescent="0.25">
      <c r="A464" s="113">
        <v>1</v>
      </c>
      <c r="B464" s="113">
        <v>2</v>
      </c>
      <c r="C464" s="113">
        <v>3</v>
      </c>
      <c r="D464" s="113">
        <v>4</v>
      </c>
      <c r="E464" s="113">
        <v>5</v>
      </c>
      <c r="F464" s="113">
        <v>6</v>
      </c>
      <c r="G464" s="113">
        <v>7</v>
      </c>
      <c r="H464" s="113">
        <v>8</v>
      </c>
      <c r="I464" s="113">
        <v>9</v>
      </c>
      <c r="J464" s="113">
        <v>10</v>
      </c>
      <c r="K464" s="180"/>
    </row>
    <row r="465" spans="1:17" x14ac:dyDescent="0.25">
      <c r="A465" s="167" t="s">
        <v>89</v>
      </c>
      <c r="B465" s="10"/>
      <c r="C465" s="165"/>
      <c r="D465" s="165">
        <f>F465+G465+E465</f>
        <v>0</v>
      </c>
      <c r="E465" s="165"/>
      <c r="F465" s="165"/>
      <c r="G465" s="165">
        <f>ROUND((J465-K465)/12,2)</f>
        <v>0</v>
      </c>
      <c r="H465" s="165">
        <v>0</v>
      </c>
      <c r="I465" s="165"/>
      <c r="J465" s="5"/>
      <c r="K465" s="183">
        <f>ROUND((E465+F465)*12,2)</f>
        <v>0</v>
      </c>
      <c r="M465" s="75"/>
      <c r="N465" s="181"/>
      <c r="O465" s="185"/>
    </row>
    <row r="466" spans="1:17" s="78" customFormat="1" x14ac:dyDescent="0.25">
      <c r="A466" s="144"/>
      <c r="B466" s="145" t="s">
        <v>20</v>
      </c>
      <c r="C466" s="146">
        <f>SUM(C465:C465)</f>
        <v>0</v>
      </c>
      <c r="D466" s="146">
        <f>SUM(D465:D465)</f>
        <v>0</v>
      </c>
      <c r="E466" s="144" t="s">
        <v>21</v>
      </c>
      <c r="F466" s="144" t="s">
        <v>21</v>
      </c>
      <c r="G466" s="144" t="s">
        <v>21</v>
      </c>
      <c r="H466" s="144" t="s">
        <v>21</v>
      </c>
      <c r="I466" s="144" t="s">
        <v>21</v>
      </c>
      <c r="J466" s="146">
        <f>SUM(J465:J465)</f>
        <v>0</v>
      </c>
      <c r="K466" s="182"/>
      <c r="M466" s="75"/>
      <c r="N466" s="181"/>
      <c r="O466" s="185"/>
      <c r="P466" s="184"/>
      <c r="Q466" s="188"/>
    </row>
    <row r="467" spans="1:17" x14ac:dyDescent="0.25">
      <c r="K467" s="114"/>
    </row>
    <row r="468" spans="1:17" x14ac:dyDescent="0.25">
      <c r="A468" s="868" t="s">
        <v>124</v>
      </c>
      <c r="B468" s="868"/>
      <c r="C468" s="868"/>
      <c r="D468" s="868"/>
      <c r="E468" s="868"/>
      <c r="F468" s="868"/>
      <c r="G468" s="868"/>
      <c r="H468" s="868"/>
      <c r="I468" s="868"/>
      <c r="J468" s="868"/>
      <c r="K468" s="115"/>
    </row>
    <row r="469" spans="1:17" x14ac:dyDescent="0.25">
      <c r="A469" s="174"/>
      <c r="B469" s="174"/>
      <c r="C469" s="174"/>
      <c r="D469" s="174"/>
      <c r="E469" s="174"/>
      <c r="F469" s="174"/>
      <c r="G469" s="174"/>
      <c r="H469" s="174"/>
      <c r="I469" s="850" t="s">
        <v>172</v>
      </c>
      <c r="J469" s="850"/>
    </row>
    <row r="470" spans="1:17" ht="56.25" x14ac:dyDescent="0.25">
      <c r="A470" s="14" t="s">
        <v>24</v>
      </c>
      <c r="B470" s="14" t="s">
        <v>14</v>
      </c>
      <c r="C470" s="167" t="s">
        <v>132</v>
      </c>
      <c r="D470" s="167" t="s">
        <v>133</v>
      </c>
      <c r="E470" s="167" t="s">
        <v>134</v>
      </c>
      <c r="G470" s="174"/>
      <c r="H470" s="174"/>
      <c r="I470" s="133" t="s">
        <v>115</v>
      </c>
      <c r="J470" s="133" t="s">
        <v>173</v>
      </c>
      <c r="K470" s="120"/>
    </row>
    <row r="471" spans="1:17" x14ac:dyDescent="0.25">
      <c r="A471" s="91">
        <v>1</v>
      </c>
      <c r="B471" s="91">
        <v>2</v>
      </c>
      <c r="C471" s="113">
        <v>3</v>
      </c>
      <c r="D471" s="113">
        <v>4</v>
      </c>
      <c r="E471" s="113">
        <v>5</v>
      </c>
      <c r="G471" s="174"/>
      <c r="H471" s="174"/>
      <c r="I471" s="134"/>
      <c r="J471" s="133"/>
    </row>
    <row r="472" spans="1:17" ht="139.5" x14ac:dyDescent="0.25">
      <c r="A472" s="84">
        <v>1</v>
      </c>
      <c r="B472" s="90" t="s">
        <v>123</v>
      </c>
      <c r="C472" s="165"/>
      <c r="D472" s="77">
        <v>12</v>
      </c>
      <c r="E472" s="85"/>
      <c r="G472" s="86"/>
      <c r="H472" s="87"/>
      <c r="I472" s="138"/>
      <c r="J472" s="138"/>
    </row>
    <row r="473" spans="1:17" x14ac:dyDescent="0.25">
      <c r="A473" s="84">
        <v>2</v>
      </c>
      <c r="B473" s="90" t="s">
        <v>160</v>
      </c>
      <c r="C473" s="165"/>
      <c r="D473" s="77"/>
      <c r="E473" s="85"/>
      <c r="G473" s="86"/>
      <c r="H473" s="87"/>
      <c r="I473" s="138"/>
      <c r="J473" s="138"/>
    </row>
    <row r="474" spans="1:17" x14ac:dyDescent="0.25">
      <c r="A474" s="147"/>
      <c r="B474" s="145" t="s">
        <v>20</v>
      </c>
      <c r="C474" s="148"/>
      <c r="D474" s="149"/>
      <c r="E474" s="146">
        <f>E473+E472</f>
        <v>0</v>
      </c>
      <c r="G474" s="174"/>
      <c r="H474" s="174"/>
      <c r="I474" s="135">
        <f>SUM(I472:I473)</f>
        <v>0</v>
      </c>
      <c r="J474" s="135">
        <f>SUM(J472:J473)</f>
        <v>0</v>
      </c>
    </row>
    <row r="476" spans="1:17" x14ac:dyDescent="0.25">
      <c r="A476" s="880" t="s">
        <v>190</v>
      </c>
      <c r="B476" s="880"/>
      <c r="C476" s="880"/>
      <c r="D476" s="880"/>
      <c r="E476" s="880"/>
      <c r="F476" s="880"/>
      <c r="G476" s="880"/>
      <c r="H476" s="880"/>
      <c r="I476" s="880"/>
      <c r="J476" s="880"/>
    </row>
    <row r="477" spans="1:17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</row>
    <row r="478" spans="1:17" x14ac:dyDescent="0.25">
      <c r="A478" s="865" t="s">
        <v>121</v>
      </c>
      <c r="B478" s="865"/>
      <c r="C478" s="865"/>
      <c r="D478" s="865"/>
      <c r="E478" s="865"/>
      <c r="F478" s="865"/>
      <c r="G478" s="865"/>
      <c r="H478" s="865"/>
      <c r="I478" s="865"/>
      <c r="J478" s="865"/>
      <c r="K478" s="125"/>
    </row>
    <row r="479" spans="1:17" x14ac:dyDescent="0.25">
      <c r="A479" s="163"/>
      <c r="B479" s="24"/>
      <c r="C479" s="163"/>
      <c r="D479" s="163"/>
      <c r="E479" s="163"/>
      <c r="F479" s="163"/>
      <c r="I479" s="850" t="s">
        <v>172</v>
      </c>
      <c r="J479" s="850"/>
      <c r="K479" s="111"/>
    </row>
    <row r="480" spans="1:17" ht="69.75" x14ac:dyDescent="0.25">
      <c r="A480" s="167" t="s">
        <v>24</v>
      </c>
      <c r="B480" s="167" t="s">
        <v>14</v>
      </c>
      <c r="C480" s="167" t="s">
        <v>40</v>
      </c>
      <c r="D480" s="167" t="s">
        <v>38</v>
      </c>
      <c r="E480" s="167" t="s">
        <v>39</v>
      </c>
      <c r="F480" s="167" t="s">
        <v>80</v>
      </c>
      <c r="I480" s="133" t="s">
        <v>115</v>
      </c>
      <c r="J480" s="133" t="s">
        <v>173</v>
      </c>
      <c r="K480" s="122"/>
      <c r="O480" s="106"/>
    </row>
    <row r="481" spans="1:17" x14ac:dyDescent="0.25">
      <c r="A481" s="113">
        <v>1</v>
      </c>
      <c r="B481" s="113">
        <v>2</v>
      </c>
      <c r="C481" s="113">
        <v>3</v>
      </c>
      <c r="D481" s="113">
        <v>4</v>
      </c>
      <c r="E481" s="113">
        <v>5</v>
      </c>
      <c r="F481" s="113">
        <v>6</v>
      </c>
      <c r="G481" s="78"/>
      <c r="H481" s="78"/>
      <c r="I481" s="136"/>
      <c r="J481" s="136"/>
      <c r="O481" s="106"/>
    </row>
    <row r="482" spans="1:17" ht="69.75" x14ac:dyDescent="0.25">
      <c r="A482" s="167">
        <v>1</v>
      </c>
      <c r="B482" s="10" t="s">
        <v>28</v>
      </c>
      <c r="C482" s="167" t="s">
        <v>21</v>
      </c>
      <c r="D482" s="167" t="s">
        <v>21</v>
      </c>
      <c r="E482" s="167" t="s">
        <v>21</v>
      </c>
      <c r="F482" s="5">
        <f>F484</f>
        <v>0</v>
      </c>
      <c r="I482" s="137">
        <f>I484</f>
        <v>0</v>
      </c>
      <c r="J482" s="137">
        <f>J484</f>
        <v>0</v>
      </c>
      <c r="O482" s="106"/>
    </row>
    <row r="483" spans="1:17" s="78" customFormat="1" x14ac:dyDescent="0.25">
      <c r="A483" s="873" t="s">
        <v>29</v>
      </c>
      <c r="B483" s="10" t="s">
        <v>1</v>
      </c>
      <c r="C483" s="167"/>
      <c r="D483" s="167"/>
      <c r="E483" s="167"/>
      <c r="F483" s="5"/>
      <c r="G483" s="67"/>
      <c r="H483" s="67"/>
      <c r="I483" s="137"/>
      <c r="J483" s="137"/>
      <c r="K483" s="79"/>
      <c r="O483" s="186"/>
      <c r="P483" s="188"/>
      <c r="Q483" s="188"/>
    </row>
    <row r="484" spans="1:17" ht="69.75" x14ac:dyDescent="0.25">
      <c r="A484" s="873"/>
      <c r="B484" s="10" t="s">
        <v>30</v>
      </c>
      <c r="C484" s="167" t="e">
        <f>F484/E484/D484</f>
        <v>#DIV/0!</v>
      </c>
      <c r="D484" s="167"/>
      <c r="E484" s="167"/>
      <c r="F484" s="5"/>
      <c r="I484" s="143"/>
      <c r="J484" s="143"/>
      <c r="O484" s="106"/>
    </row>
    <row r="485" spans="1:17" ht="69.75" x14ac:dyDescent="0.25">
      <c r="A485" s="167">
        <v>2</v>
      </c>
      <c r="B485" s="10" t="s">
        <v>34</v>
      </c>
      <c r="C485" s="167" t="s">
        <v>21</v>
      </c>
      <c r="D485" s="167" t="s">
        <v>21</v>
      </c>
      <c r="E485" s="167" t="s">
        <v>21</v>
      </c>
      <c r="F485" s="5">
        <f>F487</f>
        <v>0</v>
      </c>
      <c r="I485" s="137">
        <f>I487</f>
        <v>0</v>
      </c>
      <c r="J485" s="137">
        <f>J487</f>
        <v>0</v>
      </c>
      <c r="O485" s="106"/>
    </row>
    <row r="486" spans="1:17" x14ac:dyDescent="0.25">
      <c r="A486" s="873" t="s">
        <v>35</v>
      </c>
      <c r="B486" s="10" t="s">
        <v>1</v>
      </c>
      <c r="C486" s="167"/>
      <c r="D486" s="167"/>
      <c r="E486" s="167"/>
      <c r="F486" s="5"/>
      <c r="I486" s="137"/>
      <c r="J486" s="137"/>
      <c r="O486" s="106"/>
    </row>
    <row r="487" spans="1:17" ht="69.75" x14ac:dyDescent="0.25">
      <c r="A487" s="873"/>
      <c r="B487" s="10" t="s">
        <v>30</v>
      </c>
      <c r="C487" s="167" t="e">
        <f t="shared" ref="C487" si="11">F487/E487/D487</f>
        <v>#DIV/0!</v>
      </c>
      <c r="D487" s="167"/>
      <c r="E487" s="167"/>
      <c r="F487" s="5"/>
      <c r="I487" s="143"/>
      <c r="J487" s="143"/>
      <c r="O487" s="106"/>
    </row>
    <row r="488" spans="1:17" x14ac:dyDescent="0.25">
      <c r="A488" s="147"/>
      <c r="B488" s="145" t="s">
        <v>20</v>
      </c>
      <c r="C488" s="144" t="s">
        <v>21</v>
      </c>
      <c r="D488" s="144" t="s">
        <v>21</v>
      </c>
      <c r="E488" s="144" t="s">
        <v>21</v>
      </c>
      <c r="F488" s="146">
        <f>F485+F482</f>
        <v>0</v>
      </c>
      <c r="I488" s="137">
        <f>I482+I485</f>
        <v>0</v>
      </c>
      <c r="J488" s="137">
        <f>J482+J485</f>
        <v>0</v>
      </c>
      <c r="O488" s="106"/>
    </row>
    <row r="489" spans="1:17" x14ac:dyDescent="0.25">
      <c r="A489" s="17"/>
      <c r="B489" s="11"/>
      <c r="C489" s="17"/>
      <c r="D489" s="17"/>
      <c r="E489" s="17"/>
      <c r="F489" s="17"/>
      <c r="G489" s="121"/>
      <c r="O489" s="106"/>
    </row>
    <row r="490" spans="1:17" x14ac:dyDescent="0.25">
      <c r="A490" s="865" t="s">
        <v>118</v>
      </c>
      <c r="B490" s="865"/>
      <c r="C490" s="865"/>
      <c r="D490" s="865"/>
      <c r="E490" s="865"/>
      <c r="F490" s="865"/>
      <c r="G490" s="865"/>
      <c r="H490" s="865"/>
      <c r="I490" s="865"/>
      <c r="J490" s="865"/>
      <c r="O490" s="106"/>
    </row>
    <row r="491" spans="1:17" x14ac:dyDescent="0.25">
      <c r="A491" s="163"/>
      <c r="B491" s="24"/>
      <c r="C491" s="163"/>
      <c r="D491" s="163"/>
      <c r="E491" s="163"/>
      <c r="F491" s="163"/>
      <c r="I491" s="850" t="s">
        <v>172</v>
      </c>
      <c r="J491" s="850"/>
      <c r="O491" s="106"/>
    </row>
    <row r="492" spans="1:17" ht="69.75" x14ac:dyDescent="0.25">
      <c r="A492" s="167" t="s">
        <v>24</v>
      </c>
      <c r="B492" s="167" t="s">
        <v>14</v>
      </c>
      <c r="C492" s="167" t="s">
        <v>163</v>
      </c>
      <c r="D492" s="167" t="s">
        <v>38</v>
      </c>
      <c r="E492" s="167" t="s">
        <v>39</v>
      </c>
      <c r="F492" s="167" t="s">
        <v>80</v>
      </c>
      <c r="I492" s="133" t="s">
        <v>115</v>
      </c>
      <c r="J492" s="133" t="s">
        <v>173</v>
      </c>
      <c r="K492" s="122"/>
      <c r="O492" s="106"/>
    </row>
    <row r="493" spans="1:17" x14ac:dyDescent="0.25">
      <c r="A493" s="112">
        <v>1</v>
      </c>
      <c r="B493" s="112">
        <v>2</v>
      </c>
      <c r="C493" s="112">
        <v>3</v>
      </c>
      <c r="D493" s="112">
        <v>4</v>
      </c>
      <c r="E493" s="112">
        <v>5</v>
      </c>
      <c r="F493" s="112">
        <v>6</v>
      </c>
      <c r="G493" s="8"/>
      <c r="H493" s="8"/>
      <c r="I493" s="136"/>
      <c r="J493" s="136"/>
      <c r="O493" s="106"/>
    </row>
    <row r="494" spans="1:17" ht="69.75" x14ac:dyDescent="0.25">
      <c r="A494" s="167">
        <v>1</v>
      </c>
      <c r="B494" s="10" t="s">
        <v>28</v>
      </c>
      <c r="C494" s="167" t="s">
        <v>21</v>
      </c>
      <c r="D494" s="167" t="s">
        <v>21</v>
      </c>
      <c r="E494" s="167" t="s">
        <v>21</v>
      </c>
      <c r="F494" s="5">
        <f>F496+F498+F497+F499</f>
        <v>0</v>
      </c>
      <c r="I494" s="137">
        <f>I496+I497+I498+I499</f>
        <v>0</v>
      </c>
      <c r="J494" s="137">
        <f>J496+J497+J498+J499</f>
        <v>0</v>
      </c>
      <c r="O494" s="106"/>
    </row>
    <row r="495" spans="1:17" s="8" customFormat="1" x14ac:dyDescent="0.25">
      <c r="A495" s="167"/>
      <c r="B495" s="10" t="s">
        <v>1</v>
      </c>
      <c r="C495" s="167"/>
      <c r="D495" s="167"/>
      <c r="E495" s="167"/>
      <c r="F495" s="5"/>
      <c r="G495" s="67"/>
      <c r="H495" s="67"/>
      <c r="I495" s="137"/>
      <c r="J495" s="137"/>
      <c r="K495" s="80"/>
      <c r="O495" s="187"/>
      <c r="P495" s="192"/>
      <c r="Q495" s="192"/>
    </row>
    <row r="496" spans="1:17" ht="46.5" x14ac:dyDescent="0.25">
      <c r="A496" s="167" t="s">
        <v>29</v>
      </c>
      <c r="B496" s="10" t="s">
        <v>32</v>
      </c>
      <c r="C496" s="167" t="e">
        <f t="shared" ref="C496:C497" si="12">F496/E496/D496</f>
        <v>#DIV/0!</v>
      </c>
      <c r="D496" s="167"/>
      <c r="E496" s="167"/>
      <c r="F496" s="5"/>
      <c r="I496" s="143"/>
      <c r="J496" s="143"/>
      <c r="O496" s="106"/>
    </row>
    <row r="497" spans="1:15" ht="46.5" x14ac:dyDescent="0.25">
      <c r="A497" s="167" t="s">
        <v>31</v>
      </c>
      <c r="B497" s="10" t="s">
        <v>33</v>
      </c>
      <c r="C497" s="167" t="e">
        <f t="shared" si="12"/>
        <v>#DIV/0!</v>
      </c>
      <c r="D497" s="167"/>
      <c r="E497" s="167"/>
      <c r="F497" s="5"/>
      <c r="I497" s="143"/>
      <c r="J497" s="143"/>
      <c r="O497" s="106"/>
    </row>
    <row r="498" spans="1:15" x14ac:dyDescent="0.25">
      <c r="A498" s="167"/>
      <c r="B498" s="10"/>
      <c r="C498" s="167"/>
      <c r="D498" s="167"/>
      <c r="E498" s="167"/>
      <c r="F498" s="5"/>
      <c r="I498" s="143"/>
      <c r="J498" s="143"/>
      <c r="O498" s="106"/>
    </row>
    <row r="499" spans="1:15" x14ac:dyDescent="0.25">
      <c r="A499" s="167"/>
      <c r="B499" s="10"/>
      <c r="C499" s="167"/>
      <c r="D499" s="167"/>
      <c r="E499" s="167"/>
      <c r="F499" s="5"/>
      <c r="I499" s="143"/>
      <c r="J499" s="143"/>
      <c r="O499" s="106"/>
    </row>
    <row r="500" spans="1:15" ht="69.75" x14ac:dyDescent="0.25">
      <c r="A500" s="167">
        <v>2</v>
      </c>
      <c r="B500" s="10" t="s">
        <v>34</v>
      </c>
      <c r="C500" s="167" t="s">
        <v>21</v>
      </c>
      <c r="D500" s="167" t="s">
        <v>21</v>
      </c>
      <c r="E500" s="167" t="s">
        <v>21</v>
      </c>
      <c r="F500" s="5">
        <f>F502+F504+F503+F505</f>
        <v>0</v>
      </c>
      <c r="I500" s="137">
        <f>I502+I503+I504+I505</f>
        <v>0</v>
      </c>
      <c r="J500" s="137">
        <f>J502+J503+J504+J505</f>
        <v>0</v>
      </c>
      <c r="O500" s="106"/>
    </row>
    <row r="501" spans="1:15" x14ac:dyDescent="0.25">
      <c r="A501" s="167"/>
      <c r="B501" s="10" t="s">
        <v>1</v>
      </c>
      <c r="C501" s="167"/>
      <c r="D501" s="167"/>
      <c r="E501" s="167"/>
      <c r="F501" s="5"/>
      <c r="I501" s="137"/>
      <c r="J501" s="137"/>
      <c r="O501" s="106"/>
    </row>
    <row r="502" spans="1:15" ht="46.5" x14ac:dyDescent="0.25">
      <c r="A502" s="167" t="s">
        <v>35</v>
      </c>
      <c r="B502" s="10" t="s">
        <v>32</v>
      </c>
      <c r="C502" s="167" t="e">
        <f t="shared" ref="C502:C503" si="13">F502/E502/D502</f>
        <v>#DIV/0!</v>
      </c>
      <c r="D502" s="167"/>
      <c r="E502" s="167"/>
      <c r="F502" s="5"/>
      <c r="I502" s="143"/>
      <c r="J502" s="143"/>
      <c r="O502" s="106"/>
    </row>
    <row r="503" spans="1:15" ht="46.5" x14ac:dyDescent="0.25">
      <c r="A503" s="167" t="s">
        <v>36</v>
      </c>
      <c r="B503" s="10" t="s">
        <v>33</v>
      </c>
      <c r="C503" s="167" t="e">
        <f t="shared" si="13"/>
        <v>#DIV/0!</v>
      </c>
      <c r="D503" s="167"/>
      <c r="E503" s="167"/>
      <c r="F503" s="5"/>
      <c r="I503" s="143"/>
      <c r="J503" s="143"/>
      <c r="O503" s="106"/>
    </row>
    <row r="504" spans="1:15" x14ac:dyDescent="0.25">
      <c r="A504" s="167"/>
      <c r="B504" s="10"/>
      <c r="C504" s="167"/>
      <c r="D504" s="167"/>
      <c r="E504" s="167"/>
      <c r="F504" s="5"/>
      <c r="I504" s="143"/>
      <c r="J504" s="143"/>
      <c r="O504" s="106"/>
    </row>
    <row r="505" spans="1:15" x14ac:dyDescent="0.25">
      <c r="A505" s="167"/>
      <c r="B505" s="10"/>
      <c r="C505" s="167"/>
      <c r="D505" s="167"/>
      <c r="E505" s="167"/>
      <c r="F505" s="5"/>
      <c r="I505" s="143"/>
      <c r="J505" s="143"/>
      <c r="O505" s="106"/>
    </row>
    <row r="506" spans="1:15" x14ac:dyDescent="0.25">
      <c r="A506" s="147"/>
      <c r="B506" s="145" t="s">
        <v>20</v>
      </c>
      <c r="C506" s="144" t="s">
        <v>21</v>
      </c>
      <c r="D506" s="144" t="s">
        <v>21</v>
      </c>
      <c r="E506" s="144" t="s">
        <v>21</v>
      </c>
      <c r="F506" s="146">
        <f>F500+F494</f>
        <v>0</v>
      </c>
      <c r="I506" s="137">
        <f>I494+I500</f>
        <v>0</v>
      </c>
      <c r="J506" s="137">
        <f>J494+J500</f>
        <v>0</v>
      </c>
      <c r="O506" s="106"/>
    </row>
    <row r="507" spans="1:15" x14ac:dyDescent="0.25">
      <c r="A507" s="17"/>
      <c r="B507" s="11"/>
      <c r="C507" s="17"/>
      <c r="D507" s="17"/>
      <c r="E507" s="17"/>
      <c r="F507" s="17"/>
      <c r="O507" s="106"/>
    </row>
    <row r="508" spans="1:15" x14ac:dyDescent="0.25">
      <c r="A508" s="865" t="s">
        <v>119</v>
      </c>
      <c r="B508" s="865"/>
      <c r="C508" s="865"/>
      <c r="D508" s="865"/>
      <c r="E508" s="865"/>
      <c r="F508" s="865"/>
      <c r="G508" s="865"/>
      <c r="H508" s="865"/>
      <c r="I508" s="865"/>
      <c r="J508" s="865"/>
      <c r="O508" s="106"/>
    </row>
    <row r="509" spans="1:15" x14ac:dyDescent="0.25">
      <c r="A509" s="163"/>
      <c r="B509" s="24"/>
      <c r="C509" s="163"/>
      <c r="D509" s="163"/>
      <c r="E509" s="163"/>
      <c r="F509" s="163"/>
      <c r="I509" s="850" t="s">
        <v>172</v>
      </c>
      <c r="J509" s="850"/>
      <c r="O509" s="106"/>
    </row>
    <row r="510" spans="1:15" ht="93" x14ac:dyDescent="0.25">
      <c r="A510" s="167" t="s">
        <v>24</v>
      </c>
      <c r="B510" s="167" t="s">
        <v>14</v>
      </c>
      <c r="C510" s="167" t="s">
        <v>43</v>
      </c>
      <c r="D510" s="167" t="s">
        <v>41</v>
      </c>
      <c r="E510" s="167" t="s">
        <v>44</v>
      </c>
      <c r="F510" s="167" t="s">
        <v>42</v>
      </c>
      <c r="I510" s="133" t="s">
        <v>115</v>
      </c>
      <c r="J510" s="133" t="s">
        <v>173</v>
      </c>
      <c r="K510" s="122"/>
      <c r="O510" s="106"/>
    </row>
    <row r="511" spans="1:15" x14ac:dyDescent="0.25">
      <c r="A511" s="113">
        <v>1</v>
      </c>
      <c r="B511" s="113">
        <v>2</v>
      </c>
      <c r="C511" s="113">
        <v>3</v>
      </c>
      <c r="D511" s="113">
        <v>4</v>
      </c>
      <c r="E511" s="113">
        <v>5</v>
      </c>
      <c r="F511" s="113">
        <v>6</v>
      </c>
      <c r="G511" s="78"/>
      <c r="H511" s="78"/>
      <c r="I511" s="136"/>
      <c r="J511" s="136"/>
      <c r="O511" s="106"/>
    </row>
    <row r="512" spans="1:15" x14ac:dyDescent="0.25">
      <c r="A512" s="167">
        <v>1</v>
      </c>
      <c r="B512" s="10" t="s">
        <v>45</v>
      </c>
      <c r="C512" s="167"/>
      <c r="D512" s="167"/>
      <c r="E512" s="167">
        <v>50</v>
      </c>
      <c r="F512" s="5">
        <f>E512*D512*C512</f>
        <v>0</v>
      </c>
      <c r="I512" s="138"/>
      <c r="J512" s="138"/>
      <c r="O512" s="106"/>
    </row>
    <row r="513" spans="1:17" s="78" customFormat="1" x14ac:dyDescent="0.25">
      <c r="A513" s="147"/>
      <c r="B513" s="145" t="s">
        <v>20</v>
      </c>
      <c r="C513" s="144" t="s">
        <v>21</v>
      </c>
      <c r="D513" s="144" t="s">
        <v>21</v>
      </c>
      <c r="E513" s="144" t="s">
        <v>21</v>
      </c>
      <c r="F513" s="146">
        <f>F512</f>
        <v>0</v>
      </c>
      <c r="G513" s="67"/>
      <c r="H513" s="67"/>
      <c r="I513" s="135">
        <f>I512</f>
        <v>0</v>
      </c>
      <c r="J513" s="135">
        <f>J512</f>
        <v>0</v>
      </c>
      <c r="K513" s="79"/>
      <c r="O513" s="186"/>
      <c r="P513" s="188"/>
      <c r="Q513" s="188"/>
    </row>
    <row r="514" spans="1:17" x14ac:dyDescent="0.25">
      <c r="O514" s="106"/>
    </row>
    <row r="515" spans="1:17" ht="52.5" customHeight="1" x14ac:dyDescent="0.25">
      <c r="A515" s="871" t="s">
        <v>189</v>
      </c>
      <c r="B515" s="871"/>
      <c r="C515" s="871"/>
      <c r="D515" s="871"/>
      <c r="E515" s="871"/>
      <c r="F515" s="871"/>
      <c r="G515" s="871"/>
      <c r="H515" s="871"/>
      <c r="I515" s="871"/>
      <c r="J515" s="871"/>
      <c r="O515" s="106"/>
    </row>
    <row r="516" spans="1:17" x14ac:dyDescent="0.2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7" x14ac:dyDescent="0.25">
      <c r="A517" s="861" t="s">
        <v>118</v>
      </c>
      <c r="B517" s="861"/>
      <c r="C517" s="861"/>
      <c r="D517" s="861"/>
      <c r="E517" s="861"/>
      <c r="F517" s="861"/>
      <c r="G517" s="861"/>
      <c r="H517" s="861"/>
      <c r="I517" s="861"/>
      <c r="J517" s="861"/>
      <c r="K517" s="124"/>
    </row>
    <row r="518" spans="1:17" x14ac:dyDescent="0.25">
      <c r="A518" s="862"/>
      <c r="B518" s="862"/>
      <c r="C518" s="862"/>
      <c r="D518" s="862"/>
      <c r="E518" s="862"/>
      <c r="F518" s="17"/>
      <c r="I518" s="850" t="s">
        <v>172</v>
      </c>
      <c r="J518" s="850"/>
      <c r="K518" s="170"/>
    </row>
    <row r="519" spans="1:17" ht="56.25" x14ac:dyDescent="0.25">
      <c r="A519" s="167" t="s">
        <v>15</v>
      </c>
      <c r="B519" s="167" t="s">
        <v>14</v>
      </c>
      <c r="C519" s="167" t="s">
        <v>27</v>
      </c>
      <c r="D519" s="167" t="s">
        <v>75</v>
      </c>
      <c r="E519" s="167" t="s">
        <v>76</v>
      </c>
      <c r="I519" s="133" t="s">
        <v>115</v>
      </c>
      <c r="J519" s="133" t="s">
        <v>173</v>
      </c>
      <c r="K519" s="81"/>
    </row>
    <row r="520" spans="1:17" x14ac:dyDescent="0.25">
      <c r="A520" s="113">
        <v>1</v>
      </c>
      <c r="B520" s="113">
        <v>2</v>
      </c>
      <c r="C520" s="113">
        <v>3</v>
      </c>
      <c r="D520" s="113">
        <v>4</v>
      </c>
      <c r="E520" s="113">
        <v>5</v>
      </c>
      <c r="F520" s="78"/>
      <c r="G520" s="78"/>
      <c r="H520" s="78"/>
      <c r="I520" s="136"/>
      <c r="J520" s="136"/>
    </row>
    <row r="521" spans="1:17" ht="139.5" x14ac:dyDescent="0.25">
      <c r="A521" s="167">
        <v>1</v>
      </c>
      <c r="B521" s="10" t="s">
        <v>105</v>
      </c>
      <c r="C521" s="167"/>
      <c r="D521" s="165" t="e">
        <f>E521/C521</f>
        <v>#DIV/0!</v>
      </c>
      <c r="E521" s="165"/>
      <c r="I521" s="138"/>
      <c r="J521" s="138"/>
    </row>
    <row r="522" spans="1:17" s="78" customFormat="1" x14ac:dyDescent="0.25">
      <c r="A522" s="144"/>
      <c r="B522" s="145" t="s">
        <v>20</v>
      </c>
      <c r="C522" s="144"/>
      <c r="D522" s="144" t="s">
        <v>21</v>
      </c>
      <c r="E522" s="146">
        <f>E521</f>
        <v>0</v>
      </c>
      <c r="F522" s="67"/>
      <c r="G522" s="67"/>
      <c r="H522" s="67"/>
      <c r="I522" s="135">
        <f>I521</f>
        <v>0</v>
      </c>
      <c r="J522" s="135">
        <f>J521</f>
        <v>0</v>
      </c>
      <c r="K522" s="79"/>
      <c r="O522" s="188"/>
      <c r="P522" s="188"/>
      <c r="Q522" s="188"/>
    </row>
    <row r="524" spans="1:17" ht="52.5" customHeight="1" x14ac:dyDescent="0.25">
      <c r="A524" s="871" t="s">
        <v>188</v>
      </c>
      <c r="B524" s="871"/>
      <c r="C524" s="871"/>
      <c r="D524" s="871"/>
      <c r="E524" s="871"/>
      <c r="F524" s="871"/>
      <c r="G524" s="871"/>
      <c r="H524" s="871"/>
      <c r="I524" s="871"/>
      <c r="J524" s="871"/>
    </row>
    <row r="525" spans="1:17" x14ac:dyDescent="0.25">
      <c r="A525" s="17"/>
      <c r="B525" s="11"/>
      <c r="C525" s="17"/>
      <c r="D525" s="17"/>
      <c r="E525" s="17"/>
      <c r="F525" s="17"/>
    </row>
    <row r="526" spans="1:17" x14ac:dyDescent="0.25">
      <c r="A526" s="861" t="s">
        <v>122</v>
      </c>
      <c r="B526" s="861"/>
      <c r="C526" s="861"/>
      <c r="D526" s="861"/>
      <c r="E526" s="861"/>
      <c r="F526" s="861"/>
      <c r="G526" s="861"/>
      <c r="H526" s="861"/>
      <c r="I526" s="861"/>
      <c r="J526" s="861"/>
      <c r="K526" s="124"/>
    </row>
    <row r="527" spans="1:17" x14ac:dyDescent="0.25">
      <c r="A527" s="23"/>
      <c r="B527" s="11"/>
      <c r="C527" s="17"/>
      <c r="D527" s="17"/>
      <c r="E527" s="17"/>
      <c r="F527" s="17"/>
      <c r="I527" s="850" t="s">
        <v>172</v>
      </c>
      <c r="J527" s="850"/>
    </row>
    <row r="528" spans="1:17" ht="93" x14ac:dyDescent="0.25">
      <c r="A528" s="167" t="s">
        <v>24</v>
      </c>
      <c r="B528" s="167" t="s">
        <v>46</v>
      </c>
      <c r="C528" s="167" t="s">
        <v>53</v>
      </c>
      <c r="D528" s="167" t="s">
        <v>54</v>
      </c>
      <c r="F528" s="17"/>
      <c r="I528" s="133" t="s">
        <v>115</v>
      </c>
      <c r="J528" s="133" t="s">
        <v>173</v>
      </c>
    </row>
    <row r="529" spans="1:17" x14ac:dyDescent="0.25">
      <c r="A529" s="113">
        <v>1</v>
      </c>
      <c r="B529" s="113">
        <v>2</v>
      </c>
      <c r="C529" s="113">
        <v>3</v>
      </c>
      <c r="D529" s="113">
        <v>4</v>
      </c>
      <c r="E529" s="78"/>
      <c r="F529" s="1"/>
      <c r="G529" s="78"/>
      <c r="H529" s="78"/>
      <c r="I529" s="133"/>
      <c r="J529" s="133"/>
    </row>
    <row r="530" spans="1:17" ht="45" x14ac:dyDescent="0.25">
      <c r="A530" s="171">
        <v>1</v>
      </c>
      <c r="B530" s="26" t="s">
        <v>47</v>
      </c>
      <c r="C530" s="171" t="s">
        <v>21</v>
      </c>
      <c r="D530" s="5">
        <f>D531</f>
        <v>0</v>
      </c>
      <c r="F530" s="17"/>
      <c r="I530" s="138">
        <f>I531</f>
        <v>0</v>
      </c>
      <c r="J530" s="138">
        <f>J531</f>
        <v>0</v>
      </c>
    </row>
    <row r="531" spans="1:17" s="78" customFormat="1" x14ac:dyDescent="0.25">
      <c r="A531" s="167" t="s">
        <v>29</v>
      </c>
      <c r="B531" s="10" t="s">
        <v>48</v>
      </c>
      <c r="C531" s="165">
        <f>J466+E472</f>
        <v>0</v>
      </c>
      <c r="D531" s="165"/>
      <c r="E531" s="67"/>
      <c r="F531" s="17"/>
      <c r="G531" s="67"/>
      <c r="H531" s="67"/>
      <c r="I531" s="138"/>
      <c r="J531" s="138"/>
      <c r="K531" s="74">
        <f>C531*0.22</f>
        <v>0</v>
      </c>
      <c r="L531" s="872" t="s">
        <v>114</v>
      </c>
      <c r="O531" s="188"/>
      <c r="P531" s="188"/>
      <c r="Q531" s="188"/>
    </row>
    <row r="532" spans="1:17" ht="45" x14ac:dyDescent="0.25">
      <c r="A532" s="171">
        <v>2</v>
      </c>
      <c r="B532" s="26" t="s">
        <v>49</v>
      </c>
      <c r="C532" s="171" t="s">
        <v>21</v>
      </c>
      <c r="D532" s="5">
        <f>D534+D535</f>
        <v>0</v>
      </c>
      <c r="F532" s="17"/>
      <c r="I532" s="138">
        <f>I534+I535+I536</f>
        <v>0</v>
      </c>
      <c r="J532" s="138">
        <f>J534+J535+J536</f>
        <v>0</v>
      </c>
      <c r="K532" s="74"/>
      <c r="L532" s="872"/>
    </row>
    <row r="533" spans="1:17" x14ac:dyDescent="0.25">
      <c r="A533" s="873" t="s">
        <v>35</v>
      </c>
      <c r="B533" s="10" t="s">
        <v>1</v>
      </c>
      <c r="C533" s="167"/>
      <c r="D533" s="165"/>
      <c r="F533" s="17"/>
      <c r="I533" s="138"/>
      <c r="J533" s="138"/>
      <c r="K533" s="74"/>
      <c r="L533" s="872"/>
      <c r="N533" s="27"/>
      <c r="O533" s="27"/>
      <c r="P533" s="27"/>
      <c r="Q533" s="27"/>
    </row>
    <row r="534" spans="1:17" ht="69.75" x14ac:dyDescent="0.25">
      <c r="A534" s="873"/>
      <c r="B534" s="10" t="s">
        <v>50</v>
      </c>
      <c r="C534" s="7">
        <f>C531</f>
        <v>0</v>
      </c>
      <c r="D534" s="165"/>
      <c r="F534" s="17"/>
      <c r="I534" s="138"/>
      <c r="J534" s="138"/>
      <c r="K534" s="74">
        <f>C534*0.029</f>
        <v>0</v>
      </c>
      <c r="L534" s="872"/>
      <c r="N534" s="27"/>
      <c r="O534" s="27"/>
      <c r="P534" s="27"/>
      <c r="Q534" s="27"/>
    </row>
    <row r="535" spans="1:17" ht="69.75" x14ac:dyDescent="0.25">
      <c r="A535" s="167" t="s">
        <v>37</v>
      </c>
      <c r="B535" s="10" t="s">
        <v>51</v>
      </c>
      <c r="C535" s="165">
        <f>C531</f>
        <v>0</v>
      </c>
      <c r="D535" s="165"/>
      <c r="F535" s="17"/>
      <c r="I535" s="138"/>
      <c r="J535" s="138"/>
      <c r="K535" s="74">
        <f>C535*0.002</f>
        <v>0</v>
      </c>
      <c r="L535" s="872"/>
      <c r="N535" s="27"/>
      <c r="O535" s="27"/>
      <c r="P535" s="27"/>
      <c r="Q535" s="27"/>
    </row>
    <row r="536" spans="1:17" ht="67.5" x14ac:dyDescent="0.25">
      <c r="A536" s="171">
        <v>3</v>
      </c>
      <c r="B536" s="26" t="s">
        <v>52</v>
      </c>
      <c r="C536" s="165">
        <f>C531</f>
        <v>0</v>
      </c>
      <c r="D536" s="165"/>
      <c r="F536" s="17"/>
      <c r="I536" s="138"/>
      <c r="J536" s="138"/>
      <c r="K536" s="74">
        <f>C536*0.051</f>
        <v>0</v>
      </c>
      <c r="L536" s="872"/>
      <c r="N536" s="27"/>
      <c r="O536" s="27"/>
      <c r="P536" s="27"/>
      <c r="Q536" s="27"/>
    </row>
    <row r="537" spans="1:17" x14ac:dyDescent="0.25">
      <c r="A537" s="171">
        <v>4</v>
      </c>
      <c r="B537" s="26" t="s">
        <v>106</v>
      </c>
      <c r="C537" s="165"/>
      <c r="D537" s="165"/>
      <c r="F537" s="17"/>
      <c r="I537" s="138"/>
      <c r="J537" s="138"/>
      <c r="N537" s="27"/>
      <c r="O537" s="27"/>
      <c r="P537" s="27"/>
      <c r="Q537" s="27"/>
    </row>
    <row r="538" spans="1:17" x14ac:dyDescent="0.25">
      <c r="A538" s="144"/>
      <c r="B538" s="145" t="s">
        <v>20</v>
      </c>
      <c r="C538" s="144" t="s">
        <v>21</v>
      </c>
      <c r="D538" s="146">
        <f>D536+D532+D530+D537</f>
        <v>0</v>
      </c>
      <c r="F538" s="17"/>
      <c r="I538" s="135">
        <f>I537+I536+I532+I530</f>
        <v>0</v>
      </c>
      <c r="J538" s="135">
        <f>J537+J536+J532+J530</f>
        <v>0</v>
      </c>
      <c r="N538" s="27"/>
      <c r="O538" s="27"/>
      <c r="P538" s="27"/>
      <c r="Q538" s="27"/>
    </row>
    <row r="540" spans="1:17" ht="56.25" customHeight="1" x14ac:dyDescent="0.25">
      <c r="A540" s="869" t="s">
        <v>187</v>
      </c>
      <c r="B540" s="869"/>
      <c r="C540" s="869"/>
      <c r="D540" s="869"/>
      <c r="E540" s="869"/>
      <c r="F540" s="869"/>
      <c r="G540" s="869"/>
      <c r="H540" s="869"/>
      <c r="I540" s="869"/>
      <c r="J540" s="869"/>
    </row>
    <row r="542" spans="1:17" x14ac:dyDescent="0.25">
      <c r="A542" s="868" t="s">
        <v>162</v>
      </c>
      <c r="B542" s="868"/>
      <c r="C542" s="868"/>
      <c r="D542" s="868"/>
      <c r="E542" s="868"/>
      <c r="F542" s="868"/>
      <c r="G542" s="868"/>
      <c r="H542" s="868"/>
      <c r="I542" s="868"/>
      <c r="J542" s="868"/>
      <c r="K542" s="126"/>
    </row>
    <row r="543" spans="1:17" x14ac:dyDescent="0.25">
      <c r="A543" s="174"/>
      <c r="B543" s="174"/>
      <c r="C543" s="174"/>
      <c r="D543" s="174"/>
      <c r="E543" s="174"/>
      <c r="F543" s="174"/>
      <c r="G543" s="174"/>
      <c r="H543" s="174"/>
      <c r="I543" s="850" t="s">
        <v>172</v>
      </c>
      <c r="J543" s="850"/>
    </row>
    <row r="544" spans="1:17" ht="56.25" x14ac:dyDescent="0.25">
      <c r="A544" s="14" t="s">
        <v>24</v>
      </c>
      <c r="B544" s="14" t="s">
        <v>14</v>
      </c>
      <c r="C544" s="167" t="s">
        <v>132</v>
      </c>
      <c r="D544" s="167" t="s">
        <v>133</v>
      </c>
      <c r="E544" s="167" t="s">
        <v>109</v>
      </c>
      <c r="G544" s="174"/>
      <c r="H544" s="174"/>
      <c r="I544" s="133" t="s">
        <v>115</v>
      </c>
      <c r="J544" s="133" t="s">
        <v>173</v>
      </c>
      <c r="K544" s="120"/>
    </row>
    <row r="545" spans="1:20" x14ac:dyDescent="0.25">
      <c r="A545" s="91">
        <v>1</v>
      </c>
      <c r="B545" s="91">
        <v>2</v>
      </c>
      <c r="C545" s="113">
        <v>3</v>
      </c>
      <c r="D545" s="113">
        <v>4</v>
      </c>
      <c r="E545" s="113">
        <v>5</v>
      </c>
      <c r="G545" s="174"/>
      <c r="H545" s="174"/>
      <c r="I545" s="138"/>
      <c r="J545" s="138"/>
    </row>
    <row r="546" spans="1:20" ht="69.75" x14ac:dyDescent="0.25">
      <c r="A546" s="84">
        <v>1</v>
      </c>
      <c r="B546" s="101" t="s">
        <v>166</v>
      </c>
      <c r="C546" s="165"/>
      <c r="D546" s="77" t="e">
        <f>E546/C546*100</f>
        <v>#DIV/0!</v>
      </c>
      <c r="E546" s="85"/>
      <c r="G546" s="86"/>
      <c r="H546" s="87"/>
      <c r="I546" s="138"/>
      <c r="J546" s="138"/>
    </row>
    <row r="547" spans="1:20" ht="93" x14ac:dyDescent="0.25">
      <c r="A547" s="84">
        <v>2</v>
      </c>
      <c r="B547" s="101" t="s">
        <v>164</v>
      </c>
      <c r="C547" s="165"/>
      <c r="D547" s="77" t="e">
        <f>E547/C547*100</f>
        <v>#DIV/0!</v>
      </c>
      <c r="E547" s="85"/>
      <c r="G547" s="86"/>
      <c r="H547" s="87"/>
      <c r="I547" s="138"/>
      <c r="J547" s="138"/>
    </row>
    <row r="548" spans="1:20" ht="93" x14ac:dyDescent="0.25">
      <c r="A548" s="84">
        <v>3</v>
      </c>
      <c r="B548" s="101" t="s">
        <v>165</v>
      </c>
      <c r="C548" s="165"/>
      <c r="D548" s="77" t="e">
        <f>E548/C548*100</f>
        <v>#DIV/0!</v>
      </c>
      <c r="E548" s="85"/>
      <c r="G548" s="86"/>
      <c r="H548" s="87"/>
      <c r="I548" s="138"/>
      <c r="J548" s="138"/>
    </row>
    <row r="549" spans="1:20" x14ac:dyDescent="0.25">
      <c r="A549" s="147"/>
      <c r="B549" s="145" t="s">
        <v>20</v>
      </c>
      <c r="C549" s="148"/>
      <c r="D549" s="149"/>
      <c r="E549" s="146">
        <f>E546</f>
        <v>0</v>
      </c>
      <c r="G549" s="174"/>
      <c r="H549" s="174"/>
      <c r="I549" s="135">
        <f>I546</f>
        <v>0</v>
      </c>
      <c r="J549" s="135">
        <f>J546</f>
        <v>0</v>
      </c>
    </row>
    <row r="551" spans="1:20" x14ac:dyDescent="0.25">
      <c r="A551" s="869" t="s">
        <v>186</v>
      </c>
      <c r="B551" s="869"/>
      <c r="C551" s="869"/>
      <c r="D551" s="869"/>
      <c r="E551" s="869"/>
      <c r="F551" s="869"/>
      <c r="G551" s="869"/>
      <c r="H551" s="869"/>
      <c r="I551" s="869"/>
      <c r="J551" s="869"/>
    </row>
    <row r="553" spans="1:20" x14ac:dyDescent="0.25">
      <c r="A553" s="861" t="s">
        <v>131</v>
      </c>
      <c r="B553" s="861"/>
      <c r="C553" s="861"/>
      <c r="D553" s="861"/>
      <c r="E553" s="861"/>
      <c r="F553" s="861"/>
      <c r="G553" s="861"/>
      <c r="H553" s="861"/>
      <c r="I553" s="861"/>
      <c r="J553" s="861"/>
      <c r="K553" s="126"/>
    </row>
    <row r="554" spans="1:20" x14ac:dyDescent="0.35">
      <c r="A554" s="870"/>
      <c r="B554" s="870"/>
      <c r="C554" s="870"/>
      <c r="D554" s="870"/>
      <c r="E554" s="870"/>
      <c r="F554" s="17"/>
      <c r="G554" s="12"/>
      <c r="H554" s="12"/>
      <c r="I554" s="850" t="s">
        <v>172</v>
      </c>
      <c r="J554" s="850"/>
    </row>
    <row r="555" spans="1:20" s="12" customFormat="1" ht="69.75" x14ac:dyDescent="0.35">
      <c r="A555" s="167" t="s">
        <v>24</v>
      </c>
      <c r="B555" s="167" t="s">
        <v>14</v>
      </c>
      <c r="C555" s="167" t="s">
        <v>58</v>
      </c>
      <c r="D555" s="167" t="s">
        <v>55</v>
      </c>
      <c r="E555" s="167" t="s">
        <v>7</v>
      </c>
      <c r="I555" s="133" t="s">
        <v>115</v>
      </c>
      <c r="J555" s="133" t="s">
        <v>173</v>
      </c>
      <c r="K555" s="81"/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x14ac:dyDescent="0.35">
      <c r="A556" s="113">
        <v>1</v>
      </c>
      <c r="B556" s="113">
        <v>2</v>
      </c>
      <c r="C556" s="113">
        <v>3</v>
      </c>
      <c r="D556" s="113">
        <v>4</v>
      </c>
      <c r="E556" s="113">
        <v>5</v>
      </c>
      <c r="F556" s="97"/>
      <c r="G556" s="97"/>
      <c r="H556" s="97"/>
      <c r="I556" s="138"/>
      <c r="J556" s="138"/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x14ac:dyDescent="0.35">
      <c r="A557" s="167">
        <v>1</v>
      </c>
      <c r="B557" s="10" t="s">
        <v>56</v>
      </c>
      <c r="C557" s="94">
        <f>C559</f>
        <v>0</v>
      </c>
      <c r="D557" s="14">
        <f>D559</f>
        <v>1.5</v>
      </c>
      <c r="E557" s="94">
        <f>E559</f>
        <v>0</v>
      </c>
      <c r="I557" s="138">
        <f>I559</f>
        <v>0</v>
      </c>
      <c r="J557" s="138">
        <f>J559</f>
        <v>0</v>
      </c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97" customFormat="1" x14ac:dyDescent="0.35">
      <c r="A558" s="167"/>
      <c r="B558" s="10" t="s">
        <v>57</v>
      </c>
      <c r="C558" s="165"/>
      <c r="D558" s="167"/>
      <c r="E558" s="165"/>
      <c r="F558" s="12"/>
      <c r="G558" s="12"/>
      <c r="H558" s="12"/>
      <c r="I558" s="138"/>
      <c r="J558" s="138"/>
      <c r="K558" s="98"/>
      <c r="L558" s="99"/>
      <c r="M558" s="99"/>
      <c r="O558" s="190"/>
      <c r="P558" s="197"/>
      <c r="Q558" s="197"/>
      <c r="R558" s="100"/>
      <c r="S558" s="100"/>
      <c r="T558" s="100"/>
    </row>
    <row r="559" spans="1:20" s="12" customFormat="1" x14ac:dyDescent="0.35">
      <c r="A559" s="167"/>
      <c r="B559" s="10" t="s">
        <v>130</v>
      </c>
      <c r="C559" s="165"/>
      <c r="D559" s="167">
        <v>1.5</v>
      </c>
      <c r="E559" s="165"/>
      <c r="I559" s="138"/>
      <c r="J559" s="138"/>
      <c r="K559" s="16" t="s">
        <v>193</v>
      </c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x14ac:dyDescent="0.35">
      <c r="A560" s="144"/>
      <c r="B560" s="145" t="s">
        <v>20</v>
      </c>
      <c r="C560" s="144" t="s">
        <v>21</v>
      </c>
      <c r="D560" s="144" t="s">
        <v>21</v>
      </c>
      <c r="E560" s="146">
        <f>E557</f>
        <v>0</v>
      </c>
      <c r="I560" s="135">
        <f>I557</f>
        <v>0</v>
      </c>
      <c r="J560" s="135">
        <f>J557</f>
        <v>0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28"/>
      <c r="B561" s="29"/>
      <c r="C561" s="28"/>
      <c r="D561" s="28"/>
      <c r="E561" s="17"/>
      <c r="F561" s="17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x14ac:dyDescent="0.35">
      <c r="A562" s="28"/>
      <c r="B562" s="29"/>
      <c r="C562" s="28"/>
      <c r="D562" s="28"/>
      <c r="E562" s="17"/>
      <c r="F562" s="17"/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x14ac:dyDescent="0.35">
      <c r="A563" s="28"/>
      <c r="B563" s="29"/>
      <c r="C563" s="28"/>
      <c r="D563" s="28"/>
      <c r="E563" s="17"/>
      <c r="F563" s="17"/>
      <c r="I563" s="850" t="s">
        <v>172</v>
      </c>
      <c r="J563" s="850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ht="116.25" x14ac:dyDescent="0.35">
      <c r="A564" s="168" t="s">
        <v>24</v>
      </c>
      <c r="B564" s="167" t="s">
        <v>14</v>
      </c>
      <c r="C564" s="168" t="s">
        <v>125</v>
      </c>
      <c r="D564" s="167" t="s">
        <v>55</v>
      </c>
      <c r="E564" s="167" t="s">
        <v>161</v>
      </c>
      <c r="I564" s="133" t="s">
        <v>115</v>
      </c>
      <c r="J564" s="133" t="s">
        <v>173</v>
      </c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x14ac:dyDescent="0.35">
      <c r="A565" s="113">
        <v>1</v>
      </c>
      <c r="B565" s="113">
        <v>2</v>
      </c>
      <c r="C565" s="113">
        <v>3</v>
      </c>
      <c r="D565" s="113">
        <v>4</v>
      </c>
      <c r="E565" s="113">
        <v>5</v>
      </c>
      <c r="F565" s="97"/>
      <c r="G565" s="97"/>
      <c r="H565" s="97"/>
      <c r="I565" s="134"/>
      <c r="J565" s="134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x14ac:dyDescent="0.35">
      <c r="A566" s="13">
        <v>1</v>
      </c>
      <c r="B566" s="95" t="s">
        <v>126</v>
      </c>
      <c r="C566" s="165" t="s">
        <v>12</v>
      </c>
      <c r="D566" s="165" t="s">
        <v>12</v>
      </c>
      <c r="E566" s="165">
        <f>E570</f>
        <v>0</v>
      </c>
      <c r="I566" s="135">
        <f>I567</f>
        <v>0</v>
      </c>
      <c r="J566" s="135">
        <f>J567</f>
        <v>0</v>
      </c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97" customFormat="1" ht="46.5" x14ac:dyDescent="0.35">
      <c r="A567" s="165"/>
      <c r="B567" s="95" t="s">
        <v>127</v>
      </c>
      <c r="C567" s="165">
        <f>C570</f>
        <v>0</v>
      </c>
      <c r="D567" s="165">
        <f>D570</f>
        <v>2.2000000000000002</v>
      </c>
      <c r="E567" s="165">
        <f>E570</f>
        <v>0</v>
      </c>
      <c r="F567" s="12"/>
      <c r="G567" s="12"/>
      <c r="H567" s="12"/>
      <c r="I567" s="135">
        <f>I570</f>
        <v>0</v>
      </c>
      <c r="J567" s="135">
        <f>J570</f>
        <v>0</v>
      </c>
      <c r="K567" s="98"/>
      <c r="L567" s="99"/>
      <c r="M567" s="99"/>
      <c r="O567" s="190"/>
      <c r="P567" s="197"/>
      <c r="Q567" s="197"/>
      <c r="R567" s="100"/>
      <c r="S567" s="100"/>
      <c r="T567" s="100"/>
    </row>
    <row r="568" spans="1:20" s="12" customFormat="1" x14ac:dyDescent="0.35">
      <c r="A568" s="867"/>
      <c r="B568" s="95" t="s">
        <v>116</v>
      </c>
      <c r="C568" s="867"/>
      <c r="D568" s="867"/>
      <c r="E568" s="867"/>
      <c r="I568" s="138"/>
      <c r="J568" s="138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x14ac:dyDescent="0.35">
      <c r="A569" s="867"/>
      <c r="B569" s="95" t="s">
        <v>128</v>
      </c>
      <c r="C569" s="867"/>
      <c r="D569" s="867"/>
      <c r="E569" s="867"/>
      <c r="I569" s="138"/>
      <c r="J569" s="138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s="12" customFormat="1" x14ac:dyDescent="0.35">
      <c r="A570" s="165"/>
      <c r="B570" s="95" t="s">
        <v>129</v>
      </c>
      <c r="C570" s="165">
        <f>E570/D570*100</f>
        <v>0</v>
      </c>
      <c r="D570" s="165">
        <v>2.2000000000000002</v>
      </c>
      <c r="E570" s="165"/>
      <c r="I570" s="138"/>
      <c r="J570" s="138"/>
      <c r="K570" s="16"/>
      <c r="L570" s="36"/>
      <c r="M570" s="36"/>
      <c r="O570" s="189"/>
      <c r="P570" s="196"/>
      <c r="Q570" s="196"/>
      <c r="R570" s="92"/>
      <c r="S570" s="92"/>
      <c r="T570" s="92"/>
    </row>
    <row r="571" spans="1:20" s="12" customFormat="1" hidden="1" x14ac:dyDescent="0.35">
      <c r="A571" s="867"/>
      <c r="B571" s="165" t="s">
        <v>116</v>
      </c>
      <c r="C571" s="867"/>
      <c r="D571" s="867"/>
      <c r="E571" s="867"/>
      <c r="I571" s="139"/>
      <c r="J571" s="139"/>
      <c r="K571" s="16"/>
      <c r="L571" s="36"/>
      <c r="M571" s="36"/>
      <c r="O571" s="189"/>
      <c r="P571" s="196"/>
      <c r="Q571" s="196"/>
      <c r="R571" s="92"/>
      <c r="S571" s="92"/>
      <c r="T571" s="92"/>
    </row>
    <row r="572" spans="1:20" s="12" customFormat="1" hidden="1" x14ac:dyDescent="0.35">
      <c r="A572" s="867"/>
      <c r="B572" s="165" t="s">
        <v>128</v>
      </c>
      <c r="C572" s="867"/>
      <c r="D572" s="867"/>
      <c r="E572" s="867"/>
      <c r="I572" s="139"/>
      <c r="J572" s="139"/>
      <c r="K572" s="16"/>
      <c r="L572" s="36"/>
      <c r="M572" s="36"/>
      <c r="O572" s="189"/>
      <c r="P572" s="196"/>
      <c r="Q572" s="196"/>
      <c r="R572" s="92"/>
      <c r="S572" s="92"/>
      <c r="T572" s="92"/>
    </row>
    <row r="573" spans="1:20" s="12" customFormat="1" hidden="1" x14ac:dyDescent="0.35">
      <c r="A573" s="165"/>
      <c r="B573" s="165"/>
      <c r="C573" s="165"/>
      <c r="D573" s="165"/>
      <c r="E573" s="165"/>
      <c r="I573" s="139"/>
      <c r="J573" s="139"/>
      <c r="K573" s="16"/>
      <c r="L573" s="36"/>
      <c r="M573" s="36"/>
      <c r="O573" s="189"/>
      <c r="P573" s="196"/>
      <c r="Q573" s="196"/>
      <c r="R573" s="92"/>
      <c r="S573" s="92"/>
      <c r="T573" s="92"/>
    </row>
    <row r="574" spans="1:20" s="12" customFormat="1" hidden="1" x14ac:dyDescent="0.35">
      <c r="A574" s="165"/>
      <c r="B574" s="165"/>
      <c r="C574" s="165"/>
      <c r="D574" s="165"/>
      <c r="E574" s="165"/>
      <c r="I574" s="139"/>
      <c r="J574" s="139"/>
      <c r="K574" s="16"/>
      <c r="L574" s="36"/>
      <c r="M574" s="36"/>
      <c r="O574" s="189"/>
      <c r="P574" s="196"/>
      <c r="Q574" s="196"/>
      <c r="R574" s="92"/>
      <c r="S574" s="92"/>
      <c r="T574" s="92"/>
    </row>
    <row r="575" spans="1:20" s="12" customFormat="1" x14ac:dyDescent="0.35">
      <c r="A575" s="146"/>
      <c r="B575" s="146" t="s">
        <v>20</v>
      </c>
      <c r="C575" s="146"/>
      <c r="D575" s="146" t="s">
        <v>21</v>
      </c>
      <c r="E575" s="146">
        <f>E566</f>
        <v>0</v>
      </c>
      <c r="I575" s="135">
        <f>I566</f>
        <v>0</v>
      </c>
      <c r="J575" s="135">
        <f>J566</f>
        <v>0</v>
      </c>
      <c r="K575" s="16"/>
      <c r="L575" s="36"/>
      <c r="M575" s="36"/>
      <c r="O575" s="189"/>
      <c r="P575" s="196"/>
      <c r="Q575" s="196"/>
      <c r="R575" s="92"/>
      <c r="S575" s="92"/>
      <c r="T575" s="92"/>
    </row>
    <row r="576" spans="1:20" s="12" customFormat="1" x14ac:dyDescent="0.3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16"/>
      <c r="L576" s="36"/>
      <c r="M576" s="36"/>
      <c r="O576" s="189"/>
      <c r="P576" s="196"/>
      <c r="Q576" s="196"/>
      <c r="R576" s="92"/>
      <c r="S576" s="92"/>
      <c r="T576" s="92"/>
    </row>
    <row r="577" spans="1:20" s="12" customFormat="1" ht="54.75" customHeight="1" x14ac:dyDescent="0.35">
      <c r="A577" s="863" t="s">
        <v>185</v>
      </c>
      <c r="B577" s="863"/>
      <c r="C577" s="863"/>
      <c r="D577" s="863"/>
      <c r="E577" s="863"/>
      <c r="F577" s="863"/>
      <c r="G577" s="863"/>
      <c r="H577" s="863"/>
      <c r="I577" s="863"/>
      <c r="J577" s="863"/>
      <c r="K577" s="16"/>
      <c r="L577" s="36"/>
      <c r="M577" s="36"/>
      <c r="O577" s="189"/>
      <c r="P577" s="196"/>
      <c r="Q577" s="196"/>
      <c r="R577" s="92"/>
      <c r="S577" s="92"/>
      <c r="T577" s="92"/>
    </row>
    <row r="578" spans="1:20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</row>
    <row r="579" spans="1:20" x14ac:dyDescent="0.25">
      <c r="A579" s="861" t="s">
        <v>131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123"/>
    </row>
    <row r="580" spans="1:20" x14ac:dyDescent="0.25">
      <c r="I580" s="850" t="s">
        <v>172</v>
      </c>
      <c r="J580" s="850"/>
      <c r="K580" s="173"/>
    </row>
    <row r="581" spans="1:20" s="12" customFormat="1" ht="56.25" x14ac:dyDescent="0.35">
      <c r="A581" s="14" t="s">
        <v>24</v>
      </c>
      <c r="B581" s="14" t="s">
        <v>14</v>
      </c>
      <c r="C581" s="14" t="s">
        <v>81</v>
      </c>
      <c r="D581" s="67"/>
      <c r="E581" s="67"/>
      <c r="F581" s="67"/>
      <c r="G581" s="67"/>
      <c r="H581" s="67"/>
      <c r="I581" s="133" t="s">
        <v>115</v>
      </c>
      <c r="J581" s="133" t="s">
        <v>173</v>
      </c>
      <c r="K581" s="81"/>
      <c r="L581" s="36"/>
      <c r="M581" s="36"/>
      <c r="O581" s="189"/>
      <c r="P581" s="196"/>
      <c r="Q581" s="196"/>
      <c r="R581" s="92"/>
      <c r="S581" s="92"/>
      <c r="T581" s="92"/>
    </row>
    <row r="582" spans="1:20" x14ac:dyDescent="0.25">
      <c r="A582" s="91">
        <v>1</v>
      </c>
      <c r="B582" s="91">
        <v>2</v>
      </c>
      <c r="C582" s="91">
        <v>3</v>
      </c>
      <c r="D582" s="78"/>
      <c r="E582" s="78"/>
      <c r="F582" s="78"/>
      <c r="G582" s="78"/>
      <c r="H582" s="78"/>
      <c r="I582" s="140"/>
      <c r="J582" s="140"/>
    </row>
    <row r="583" spans="1:20" x14ac:dyDescent="0.25">
      <c r="A583" s="14">
        <v>1</v>
      </c>
      <c r="B583" s="101" t="s">
        <v>82</v>
      </c>
      <c r="C583" s="102">
        <f>C584+C585+C586+C587</f>
        <v>0</v>
      </c>
      <c r="I583" s="135">
        <f>I584+I585+I586+I587</f>
        <v>0</v>
      </c>
      <c r="J583" s="135">
        <f>J584+J585+J586+J587</f>
        <v>0</v>
      </c>
    </row>
    <row r="584" spans="1:20" s="78" customFormat="1" x14ac:dyDescent="0.25">
      <c r="A584" s="14"/>
      <c r="B584" s="101"/>
      <c r="C584" s="94"/>
      <c r="D584" s="67"/>
      <c r="E584" s="67"/>
      <c r="F584" s="67"/>
      <c r="G584" s="67"/>
      <c r="H584" s="67"/>
      <c r="I584" s="140"/>
      <c r="J584" s="140"/>
      <c r="K584" s="79"/>
      <c r="O584" s="188"/>
      <c r="P584" s="188"/>
      <c r="Q584" s="188"/>
    </row>
    <row r="585" spans="1:20" x14ac:dyDescent="0.25">
      <c r="A585" s="14"/>
      <c r="B585" s="101"/>
      <c r="C585" s="94"/>
      <c r="I585" s="140"/>
      <c r="J585" s="140"/>
    </row>
    <row r="586" spans="1:20" x14ac:dyDescent="0.25">
      <c r="A586" s="14"/>
      <c r="B586" s="101"/>
      <c r="C586" s="94"/>
      <c r="I586" s="140"/>
      <c r="J586" s="140"/>
    </row>
    <row r="587" spans="1:20" x14ac:dyDescent="0.25">
      <c r="A587" s="14"/>
      <c r="B587" s="101"/>
      <c r="C587" s="94"/>
      <c r="I587" s="140"/>
      <c r="J587" s="140"/>
    </row>
    <row r="588" spans="1:20" x14ac:dyDescent="0.25">
      <c r="A588" s="144"/>
      <c r="B588" s="145" t="s">
        <v>20</v>
      </c>
      <c r="C588" s="146">
        <f>C583</f>
        <v>0</v>
      </c>
      <c r="I588" s="135">
        <f>I583</f>
        <v>0</v>
      </c>
      <c r="J588" s="135">
        <f>J583</f>
        <v>0</v>
      </c>
    </row>
    <row r="590" spans="1:20" ht="37.5" customHeight="1" x14ac:dyDescent="0.25">
      <c r="A590" s="863" t="s">
        <v>184</v>
      </c>
      <c r="B590" s="863"/>
      <c r="C590" s="863"/>
      <c r="D590" s="863"/>
      <c r="E590" s="863"/>
      <c r="F590" s="863"/>
      <c r="G590" s="863"/>
      <c r="H590" s="863"/>
      <c r="I590" s="863"/>
      <c r="J590" s="863"/>
    </row>
    <row r="591" spans="1:20" x14ac:dyDescent="0.25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</row>
    <row r="592" spans="1:20" x14ac:dyDescent="0.25">
      <c r="A592" s="861" t="s">
        <v>131</v>
      </c>
      <c r="B592" s="861"/>
      <c r="C592" s="861"/>
      <c r="D592" s="861"/>
      <c r="E592" s="861"/>
      <c r="F592" s="861"/>
      <c r="G592" s="861"/>
      <c r="H592" s="861"/>
      <c r="I592" s="861"/>
      <c r="J592" s="861"/>
      <c r="K592" s="123"/>
    </row>
    <row r="593" spans="1:20" x14ac:dyDescent="0.25">
      <c r="I593" s="850" t="s">
        <v>172</v>
      </c>
      <c r="J593" s="850"/>
      <c r="K593" s="173"/>
    </row>
    <row r="594" spans="1:20" s="12" customFormat="1" ht="56.25" x14ac:dyDescent="0.35">
      <c r="A594" s="14" t="s">
        <v>24</v>
      </c>
      <c r="B594" s="14" t="s">
        <v>14</v>
      </c>
      <c r="C594" s="14" t="s">
        <v>81</v>
      </c>
      <c r="D594" s="67"/>
      <c r="E594" s="67"/>
      <c r="F594" s="67"/>
      <c r="G594" s="67"/>
      <c r="H594" s="67"/>
      <c r="I594" s="133" t="s">
        <v>115</v>
      </c>
      <c r="J594" s="133" t="s">
        <v>173</v>
      </c>
      <c r="K594" s="81"/>
      <c r="L594" s="36"/>
      <c r="M594" s="36"/>
      <c r="O594" s="189"/>
      <c r="P594" s="196"/>
      <c r="Q594" s="196"/>
      <c r="R594" s="92"/>
      <c r="S594" s="92"/>
      <c r="T594" s="92"/>
    </row>
    <row r="595" spans="1:20" x14ac:dyDescent="0.25">
      <c r="A595" s="91">
        <v>1</v>
      </c>
      <c r="B595" s="91">
        <v>2</v>
      </c>
      <c r="C595" s="91">
        <v>3</v>
      </c>
      <c r="D595" s="78"/>
      <c r="E595" s="78"/>
      <c r="F595" s="78"/>
      <c r="G595" s="78"/>
      <c r="H595" s="78"/>
      <c r="I595" s="140"/>
      <c r="J595" s="140"/>
    </row>
    <row r="596" spans="1:20" x14ac:dyDescent="0.25">
      <c r="A596" s="14">
        <v>1</v>
      </c>
      <c r="B596" s="101"/>
      <c r="C596" s="102"/>
      <c r="I596" s="138"/>
      <c r="J596" s="138"/>
    </row>
    <row r="597" spans="1:20" s="78" customFormat="1" x14ac:dyDescent="0.25">
      <c r="A597" s="14"/>
      <c r="B597" s="101"/>
      <c r="C597" s="94"/>
      <c r="D597" s="67"/>
      <c r="E597" s="67"/>
      <c r="F597" s="67"/>
      <c r="G597" s="67"/>
      <c r="H597" s="67"/>
      <c r="I597" s="140"/>
      <c r="J597" s="140"/>
      <c r="K597" s="79"/>
      <c r="O597" s="188"/>
      <c r="P597" s="188"/>
      <c r="Q597" s="188"/>
    </row>
    <row r="598" spans="1:20" x14ac:dyDescent="0.25">
      <c r="A598" s="14"/>
      <c r="B598" s="101"/>
      <c r="C598" s="94"/>
      <c r="I598" s="140"/>
      <c r="J598" s="140"/>
    </row>
    <row r="599" spans="1:20" x14ac:dyDescent="0.25">
      <c r="A599" s="14"/>
      <c r="B599" s="101"/>
      <c r="C599" s="94"/>
      <c r="I599" s="140"/>
      <c r="J599" s="140"/>
    </row>
    <row r="600" spans="1:20" x14ac:dyDescent="0.25">
      <c r="A600" s="14"/>
      <c r="B600" s="101"/>
      <c r="C600" s="94"/>
      <c r="I600" s="140"/>
      <c r="J600" s="140"/>
    </row>
    <row r="601" spans="1:20" x14ac:dyDescent="0.25">
      <c r="A601" s="144"/>
      <c r="B601" s="145" t="s">
        <v>20</v>
      </c>
      <c r="C601" s="146">
        <f>SUM(C596:C600)</f>
        <v>0</v>
      </c>
      <c r="I601" s="135">
        <f>SUM(I596:I600)</f>
        <v>0</v>
      </c>
      <c r="J601" s="135">
        <f>SUM(J596:J600)</f>
        <v>0</v>
      </c>
    </row>
    <row r="603" spans="1:20" x14ac:dyDescent="0.25">
      <c r="A603" s="861" t="s">
        <v>135</v>
      </c>
      <c r="B603" s="861"/>
      <c r="C603" s="861"/>
      <c r="D603" s="861"/>
      <c r="E603" s="861"/>
      <c r="F603" s="861"/>
      <c r="G603" s="861"/>
      <c r="H603" s="861"/>
      <c r="I603" s="861"/>
      <c r="J603" s="861"/>
    </row>
    <row r="604" spans="1:20" x14ac:dyDescent="0.25">
      <c r="I604" s="850" t="s">
        <v>172</v>
      </c>
      <c r="J604" s="850"/>
    </row>
    <row r="605" spans="1:20" s="12" customFormat="1" ht="56.25" x14ac:dyDescent="0.35">
      <c r="A605" s="14" t="s">
        <v>24</v>
      </c>
      <c r="B605" s="14" t="s">
        <v>14</v>
      </c>
      <c r="C605" s="14" t="s">
        <v>81</v>
      </c>
      <c r="D605" s="67"/>
      <c r="E605" s="67"/>
      <c r="F605" s="67"/>
      <c r="G605" s="67"/>
      <c r="H605" s="67"/>
      <c r="I605" s="133" t="s">
        <v>115</v>
      </c>
      <c r="J605" s="133" t="s">
        <v>173</v>
      </c>
      <c r="K605" s="81"/>
      <c r="L605" s="36"/>
      <c r="M605" s="36"/>
      <c r="O605" s="189"/>
      <c r="P605" s="196"/>
      <c r="Q605" s="196"/>
      <c r="R605" s="92"/>
      <c r="S605" s="92"/>
      <c r="T605" s="92"/>
    </row>
    <row r="606" spans="1:20" x14ac:dyDescent="0.25">
      <c r="A606" s="91">
        <v>1</v>
      </c>
      <c r="B606" s="91">
        <v>2</v>
      </c>
      <c r="C606" s="91">
        <v>3</v>
      </c>
      <c r="D606" s="78"/>
      <c r="E606" s="78"/>
      <c r="F606" s="78"/>
      <c r="G606" s="78"/>
      <c r="H606" s="78"/>
      <c r="I606" s="140"/>
      <c r="J606" s="140"/>
    </row>
    <row r="607" spans="1:20" x14ac:dyDescent="0.25">
      <c r="A607" s="14">
        <v>1</v>
      </c>
      <c r="B607" s="101"/>
      <c r="C607" s="102"/>
      <c r="I607" s="138"/>
      <c r="J607" s="138"/>
    </row>
    <row r="608" spans="1:20" s="78" customFormat="1" x14ac:dyDescent="0.25">
      <c r="A608" s="14"/>
      <c r="B608" s="101"/>
      <c r="C608" s="94"/>
      <c r="D608" s="67"/>
      <c r="E608" s="67"/>
      <c r="F608" s="67"/>
      <c r="G608" s="67"/>
      <c r="H608" s="67"/>
      <c r="I608" s="140"/>
      <c r="J608" s="140"/>
      <c r="K608" s="79"/>
      <c r="O608" s="188"/>
      <c r="P608" s="188"/>
      <c r="Q608" s="188"/>
    </row>
    <row r="609" spans="1:20" x14ac:dyDescent="0.25">
      <c r="A609" s="14"/>
      <c r="B609" s="101"/>
      <c r="C609" s="94"/>
      <c r="I609" s="140"/>
      <c r="J609" s="140"/>
    </row>
    <row r="610" spans="1:20" x14ac:dyDescent="0.25">
      <c r="A610" s="14"/>
      <c r="B610" s="101"/>
      <c r="C610" s="94"/>
      <c r="I610" s="140"/>
      <c r="J610" s="140"/>
    </row>
    <row r="611" spans="1:20" x14ac:dyDescent="0.25">
      <c r="A611" s="14"/>
      <c r="B611" s="101"/>
      <c r="C611" s="94"/>
      <c r="I611" s="140"/>
      <c r="J611" s="140"/>
    </row>
    <row r="612" spans="1:20" x14ac:dyDescent="0.25">
      <c r="A612" s="144"/>
      <c r="B612" s="145" t="s">
        <v>20</v>
      </c>
      <c r="C612" s="146">
        <f>SUM(C607:C611)</f>
        <v>0</v>
      </c>
      <c r="I612" s="135">
        <f>SUM(I607:I611)</f>
        <v>0</v>
      </c>
      <c r="J612" s="135">
        <f>SUM(J607:J611)</f>
        <v>0</v>
      </c>
    </row>
    <row r="614" spans="1:20" x14ac:dyDescent="0.25">
      <c r="A614" s="861" t="s">
        <v>136</v>
      </c>
      <c r="B614" s="861"/>
      <c r="C614" s="861"/>
      <c r="D614" s="861"/>
      <c r="E614" s="861"/>
      <c r="F614" s="861"/>
      <c r="G614" s="861"/>
      <c r="H614" s="861"/>
      <c r="I614" s="861"/>
      <c r="J614" s="861"/>
    </row>
    <row r="615" spans="1:20" x14ac:dyDescent="0.25">
      <c r="I615" s="850" t="s">
        <v>172</v>
      </c>
      <c r="J615" s="850"/>
    </row>
    <row r="616" spans="1:20" s="12" customFormat="1" ht="56.25" x14ac:dyDescent="0.35">
      <c r="A616" s="14" t="s">
        <v>24</v>
      </c>
      <c r="B616" s="14" t="s">
        <v>14</v>
      </c>
      <c r="C616" s="14" t="s">
        <v>81</v>
      </c>
      <c r="D616" s="67"/>
      <c r="E616" s="67"/>
      <c r="F616" s="67"/>
      <c r="G616" s="67"/>
      <c r="H616" s="67"/>
      <c r="I616" s="133" t="s">
        <v>115</v>
      </c>
      <c r="J616" s="133" t="s">
        <v>173</v>
      </c>
      <c r="K616" s="81"/>
      <c r="L616" s="36"/>
      <c r="M616" s="36"/>
      <c r="O616" s="189"/>
      <c r="P616" s="196"/>
      <c r="Q616" s="196"/>
      <c r="R616" s="92"/>
      <c r="S616" s="92"/>
      <c r="T616" s="92"/>
    </row>
    <row r="617" spans="1:20" x14ac:dyDescent="0.25">
      <c r="A617" s="91">
        <v>1</v>
      </c>
      <c r="B617" s="91">
        <v>2</v>
      </c>
      <c r="C617" s="91">
        <v>3</v>
      </c>
      <c r="D617" s="78"/>
      <c r="E617" s="78"/>
      <c r="F617" s="78"/>
      <c r="G617" s="78"/>
      <c r="H617" s="78"/>
      <c r="I617" s="140"/>
      <c r="J617" s="140"/>
    </row>
    <row r="618" spans="1:20" x14ac:dyDescent="0.25">
      <c r="A618" s="14">
        <v>1</v>
      </c>
      <c r="B618" s="101"/>
      <c r="C618" s="102"/>
      <c r="I618" s="138"/>
      <c r="J618" s="138"/>
    </row>
    <row r="619" spans="1:20" s="78" customFormat="1" x14ac:dyDescent="0.25">
      <c r="A619" s="14"/>
      <c r="B619" s="101"/>
      <c r="C619" s="94"/>
      <c r="D619" s="67"/>
      <c r="E619" s="67"/>
      <c r="F619" s="67"/>
      <c r="G619" s="67"/>
      <c r="H619" s="67"/>
      <c r="I619" s="140"/>
      <c r="J619" s="140"/>
      <c r="K619" s="79"/>
      <c r="O619" s="188"/>
      <c r="P619" s="188"/>
      <c r="Q619" s="188"/>
    </row>
    <row r="620" spans="1:20" x14ac:dyDescent="0.25">
      <c r="A620" s="14"/>
      <c r="B620" s="101"/>
      <c r="C620" s="94"/>
      <c r="I620" s="140"/>
      <c r="J620" s="140"/>
    </row>
    <row r="621" spans="1:20" x14ac:dyDescent="0.25">
      <c r="A621" s="14"/>
      <c r="B621" s="101"/>
      <c r="C621" s="94"/>
      <c r="I621" s="140"/>
      <c r="J621" s="140"/>
    </row>
    <row r="622" spans="1:20" x14ac:dyDescent="0.25">
      <c r="A622" s="14"/>
      <c r="B622" s="101"/>
      <c r="C622" s="94"/>
      <c r="I622" s="140"/>
      <c r="J622" s="140"/>
    </row>
    <row r="623" spans="1:20" x14ac:dyDescent="0.25">
      <c r="A623" s="144"/>
      <c r="B623" s="145" t="s">
        <v>20</v>
      </c>
      <c r="C623" s="146">
        <f>SUM(C618:C622)</f>
        <v>0</v>
      </c>
      <c r="I623" s="135">
        <f>SUM(I618:I622)</f>
        <v>0</v>
      </c>
      <c r="J623" s="135">
        <f>SUM(J618:J622)</f>
        <v>0</v>
      </c>
    </row>
    <row r="625" spans="1:20" x14ac:dyDescent="0.25">
      <c r="A625" s="861" t="s">
        <v>137</v>
      </c>
      <c r="B625" s="861"/>
      <c r="C625" s="861"/>
      <c r="D625" s="861"/>
      <c r="E625" s="861"/>
      <c r="F625" s="861"/>
      <c r="G625" s="861"/>
      <c r="H625" s="861"/>
      <c r="I625" s="861"/>
      <c r="J625" s="861"/>
    </row>
    <row r="626" spans="1:20" x14ac:dyDescent="0.25">
      <c r="I626" s="850" t="s">
        <v>172</v>
      </c>
      <c r="J626" s="850"/>
    </row>
    <row r="627" spans="1:20" s="12" customFormat="1" ht="56.25" x14ac:dyDescent="0.35">
      <c r="A627" s="14" t="s">
        <v>24</v>
      </c>
      <c r="B627" s="14" t="s">
        <v>14</v>
      </c>
      <c r="C627" s="14" t="s">
        <v>81</v>
      </c>
      <c r="D627" s="67"/>
      <c r="E627" s="67"/>
      <c r="F627" s="67"/>
      <c r="G627" s="67"/>
      <c r="H627" s="67"/>
      <c r="I627" s="133" t="s">
        <v>115</v>
      </c>
      <c r="J627" s="133" t="s">
        <v>173</v>
      </c>
      <c r="K627" s="81"/>
      <c r="L627" s="36"/>
      <c r="M627" s="36"/>
      <c r="O627" s="189"/>
      <c r="P627" s="196"/>
      <c r="Q627" s="196"/>
      <c r="R627" s="92"/>
      <c r="S627" s="92"/>
      <c r="T627" s="92"/>
    </row>
    <row r="628" spans="1:20" x14ac:dyDescent="0.25">
      <c r="A628" s="91">
        <v>1</v>
      </c>
      <c r="B628" s="91">
        <v>2</v>
      </c>
      <c r="C628" s="91">
        <v>3</v>
      </c>
      <c r="D628" s="78"/>
      <c r="E628" s="78"/>
      <c r="F628" s="78"/>
      <c r="G628" s="78"/>
      <c r="H628" s="78"/>
      <c r="I628" s="140"/>
      <c r="J628" s="140"/>
    </row>
    <row r="629" spans="1:20" x14ac:dyDescent="0.25">
      <c r="A629" s="14">
        <v>1</v>
      </c>
      <c r="B629" s="101"/>
      <c r="C629" s="102"/>
      <c r="I629" s="138"/>
      <c r="J629" s="138"/>
    </row>
    <row r="630" spans="1:20" s="78" customFormat="1" x14ac:dyDescent="0.25">
      <c r="A630" s="14"/>
      <c r="B630" s="101"/>
      <c r="C630" s="94"/>
      <c r="D630" s="67"/>
      <c r="E630" s="67"/>
      <c r="F630" s="67"/>
      <c r="G630" s="67"/>
      <c r="H630" s="67"/>
      <c r="I630" s="140"/>
      <c r="J630" s="140"/>
      <c r="K630" s="79"/>
      <c r="O630" s="188"/>
      <c r="P630" s="188"/>
      <c r="Q630" s="188"/>
    </row>
    <row r="631" spans="1:20" x14ac:dyDescent="0.25">
      <c r="A631" s="14"/>
      <c r="B631" s="101"/>
      <c r="C631" s="94"/>
      <c r="I631" s="140"/>
      <c r="J631" s="140"/>
    </row>
    <row r="632" spans="1:20" x14ac:dyDescent="0.25">
      <c r="A632" s="14"/>
      <c r="B632" s="101"/>
      <c r="C632" s="94"/>
      <c r="I632" s="140"/>
      <c r="J632" s="140"/>
    </row>
    <row r="633" spans="1:20" x14ac:dyDescent="0.25">
      <c r="A633" s="14"/>
      <c r="B633" s="101"/>
      <c r="C633" s="94"/>
      <c r="I633" s="140"/>
      <c r="J633" s="140"/>
    </row>
    <row r="634" spans="1:20" x14ac:dyDescent="0.25">
      <c r="A634" s="144"/>
      <c r="B634" s="145" t="s">
        <v>20</v>
      </c>
      <c r="C634" s="146">
        <f>SUM(C629:C633)</f>
        <v>0</v>
      </c>
      <c r="I634" s="135">
        <f>SUM(I629:I633)</f>
        <v>0</v>
      </c>
      <c r="J634" s="135">
        <f>SUM(J629:J633)</f>
        <v>0</v>
      </c>
    </row>
    <row r="637" spans="1:20" ht="48.75" customHeight="1" x14ac:dyDescent="0.25">
      <c r="A637" s="863" t="s">
        <v>183</v>
      </c>
      <c r="B637" s="863"/>
      <c r="C637" s="863"/>
      <c r="D637" s="863"/>
      <c r="E637" s="863"/>
      <c r="F637" s="863"/>
      <c r="G637" s="863"/>
      <c r="H637" s="863"/>
      <c r="I637" s="863"/>
      <c r="J637" s="863"/>
    </row>
    <row r="639" spans="1:20" x14ac:dyDescent="0.25">
      <c r="A639" s="861" t="s">
        <v>138</v>
      </c>
      <c r="B639" s="861"/>
      <c r="C639" s="861"/>
      <c r="D639" s="861"/>
      <c r="E639" s="861"/>
      <c r="F639" s="861"/>
      <c r="G639" s="861"/>
      <c r="H639" s="861"/>
      <c r="I639" s="861"/>
      <c r="J639" s="861"/>
      <c r="K639" s="123"/>
    </row>
    <row r="640" spans="1:20" x14ac:dyDescent="0.25">
      <c r="I640" s="850" t="s">
        <v>172</v>
      </c>
      <c r="J640" s="850"/>
    </row>
    <row r="641" spans="1:20" s="12" customFormat="1" ht="56.25" x14ac:dyDescent="0.35">
      <c r="A641" s="14" t="s">
        <v>24</v>
      </c>
      <c r="B641" s="14" t="s">
        <v>14</v>
      </c>
      <c r="C641" s="167" t="s">
        <v>132</v>
      </c>
      <c r="D641" s="167" t="s">
        <v>133</v>
      </c>
      <c r="E641" s="167" t="s">
        <v>134</v>
      </c>
      <c r="F641" s="67"/>
      <c r="G641" s="67"/>
      <c r="H641" s="67"/>
      <c r="I641" s="133" t="s">
        <v>115</v>
      </c>
      <c r="J641" s="133" t="s">
        <v>173</v>
      </c>
      <c r="K641" s="81"/>
      <c r="L641" s="36"/>
      <c r="M641" s="36"/>
      <c r="O641" s="189"/>
      <c r="P641" s="196"/>
      <c r="Q641" s="196"/>
      <c r="R641" s="92"/>
      <c r="S641" s="92"/>
      <c r="T641" s="92"/>
    </row>
    <row r="642" spans="1:20" x14ac:dyDescent="0.25">
      <c r="A642" s="91">
        <v>1</v>
      </c>
      <c r="B642" s="91">
        <v>2</v>
      </c>
      <c r="C642" s="113">
        <v>3</v>
      </c>
      <c r="D642" s="113">
        <v>4</v>
      </c>
      <c r="E642" s="113">
        <v>5</v>
      </c>
      <c r="F642" s="78"/>
      <c r="G642" s="78"/>
      <c r="H642" s="78"/>
      <c r="I642" s="138"/>
      <c r="J642" s="138"/>
    </row>
    <row r="643" spans="1:20" x14ac:dyDescent="0.25">
      <c r="A643" s="14">
        <v>1</v>
      </c>
      <c r="B643" s="101"/>
      <c r="C643" s="94"/>
      <c r="D643" s="14"/>
      <c r="E643" s="94"/>
      <c r="I643" s="138"/>
      <c r="J643" s="138"/>
    </row>
    <row r="644" spans="1:20" s="78" customFormat="1" x14ac:dyDescent="0.25">
      <c r="A644" s="14"/>
      <c r="B644" s="101"/>
      <c r="C644" s="165"/>
      <c r="D644" s="167"/>
      <c r="E644" s="165"/>
      <c r="F644" s="67"/>
      <c r="G644" s="67"/>
      <c r="H644" s="67"/>
      <c r="I644" s="138"/>
      <c r="J644" s="138"/>
      <c r="K644" s="79"/>
      <c r="O644" s="188"/>
      <c r="P644" s="188"/>
      <c r="Q644" s="188"/>
    </row>
    <row r="645" spans="1:20" x14ac:dyDescent="0.25">
      <c r="A645" s="14"/>
      <c r="B645" s="101"/>
      <c r="C645" s="165"/>
      <c r="D645" s="167"/>
      <c r="E645" s="165"/>
      <c r="I645" s="138"/>
      <c r="J645" s="138"/>
    </row>
    <row r="646" spans="1:20" x14ac:dyDescent="0.25">
      <c r="A646" s="144"/>
      <c r="B646" s="145" t="s">
        <v>20</v>
      </c>
      <c r="C646" s="144" t="s">
        <v>21</v>
      </c>
      <c r="D646" s="144" t="s">
        <v>21</v>
      </c>
      <c r="E646" s="146">
        <f>E643</f>
        <v>0</v>
      </c>
      <c r="I646" s="135">
        <f>SUM(I643:I645)</f>
        <v>0</v>
      </c>
      <c r="J646" s="135">
        <f>SUM(J643:J645)</f>
        <v>0</v>
      </c>
    </row>
    <row r="648" spans="1:20" x14ac:dyDescent="0.25">
      <c r="A648" s="861" t="s">
        <v>139</v>
      </c>
      <c r="B648" s="861"/>
      <c r="C648" s="861"/>
      <c r="D648" s="861"/>
      <c r="E648" s="861"/>
      <c r="F648" s="861"/>
      <c r="G648" s="861"/>
      <c r="H648" s="861"/>
      <c r="I648" s="861"/>
      <c r="J648" s="861"/>
    </row>
    <row r="649" spans="1:20" x14ac:dyDescent="0.25">
      <c r="I649" s="850" t="s">
        <v>172</v>
      </c>
      <c r="J649" s="850"/>
    </row>
    <row r="650" spans="1:20" s="12" customFormat="1" ht="56.25" x14ac:dyDescent="0.35">
      <c r="A650" s="14" t="s">
        <v>24</v>
      </c>
      <c r="B650" s="14" t="s">
        <v>14</v>
      </c>
      <c r="C650" s="167" t="s">
        <v>132</v>
      </c>
      <c r="D650" s="167" t="s">
        <v>133</v>
      </c>
      <c r="E650" s="167" t="s">
        <v>134</v>
      </c>
      <c r="F650" s="67"/>
      <c r="G650" s="67"/>
      <c r="H650" s="67"/>
      <c r="I650" s="133" t="s">
        <v>115</v>
      </c>
      <c r="J650" s="133" t="s">
        <v>173</v>
      </c>
      <c r="K650" s="81"/>
      <c r="L650" s="36"/>
      <c r="M650" s="36"/>
      <c r="O650" s="189"/>
      <c r="P650" s="196"/>
      <c r="Q650" s="196"/>
      <c r="R650" s="92"/>
      <c r="S650" s="92"/>
      <c r="T650" s="92"/>
    </row>
    <row r="651" spans="1:20" x14ac:dyDescent="0.25">
      <c r="A651" s="91">
        <v>1</v>
      </c>
      <c r="B651" s="91">
        <v>2</v>
      </c>
      <c r="C651" s="113">
        <v>3</v>
      </c>
      <c r="D651" s="113">
        <v>4</v>
      </c>
      <c r="E651" s="113">
        <v>5</v>
      </c>
      <c r="F651" s="78"/>
      <c r="G651" s="78"/>
      <c r="H651" s="78"/>
      <c r="I651" s="138"/>
      <c r="J651" s="138"/>
    </row>
    <row r="652" spans="1:20" x14ac:dyDescent="0.25">
      <c r="A652" s="14">
        <v>1</v>
      </c>
      <c r="B652" s="101"/>
      <c r="C652" s="94"/>
      <c r="D652" s="14"/>
      <c r="E652" s="94"/>
      <c r="I652" s="138"/>
      <c r="J652" s="138"/>
    </row>
    <row r="653" spans="1:20" s="78" customFormat="1" x14ac:dyDescent="0.25">
      <c r="A653" s="14"/>
      <c r="B653" s="101"/>
      <c r="C653" s="165"/>
      <c r="D653" s="167"/>
      <c r="E653" s="165"/>
      <c r="F653" s="67"/>
      <c r="G653" s="67"/>
      <c r="H653" s="67"/>
      <c r="I653" s="138"/>
      <c r="J653" s="138"/>
      <c r="K653" s="79"/>
      <c r="O653" s="188"/>
      <c r="P653" s="188"/>
      <c r="Q653" s="188"/>
    </row>
    <row r="654" spans="1:20" x14ac:dyDescent="0.25">
      <c r="A654" s="14"/>
      <c r="B654" s="101"/>
      <c r="C654" s="165"/>
      <c r="D654" s="167"/>
      <c r="E654" s="165"/>
      <c r="I654" s="138"/>
      <c r="J654" s="138"/>
    </row>
    <row r="655" spans="1:20" x14ac:dyDescent="0.25">
      <c r="A655" s="144"/>
      <c r="B655" s="145" t="s">
        <v>20</v>
      </c>
      <c r="C655" s="144" t="s">
        <v>21</v>
      </c>
      <c r="D655" s="144" t="s">
        <v>21</v>
      </c>
      <c r="E655" s="146">
        <f>E652</f>
        <v>0</v>
      </c>
      <c r="I655" s="135">
        <f>SUM(I652:I654)</f>
        <v>0</v>
      </c>
      <c r="J655" s="135">
        <f>SUM(J652:J654)</f>
        <v>0</v>
      </c>
    </row>
    <row r="658" spans="1:17" ht="57" customHeight="1" x14ac:dyDescent="0.25">
      <c r="A658" s="863" t="s">
        <v>182</v>
      </c>
      <c r="B658" s="863"/>
      <c r="C658" s="863"/>
      <c r="D658" s="863"/>
      <c r="E658" s="863"/>
      <c r="F658" s="863"/>
      <c r="G658" s="863"/>
      <c r="H658" s="863"/>
      <c r="I658" s="863"/>
      <c r="J658" s="863"/>
    </row>
    <row r="660" spans="1:17" x14ac:dyDescent="0.25">
      <c r="A660" s="866" t="s">
        <v>140</v>
      </c>
      <c r="B660" s="866"/>
      <c r="C660" s="866"/>
      <c r="D660" s="866"/>
      <c r="E660" s="866"/>
      <c r="F660" s="866"/>
      <c r="G660" s="866"/>
      <c r="H660" s="866"/>
      <c r="I660" s="866"/>
      <c r="J660" s="866"/>
      <c r="K660" s="123"/>
    </row>
    <row r="661" spans="1:17" x14ac:dyDescent="0.25">
      <c r="A661" s="32"/>
      <c r="B661" s="11"/>
      <c r="C661" s="17"/>
      <c r="D661" s="17"/>
      <c r="E661" s="17"/>
      <c r="F661" s="17"/>
      <c r="I661" s="850" t="s">
        <v>172</v>
      </c>
      <c r="J661" s="850"/>
    </row>
    <row r="662" spans="1:17" ht="56.25" x14ac:dyDescent="0.25">
      <c r="A662" s="167" t="s">
        <v>24</v>
      </c>
      <c r="B662" s="167" t="s">
        <v>14</v>
      </c>
      <c r="C662" s="167" t="s">
        <v>71</v>
      </c>
      <c r="D662" s="167" t="s">
        <v>72</v>
      </c>
      <c r="E662" s="167" t="s">
        <v>73</v>
      </c>
      <c r="I662" s="133" t="s">
        <v>115</v>
      </c>
      <c r="J662" s="133" t="s">
        <v>173</v>
      </c>
      <c r="K662" s="127"/>
    </row>
    <row r="663" spans="1:17" x14ac:dyDescent="0.25">
      <c r="A663" s="113">
        <v>1</v>
      </c>
      <c r="B663" s="113">
        <v>2</v>
      </c>
      <c r="C663" s="113">
        <v>3</v>
      </c>
      <c r="D663" s="113">
        <v>4</v>
      </c>
      <c r="E663" s="113">
        <v>5</v>
      </c>
      <c r="F663" s="78"/>
      <c r="G663" s="78"/>
      <c r="H663" s="78"/>
      <c r="I663" s="138"/>
      <c r="J663" s="138"/>
    </row>
    <row r="664" spans="1:17" x14ac:dyDescent="0.25">
      <c r="A664" s="171"/>
      <c r="B664" s="26"/>
      <c r="C664" s="167"/>
      <c r="D664" s="13"/>
      <c r="E664" s="165"/>
      <c r="I664" s="138"/>
      <c r="J664" s="138"/>
    </row>
    <row r="665" spans="1:17" s="78" customFormat="1" x14ac:dyDescent="0.25">
      <c r="A665" s="167"/>
      <c r="B665" s="10"/>
      <c r="C665" s="167"/>
      <c r="D665" s="13"/>
      <c r="E665" s="165"/>
      <c r="F665" s="67"/>
      <c r="G665" s="67"/>
      <c r="H665" s="67"/>
      <c r="I665" s="138"/>
      <c r="J665" s="138"/>
      <c r="K665" s="79"/>
      <c r="O665" s="188"/>
      <c r="P665" s="188"/>
      <c r="Q665" s="188"/>
    </row>
    <row r="666" spans="1:17" x14ac:dyDescent="0.25">
      <c r="A666" s="167"/>
      <c r="B666" s="10"/>
      <c r="C666" s="167"/>
      <c r="D666" s="13"/>
      <c r="E666" s="165"/>
      <c r="I666" s="138"/>
      <c r="J666" s="138"/>
    </row>
    <row r="667" spans="1:17" x14ac:dyDescent="0.25">
      <c r="A667" s="144"/>
      <c r="B667" s="145" t="s">
        <v>20</v>
      </c>
      <c r="C667" s="144" t="s">
        <v>21</v>
      </c>
      <c r="D667" s="144" t="s">
        <v>21</v>
      </c>
      <c r="E667" s="146">
        <f>SUM(E664:E666)</f>
        <v>0</v>
      </c>
      <c r="I667" s="135">
        <f>SUM(I664:I666)</f>
        <v>0</v>
      </c>
      <c r="J667" s="135">
        <f>SUM(J664:J666)</f>
        <v>0</v>
      </c>
    </row>
    <row r="668" spans="1:17" x14ac:dyDescent="0.25">
      <c r="A668" s="30"/>
      <c r="B668" s="31"/>
      <c r="C668" s="30"/>
      <c r="D668" s="30"/>
      <c r="E668" s="30"/>
      <c r="F668" s="30"/>
    </row>
    <row r="669" spans="1:17" x14ac:dyDescent="0.25">
      <c r="A669" s="860" t="s">
        <v>118</v>
      </c>
      <c r="B669" s="860"/>
      <c r="C669" s="860"/>
      <c r="D669" s="860"/>
      <c r="E669" s="860"/>
      <c r="F669" s="860"/>
      <c r="G669" s="860"/>
      <c r="H669" s="860"/>
      <c r="I669" s="860"/>
      <c r="J669" s="860"/>
    </row>
    <row r="670" spans="1:17" x14ac:dyDescent="0.25">
      <c r="A670" s="30"/>
      <c r="B670" s="11"/>
      <c r="C670" s="17"/>
      <c r="D670" s="17"/>
      <c r="E670" s="17"/>
      <c r="F670" s="17"/>
      <c r="I670" s="850" t="s">
        <v>172</v>
      </c>
      <c r="J670" s="850"/>
    </row>
    <row r="671" spans="1:17" ht="56.25" x14ac:dyDescent="0.25">
      <c r="A671" s="167" t="s">
        <v>24</v>
      </c>
      <c r="B671" s="167" t="s">
        <v>14</v>
      </c>
      <c r="C671" s="167" t="s">
        <v>74</v>
      </c>
      <c r="D671" s="167" t="s">
        <v>117</v>
      </c>
      <c r="F671" s="17"/>
      <c r="I671" s="133" t="s">
        <v>115</v>
      </c>
      <c r="J671" s="133" t="s">
        <v>173</v>
      </c>
      <c r="K671" s="128"/>
    </row>
    <row r="672" spans="1:17" x14ac:dyDescent="0.25">
      <c r="A672" s="113">
        <v>1</v>
      </c>
      <c r="B672" s="113">
        <v>2</v>
      </c>
      <c r="C672" s="113">
        <v>3</v>
      </c>
      <c r="D672" s="113">
        <v>4</v>
      </c>
      <c r="E672" s="78"/>
      <c r="F672" s="1"/>
      <c r="G672" s="78"/>
      <c r="H672" s="78"/>
      <c r="I672" s="138"/>
      <c r="J672" s="138"/>
    </row>
    <row r="673" spans="1:17" x14ac:dyDescent="0.25">
      <c r="A673" s="167"/>
      <c r="B673" s="26"/>
      <c r="C673" s="13"/>
      <c r="D673" s="165"/>
      <c r="F673" s="17"/>
      <c r="I673" s="138"/>
      <c r="J673" s="138"/>
    </row>
    <row r="674" spans="1:17" s="78" customFormat="1" x14ac:dyDescent="0.25">
      <c r="A674" s="167"/>
      <c r="B674" s="10"/>
      <c r="C674" s="13"/>
      <c r="D674" s="165"/>
      <c r="E674" s="67"/>
      <c r="F674" s="17"/>
      <c r="G674" s="67"/>
      <c r="H674" s="67"/>
      <c r="I674" s="138"/>
      <c r="J674" s="138"/>
      <c r="K674" s="79"/>
      <c r="O674" s="188"/>
      <c r="P674" s="188"/>
      <c r="Q674" s="188"/>
    </row>
    <row r="675" spans="1:17" x14ac:dyDescent="0.25">
      <c r="A675" s="167"/>
      <c r="B675" s="10"/>
      <c r="C675" s="13"/>
      <c r="D675" s="165"/>
      <c r="F675" s="17"/>
      <c r="I675" s="138"/>
      <c r="J675" s="138"/>
    </row>
    <row r="676" spans="1:17" x14ac:dyDescent="0.25">
      <c r="A676" s="144"/>
      <c r="B676" s="145" t="s">
        <v>20</v>
      </c>
      <c r="C676" s="144" t="s">
        <v>21</v>
      </c>
      <c r="D676" s="146">
        <f>SUM(D673:D675)</f>
        <v>0</v>
      </c>
      <c r="F676" s="17"/>
      <c r="I676" s="135">
        <f>SUM(I673:I675)</f>
        <v>0</v>
      </c>
      <c r="J676" s="135">
        <f>SUM(J673:J675)</f>
        <v>0</v>
      </c>
    </row>
    <row r="677" spans="1:17" x14ac:dyDescent="0.25">
      <c r="A677" s="30"/>
      <c r="B677" s="31"/>
      <c r="C677" s="30"/>
      <c r="D677" s="30"/>
      <c r="E677" s="30"/>
      <c r="F677" s="30"/>
    </row>
    <row r="678" spans="1:17" x14ac:dyDescent="0.25">
      <c r="A678" s="860" t="s">
        <v>141</v>
      </c>
      <c r="B678" s="860"/>
      <c r="C678" s="860"/>
      <c r="D678" s="860"/>
      <c r="E678" s="860"/>
      <c r="F678" s="860"/>
      <c r="G678" s="860"/>
      <c r="H678" s="860"/>
      <c r="I678" s="860"/>
      <c r="J678" s="860"/>
    </row>
    <row r="679" spans="1:17" x14ac:dyDescent="0.25">
      <c r="A679" s="30"/>
      <c r="B679" s="11"/>
      <c r="C679" s="17"/>
      <c r="D679" s="17"/>
      <c r="E679" s="17"/>
      <c r="F679" s="17"/>
      <c r="I679" s="850" t="s">
        <v>172</v>
      </c>
      <c r="J679" s="850"/>
    </row>
    <row r="680" spans="1:17" ht="56.25" x14ac:dyDescent="0.25">
      <c r="A680" s="167" t="s">
        <v>24</v>
      </c>
      <c r="B680" s="167" t="s">
        <v>14</v>
      </c>
      <c r="C680" s="167" t="s">
        <v>74</v>
      </c>
      <c r="D680" s="167" t="s">
        <v>117</v>
      </c>
      <c r="F680" s="17"/>
      <c r="I680" s="133" t="s">
        <v>115</v>
      </c>
      <c r="J680" s="133" t="s">
        <v>173</v>
      </c>
      <c r="K680" s="128"/>
    </row>
    <row r="681" spans="1:17" x14ac:dyDescent="0.25">
      <c r="A681" s="113">
        <v>1</v>
      </c>
      <c r="B681" s="113">
        <v>2</v>
      </c>
      <c r="C681" s="113">
        <v>3</v>
      </c>
      <c r="D681" s="113">
        <v>4</v>
      </c>
      <c r="E681" s="78"/>
      <c r="F681" s="1"/>
      <c r="G681" s="78"/>
      <c r="H681" s="78"/>
      <c r="I681" s="138"/>
      <c r="J681" s="138"/>
    </row>
    <row r="682" spans="1:17" x14ac:dyDescent="0.25">
      <c r="A682" s="167"/>
      <c r="B682" s="26"/>
      <c r="C682" s="13"/>
      <c r="D682" s="165"/>
      <c r="F682" s="17"/>
      <c r="I682" s="138"/>
      <c r="J682" s="138"/>
    </row>
    <row r="683" spans="1:17" s="78" customFormat="1" x14ac:dyDescent="0.25">
      <c r="A683" s="167"/>
      <c r="B683" s="10"/>
      <c r="C683" s="13"/>
      <c r="D683" s="165"/>
      <c r="E683" s="67"/>
      <c r="F683" s="17"/>
      <c r="G683" s="67"/>
      <c r="H683" s="67"/>
      <c r="I683" s="138"/>
      <c r="J683" s="138"/>
      <c r="K683" s="79"/>
      <c r="O683" s="188"/>
      <c r="P683" s="188"/>
      <c r="Q683" s="188"/>
    </row>
    <row r="684" spans="1:17" x14ac:dyDescent="0.25">
      <c r="A684" s="167"/>
      <c r="B684" s="10"/>
      <c r="C684" s="13"/>
      <c r="D684" s="165"/>
      <c r="F684" s="17"/>
      <c r="I684" s="138"/>
      <c r="J684" s="138"/>
    </row>
    <row r="685" spans="1:17" x14ac:dyDescent="0.25">
      <c r="A685" s="144"/>
      <c r="B685" s="145" t="s">
        <v>20</v>
      </c>
      <c r="C685" s="144" t="s">
        <v>21</v>
      </c>
      <c r="D685" s="146">
        <f>SUM(D682:D684)</f>
        <v>0</v>
      </c>
      <c r="F685" s="17"/>
      <c r="I685" s="135">
        <f>SUM(I682:I684)</f>
        <v>0</v>
      </c>
      <c r="J685" s="135">
        <f>SUM(J682:J684)</f>
        <v>0</v>
      </c>
    </row>
    <row r="686" spans="1:17" x14ac:dyDescent="0.25">
      <c r="A686" s="30"/>
      <c r="B686" s="31"/>
      <c r="C686" s="30"/>
      <c r="D686" s="30"/>
      <c r="E686" s="30"/>
      <c r="F686" s="30"/>
    </row>
    <row r="687" spans="1:17" x14ac:dyDescent="0.25">
      <c r="A687" s="861" t="s">
        <v>169</v>
      </c>
      <c r="B687" s="861"/>
      <c r="C687" s="861"/>
      <c r="D687" s="861"/>
      <c r="E687" s="861"/>
      <c r="F687" s="861"/>
      <c r="G687" s="861"/>
      <c r="H687" s="861"/>
      <c r="I687" s="861"/>
      <c r="J687" s="861"/>
    </row>
    <row r="688" spans="1:17" x14ac:dyDescent="0.25">
      <c r="A688" s="862"/>
      <c r="B688" s="862"/>
      <c r="C688" s="862"/>
      <c r="D688" s="862"/>
      <c r="E688" s="862"/>
      <c r="F688" s="862"/>
      <c r="I688" s="850" t="s">
        <v>172</v>
      </c>
      <c r="J688" s="850"/>
    </row>
    <row r="689" spans="1:17" ht="56.25" x14ac:dyDescent="0.25">
      <c r="A689" s="167" t="s">
        <v>24</v>
      </c>
      <c r="B689" s="167" t="s">
        <v>14</v>
      </c>
      <c r="C689" s="167" t="s">
        <v>78</v>
      </c>
      <c r="D689" s="167" t="s">
        <v>27</v>
      </c>
      <c r="E689" s="167" t="s">
        <v>79</v>
      </c>
      <c r="F689" s="167" t="s">
        <v>7</v>
      </c>
      <c r="I689" s="133" t="s">
        <v>115</v>
      </c>
      <c r="J689" s="133" t="s">
        <v>173</v>
      </c>
      <c r="K689" s="81"/>
    </row>
    <row r="690" spans="1:17" x14ac:dyDescent="0.25">
      <c r="A690" s="113">
        <v>1</v>
      </c>
      <c r="B690" s="113">
        <v>2</v>
      </c>
      <c r="C690" s="113">
        <v>3</v>
      </c>
      <c r="D690" s="113">
        <v>4</v>
      </c>
      <c r="E690" s="113">
        <v>5</v>
      </c>
      <c r="F690" s="113">
        <v>6</v>
      </c>
      <c r="G690" s="78"/>
      <c r="H690" s="78"/>
      <c r="I690" s="138"/>
      <c r="J690" s="138"/>
    </row>
    <row r="691" spans="1:17" x14ac:dyDescent="0.25">
      <c r="A691" s="167">
        <v>1</v>
      </c>
      <c r="B691" s="10"/>
      <c r="C691" s="167"/>
      <c r="D691" s="167"/>
      <c r="E691" s="165" t="e">
        <f>F691/D691</f>
        <v>#DIV/0!</v>
      </c>
      <c r="F691" s="165"/>
      <c r="I691" s="138"/>
      <c r="J691" s="138"/>
    </row>
    <row r="692" spans="1:17" s="78" customFormat="1" x14ac:dyDescent="0.25">
      <c r="A692" s="167">
        <v>2</v>
      </c>
      <c r="B692" s="10"/>
      <c r="C692" s="14"/>
      <c r="D692" s="14"/>
      <c r="E692" s="165" t="e">
        <f t="shared" ref="E692:E693" si="14">F692/D692</f>
        <v>#DIV/0!</v>
      </c>
      <c r="F692" s="165"/>
      <c r="G692" s="67"/>
      <c r="H692" s="67"/>
      <c r="I692" s="138"/>
      <c r="J692" s="138"/>
      <c r="K692" s="79"/>
      <c r="O692" s="188"/>
      <c r="P692" s="188"/>
      <c r="Q692" s="188"/>
    </row>
    <row r="693" spans="1:17" x14ac:dyDescent="0.25">
      <c r="A693" s="167">
        <v>3</v>
      </c>
      <c r="B693" s="10"/>
      <c r="C693" s="167"/>
      <c r="D693" s="167"/>
      <c r="E693" s="165" t="e">
        <f t="shared" si="14"/>
        <v>#DIV/0!</v>
      </c>
      <c r="F693" s="165"/>
      <c r="I693" s="138"/>
      <c r="J693" s="138"/>
    </row>
    <row r="694" spans="1:17" x14ac:dyDescent="0.25">
      <c r="A694" s="144"/>
      <c r="B694" s="145" t="s">
        <v>20</v>
      </c>
      <c r="C694" s="144" t="s">
        <v>21</v>
      </c>
      <c r="D694" s="144" t="s">
        <v>21</v>
      </c>
      <c r="E694" s="144" t="s">
        <v>21</v>
      </c>
      <c r="F694" s="146">
        <f>F693+F692+F691</f>
        <v>0</v>
      </c>
      <c r="I694" s="135">
        <f>SUM(I691:I693)</f>
        <v>0</v>
      </c>
      <c r="J694" s="135">
        <f>SUM(J691:J693)</f>
        <v>0</v>
      </c>
    </row>
    <row r="695" spans="1:17" x14ac:dyDescent="0.25">
      <c r="A695" s="30"/>
      <c r="B695" s="31"/>
      <c r="C695" s="30"/>
      <c r="D695" s="30"/>
      <c r="E695" s="30"/>
      <c r="F695" s="30"/>
    </row>
    <row r="696" spans="1:17" x14ac:dyDescent="0.25">
      <c r="A696" s="30"/>
      <c r="B696" s="31"/>
      <c r="C696" s="30"/>
      <c r="D696" s="30"/>
      <c r="E696" s="30"/>
      <c r="F696" s="30"/>
    </row>
    <row r="697" spans="1:17" x14ac:dyDescent="0.25">
      <c r="A697" s="863" t="s">
        <v>181</v>
      </c>
      <c r="B697" s="863"/>
      <c r="C697" s="863"/>
      <c r="D697" s="863"/>
      <c r="E697" s="863"/>
      <c r="F697" s="863"/>
      <c r="G697" s="863"/>
      <c r="H697" s="863"/>
      <c r="I697" s="863"/>
      <c r="J697" s="863"/>
    </row>
    <row r="698" spans="1:17" x14ac:dyDescent="0.25">
      <c r="A698" s="30"/>
      <c r="B698" s="31"/>
      <c r="C698" s="30"/>
      <c r="D698" s="30"/>
      <c r="E698" s="30"/>
      <c r="F698" s="30"/>
    </row>
    <row r="699" spans="1:17" x14ac:dyDescent="0.25">
      <c r="A699" s="865" t="s">
        <v>142</v>
      </c>
      <c r="B699" s="865"/>
      <c r="C699" s="865"/>
      <c r="D699" s="865"/>
      <c r="E699" s="865"/>
      <c r="F699" s="865"/>
      <c r="G699" s="865"/>
      <c r="H699" s="865"/>
      <c r="I699" s="865"/>
      <c r="J699" s="865"/>
      <c r="K699" s="123"/>
    </row>
    <row r="700" spans="1:17" x14ac:dyDescent="0.25">
      <c r="A700" s="166"/>
      <c r="B700" s="34"/>
      <c r="C700" s="166"/>
      <c r="D700" s="166"/>
      <c r="E700" s="166"/>
      <c r="F700" s="166"/>
      <c r="I700" s="850" t="s">
        <v>172</v>
      </c>
      <c r="J700" s="850"/>
    </row>
    <row r="701" spans="1:17" ht="56.25" x14ac:dyDescent="0.25">
      <c r="A701" s="167" t="s">
        <v>24</v>
      </c>
      <c r="B701" s="167" t="s">
        <v>14</v>
      </c>
      <c r="C701" s="167" t="s">
        <v>65</v>
      </c>
      <c r="D701" s="167" t="s">
        <v>59</v>
      </c>
      <c r="E701" s="167" t="s">
        <v>60</v>
      </c>
      <c r="F701" s="167" t="s">
        <v>159</v>
      </c>
      <c r="I701" s="133" t="s">
        <v>115</v>
      </c>
      <c r="J701" s="133" t="s">
        <v>173</v>
      </c>
      <c r="K701" s="122"/>
    </row>
    <row r="702" spans="1:17" x14ac:dyDescent="0.25">
      <c r="A702" s="113">
        <v>1</v>
      </c>
      <c r="B702" s="113">
        <v>2</v>
      </c>
      <c r="C702" s="113">
        <v>3</v>
      </c>
      <c r="D702" s="113">
        <v>4</v>
      </c>
      <c r="E702" s="113">
        <v>5</v>
      </c>
      <c r="F702" s="113">
        <v>6</v>
      </c>
      <c r="G702" s="78"/>
      <c r="H702" s="78"/>
      <c r="I702" s="138"/>
      <c r="J702" s="138"/>
    </row>
    <row r="703" spans="1:17" x14ac:dyDescent="0.25">
      <c r="A703" s="167">
        <v>1</v>
      </c>
      <c r="B703" s="10" t="s">
        <v>61</v>
      </c>
      <c r="C703" s="167"/>
      <c r="D703" s="167"/>
      <c r="E703" s="165" t="e">
        <f>F703/D703/C703</f>
        <v>#DIV/0!</v>
      </c>
      <c r="F703" s="165"/>
      <c r="I703" s="138"/>
      <c r="J703" s="138"/>
    </row>
    <row r="704" spans="1:17" s="78" customFormat="1" ht="69.75" x14ac:dyDescent="0.25">
      <c r="A704" s="167">
        <v>2</v>
      </c>
      <c r="B704" s="10" t="s">
        <v>62</v>
      </c>
      <c r="C704" s="167"/>
      <c r="D704" s="167"/>
      <c r="E704" s="165" t="e">
        <f t="shared" ref="E704:E708" si="15">F704/D704/C704</f>
        <v>#DIV/0!</v>
      </c>
      <c r="F704" s="165"/>
      <c r="G704" s="67"/>
      <c r="H704" s="67"/>
      <c r="I704" s="138"/>
      <c r="J704" s="138"/>
      <c r="K704" s="79"/>
      <c r="O704" s="188"/>
      <c r="P704" s="188"/>
      <c r="Q704" s="188"/>
    </row>
    <row r="705" spans="1:17" ht="69.75" x14ac:dyDescent="0.25">
      <c r="A705" s="167">
        <v>3</v>
      </c>
      <c r="B705" s="10" t="s">
        <v>63</v>
      </c>
      <c r="C705" s="167"/>
      <c r="D705" s="167"/>
      <c r="E705" s="165" t="e">
        <f t="shared" si="15"/>
        <v>#DIV/0!</v>
      </c>
      <c r="F705" s="165"/>
      <c r="I705" s="138"/>
      <c r="J705" s="138"/>
    </row>
    <row r="706" spans="1:17" x14ac:dyDescent="0.25">
      <c r="A706" s="167">
        <v>4</v>
      </c>
      <c r="B706" s="10" t="s">
        <v>64</v>
      </c>
      <c r="C706" s="167"/>
      <c r="D706" s="167"/>
      <c r="E706" s="165" t="e">
        <f t="shared" si="15"/>
        <v>#DIV/0!</v>
      </c>
      <c r="F706" s="165"/>
      <c r="I706" s="140"/>
      <c r="J706" s="140"/>
    </row>
    <row r="707" spans="1:17" ht="116.25" x14ac:dyDescent="0.25">
      <c r="A707" s="167">
        <v>5</v>
      </c>
      <c r="B707" s="10" t="s">
        <v>90</v>
      </c>
      <c r="C707" s="167"/>
      <c r="D707" s="167"/>
      <c r="E707" s="165" t="e">
        <f t="shared" si="15"/>
        <v>#DIV/0!</v>
      </c>
      <c r="F707" s="165"/>
      <c r="I707" s="138"/>
      <c r="J707" s="138"/>
    </row>
    <row r="708" spans="1:17" x14ac:dyDescent="0.25">
      <c r="A708" s="167">
        <v>6</v>
      </c>
      <c r="B708" s="10" t="s">
        <v>91</v>
      </c>
      <c r="C708" s="167"/>
      <c r="D708" s="167"/>
      <c r="E708" s="165" t="e">
        <f t="shared" si="15"/>
        <v>#DIV/0!</v>
      </c>
      <c r="F708" s="165"/>
      <c r="I708" s="138"/>
      <c r="J708" s="138"/>
    </row>
    <row r="709" spans="1:17" x14ac:dyDescent="0.25">
      <c r="A709" s="144"/>
      <c r="B709" s="145" t="s">
        <v>20</v>
      </c>
      <c r="C709" s="144" t="s">
        <v>21</v>
      </c>
      <c r="D709" s="144" t="s">
        <v>21</v>
      </c>
      <c r="E709" s="144" t="s">
        <v>21</v>
      </c>
      <c r="F709" s="146">
        <f>F708+F707+F706+F705+F704+F703</f>
        <v>0</v>
      </c>
      <c r="I709" s="135">
        <f>SUM(I703:I708)</f>
        <v>0</v>
      </c>
      <c r="J709" s="135">
        <f>SUM(J703:J708)</f>
        <v>0</v>
      </c>
    </row>
    <row r="710" spans="1:17" x14ac:dyDescent="0.25">
      <c r="A710" s="17"/>
      <c r="B710" s="11"/>
      <c r="C710" s="17"/>
      <c r="D710" s="17"/>
      <c r="E710" s="17"/>
      <c r="F710" s="17"/>
    </row>
    <row r="711" spans="1:17" x14ac:dyDescent="0.25">
      <c r="A711" s="865" t="s">
        <v>143</v>
      </c>
      <c r="B711" s="865"/>
      <c r="C711" s="865"/>
      <c r="D711" s="865"/>
      <c r="E711" s="865"/>
      <c r="F711" s="865"/>
      <c r="G711" s="865"/>
      <c r="H711" s="865"/>
      <c r="I711" s="865"/>
      <c r="J711" s="865"/>
    </row>
    <row r="712" spans="1:17" x14ac:dyDescent="0.25">
      <c r="A712" s="163"/>
      <c r="B712" s="24"/>
      <c r="C712" s="163"/>
      <c r="D712" s="163"/>
      <c r="E712" s="163"/>
      <c r="F712" s="17"/>
      <c r="I712" s="850" t="s">
        <v>172</v>
      </c>
      <c r="J712" s="850"/>
    </row>
    <row r="713" spans="1:17" ht="56.25" x14ac:dyDescent="0.25">
      <c r="A713" s="167" t="s">
        <v>24</v>
      </c>
      <c r="B713" s="167" t="s">
        <v>14</v>
      </c>
      <c r="C713" s="167" t="s">
        <v>66</v>
      </c>
      <c r="D713" s="167" t="s">
        <v>145</v>
      </c>
      <c r="E713" s="169" t="s">
        <v>107</v>
      </c>
      <c r="F713" s="167" t="s">
        <v>144</v>
      </c>
      <c r="I713" s="133" t="s">
        <v>115</v>
      </c>
      <c r="J713" s="133" t="s">
        <v>173</v>
      </c>
      <c r="K713" s="122"/>
    </row>
    <row r="714" spans="1:17" x14ac:dyDescent="0.25">
      <c r="A714" s="113">
        <v>1</v>
      </c>
      <c r="B714" s="113">
        <v>2</v>
      </c>
      <c r="C714" s="113">
        <v>3</v>
      </c>
      <c r="D714" s="113">
        <v>4</v>
      </c>
      <c r="E714" s="1">
        <v>5</v>
      </c>
      <c r="F714" s="113">
        <v>6</v>
      </c>
      <c r="G714" s="78"/>
      <c r="H714" s="78"/>
      <c r="I714" s="132"/>
      <c r="J714" s="132"/>
    </row>
    <row r="715" spans="1:17" ht="46.5" x14ac:dyDescent="0.25">
      <c r="A715" s="167">
        <v>1</v>
      </c>
      <c r="B715" s="10" t="s">
        <v>87</v>
      </c>
      <c r="C715" s="167"/>
      <c r="D715" s="165" t="e">
        <f>F715/C715</f>
        <v>#DIV/0!</v>
      </c>
      <c r="E715" s="169" t="s">
        <v>12</v>
      </c>
      <c r="F715" s="165"/>
      <c r="I715" s="138"/>
      <c r="J715" s="138"/>
    </row>
    <row r="716" spans="1:17" s="78" customFormat="1" ht="46.5" x14ac:dyDescent="0.25">
      <c r="A716" s="167">
        <v>2</v>
      </c>
      <c r="B716" s="10" t="s">
        <v>198</v>
      </c>
      <c r="C716" s="167" t="s">
        <v>12</v>
      </c>
      <c r="D716" s="165"/>
      <c r="E716" s="169" t="e">
        <f>F716/D716</f>
        <v>#DIV/0!</v>
      </c>
      <c r="F716" s="165"/>
      <c r="G716" s="67"/>
      <c r="H716" s="67"/>
      <c r="I716" s="138"/>
      <c r="J716" s="138"/>
      <c r="K716" s="79"/>
      <c r="O716" s="188"/>
      <c r="P716" s="188"/>
      <c r="Q716" s="188"/>
    </row>
    <row r="717" spans="1:17" x14ac:dyDescent="0.25">
      <c r="A717" s="144"/>
      <c r="B717" s="145" t="s">
        <v>20</v>
      </c>
      <c r="C717" s="144" t="s">
        <v>12</v>
      </c>
      <c r="D717" s="144" t="s">
        <v>12</v>
      </c>
      <c r="E717" s="144" t="s">
        <v>12</v>
      </c>
      <c r="F717" s="146">
        <f>F715+F716</f>
        <v>0</v>
      </c>
      <c r="I717" s="131">
        <f>SUM(I715:I716)</f>
        <v>0</v>
      </c>
      <c r="J717" s="131">
        <f>SUM(J715:J716)</f>
        <v>0</v>
      </c>
    </row>
    <row r="718" spans="1:17" x14ac:dyDescent="0.25">
      <c r="A718" s="17"/>
      <c r="B718" s="11"/>
      <c r="C718" s="17"/>
      <c r="D718" s="17"/>
      <c r="E718" s="17"/>
      <c r="F718" s="17"/>
    </row>
    <row r="719" spans="1:17" x14ac:dyDescent="0.25">
      <c r="A719" s="861" t="s">
        <v>146</v>
      </c>
      <c r="B719" s="861"/>
      <c r="C719" s="861"/>
      <c r="D719" s="861"/>
      <c r="E719" s="861"/>
      <c r="F719" s="861"/>
      <c r="G719" s="861"/>
      <c r="H719" s="861"/>
      <c r="I719" s="861"/>
      <c r="J719" s="861"/>
    </row>
    <row r="720" spans="1:17" x14ac:dyDescent="0.25">
      <c r="A720" s="172"/>
      <c r="B720" s="172"/>
      <c r="C720" s="172"/>
      <c r="D720" s="172"/>
      <c r="E720" s="172"/>
      <c r="F720" s="172"/>
      <c r="G720" s="172"/>
      <c r="H720" s="172"/>
      <c r="I720" s="850" t="s">
        <v>172</v>
      </c>
      <c r="J720" s="850"/>
    </row>
    <row r="721" spans="1:17" s="17" customFormat="1" ht="56.25" x14ac:dyDescent="0.25">
      <c r="A721" s="167" t="s">
        <v>24</v>
      </c>
      <c r="B721" s="167" t="s">
        <v>0</v>
      </c>
      <c r="C721" s="167" t="s">
        <v>69</v>
      </c>
      <c r="D721" s="167" t="s">
        <v>67</v>
      </c>
      <c r="E721" s="167" t="s">
        <v>70</v>
      </c>
      <c r="F721" s="167" t="s">
        <v>7</v>
      </c>
      <c r="I721" s="133" t="s">
        <v>115</v>
      </c>
      <c r="J721" s="133" t="s">
        <v>173</v>
      </c>
      <c r="K721" s="81"/>
      <c r="O721" s="20"/>
      <c r="P721" s="20"/>
      <c r="Q721" s="20"/>
    </row>
    <row r="722" spans="1:17" s="17" customFormat="1" x14ac:dyDescent="0.25">
      <c r="A722" s="113">
        <v>1</v>
      </c>
      <c r="B722" s="113">
        <v>2</v>
      </c>
      <c r="C722" s="113">
        <v>4</v>
      </c>
      <c r="D722" s="113">
        <v>5</v>
      </c>
      <c r="E722" s="113">
        <v>6</v>
      </c>
      <c r="F722" s="113">
        <v>7</v>
      </c>
      <c r="G722" s="1"/>
      <c r="H722" s="1"/>
      <c r="I722" s="135"/>
      <c r="J722" s="135"/>
      <c r="K722" s="19"/>
      <c r="O722" s="20"/>
      <c r="P722" s="20"/>
      <c r="Q722" s="20"/>
    </row>
    <row r="723" spans="1:17" s="17" customFormat="1" x14ac:dyDescent="0.25">
      <c r="A723" s="167">
        <v>1</v>
      </c>
      <c r="B723" s="10" t="s">
        <v>92</v>
      </c>
      <c r="C723" s="165" t="e">
        <f>F723/D723</f>
        <v>#DIV/0!</v>
      </c>
      <c r="D723" s="165"/>
      <c r="E723" s="165"/>
      <c r="F723" s="165"/>
      <c r="I723" s="138"/>
      <c r="J723" s="138"/>
      <c r="K723" s="19"/>
      <c r="O723" s="20"/>
      <c r="P723" s="20"/>
      <c r="Q723" s="20"/>
    </row>
    <row r="724" spans="1:17" s="1" customFormat="1" x14ac:dyDescent="0.25">
      <c r="A724" s="167">
        <v>2</v>
      </c>
      <c r="B724" s="10" t="s">
        <v>68</v>
      </c>
      <c r="C724" s="165" t="e">
        <f t="shared" ref="C724:C727" si="16">F724/D724</f>
        <v>#DIV/0!</v>
      </c>
      <c r="D724" s="165"/>
      <c r="E724" s="165"/>
      <c r="F724" s="165"/>
      <c r="G724" s="17"/>
      <c r="H724" s="17"/>
      <c r="I724" s="138"/>
      <c r="J724" s="138"/>
      <c r="K724" s="104"/>
      <c r="O724" s="191"/>
      <c r="P724" s="191"/>
      <c r="Q724" s="191"/>
    </row>
    <row r="725" spans="1:17" s="17" customFormat="1" x14ac:dyDescent="0.25">
      <c r="A725" s="167">
        <v>3</v>
      </c>
      <c r="B725" s="10" t="s">
        <v>93</v>
      </c>
      <c r="C725" s="165" t="e">
        <f t="shared" si="16"/>
        <v>#DIV/0!</v>
      </c>
      <c r="D725" s="165"/>
      <c r="E725" s="165"/>
      <c r="F725" s="165"/>
      <c r="I725" s="138"/>
      <c r="J725" s="138"/>
      <c r="K725" s="19"/>
      <c r="O725" s="20"/>
      <c r="P725" s="20"/>
      <c r="Q725" s="20"/>
    </row>
    <row r="726" spans="1:17" s="17" customFormat="1" x14ac:dyDescent="0.25">
      <c r="A726" s="167">
        <v>4</v>
      </c>
      <c r="B726" s="10" t="s">
        <v>94</v>
      </c>
      <c r="C726" s="165" t="e">
        <f t="shared" si="16"/>
        <v>#DIV/0!</v>
      </c>
      <c r="D726" s="165"/>
      <c r="E726" s="165"/>
      <c r="F726" s="165"/>
      <c r="I726" s="138"/>
      <c r="J726" s="138"/>
      <c r="K726" s="19"/>
      <c r="O726" s="20"/>
      <c r="P726" s="20"/>
      <c r="Q726" s="20"/>
    </row>
    <row r="727" spans="1:17" s="17" customFormat="1" x14ac:dyDescent="0.25">
      <c r="A727" s="167">
        <v>5</v>
      </c>
      <c r="B727" s="10" t="s">
        <v>192</v>
      </c>
      <c r="C727" s="165" t="e">
        <f t="shared" si="16"/>
        <v>#DIV/0!</v>
      </c>
      <c r="D727" s="165"/>
      <c r="E727" s="165"/>
      <c r="F727" s="165"/>
      <c r="I727" s="138"/>
      <c r="J727" s="138"/>
      <c r="K727" s="19"/>
      <c r="O727" s="20"/>
      <c r="P727" s="20"/>
      <c r="Q727" s="20"/>
    </row>
    <row r="728" spans="1:17" s="17" customFormat="1" x14ac:dyDescent="0.25">
      <c r="A728" s="144"/>
      <c r="B728" s="145" t="s">
        <v>20</v>
      </c>
      <c r="C728" s="144" t="s">
        <v>21</v>
      </c>
      <c r="D728" s="144" t="s">
        <v>21</v>
      </c>
      <c r="E728" s="144" t="s">
        <v>21</v>
      </c>
      <c r="F728" s="146">
        <f>SUM(F723:F727)</f>
        <v>0</v>
      </c>
      <c r="I728" s="135">
        <f>SUM(I723:I727)</f>
        <v>0</v>
      </c>
      <c r="J728" s="135">
        <f>SUM(J723:J727)</f>
        <v>0</v>
      </c>
      <c r="K728" s="19"/>
      <c r="O728" s="20"/>
      <c r="P728" s="20"/>
      <c r="Q728" s="20"/>
    </row>
    <row r="729" spans="1:17" s="17" customFormat="1" x14ac:dyDescent="0.25">
      <c r="B729" s="11"/>
      <c r="G729" s="67"/>
      <c r="H729" s="67"/>
      <c r="I729" s="67"/>
      <c r="J729" s="67"/>
      <c r="K729" s="19"/>
      <c r="O729" s="20"/>
      <c r="P729" s="20"/>
      <c r="Q729" s="20"/>
    </row>
    <row r="730" spans="1:17" s="17" customFormat="1" x14ac:dyDescent="0.25">
      <c r="A730" s="866" t="s">
        <v>140</v>
      </c>
      <c r="B730" s="866"/>
      <c r="C730" s="866"/>
      <c r="D730" s="866"/>
      <c r="E730" s="866"/>
      <c r="F730" s="866"/>
      <c r="G730" s="866"/>
      <c r="H730" s="866"/>
      <c r="I730" s="866"/>
      <c r="J730" s="866"/>
      <c r="K730" s="19"/>
      <c r="O730" s="20"/>
      <c r="P730" s="20"/>
      <c r="Q730" s="20"/>
    </row>
    <row r="731" spans="1:17" x14ac:dyDescent="0.25">
      <c r="A731" s="32"/>
      <c r="B731" s="11"/>
      <c r="C731" s="17"/>
      <c r="D731" s="17"/>
      <c r="E731" s="17"/>
      <c r="F731" s="17"/>
      <c r="I731" s="850" t="s">
        <v>172</v>
      </c>
      <c r="J731" s="850"/>
    </row>
    <row r="732" spans="1:17" ht="56.25" x14ac:dyDescent="0.25">
      <c r="A732" s="167" t="s">
        <v>24</v>
      </c>
      <c r="B732" s="167" t="s">
        <v>14</v>
      </c>
      <c r="C732" s="167" t="s">
        <v>71</v>
      </c>
      <c r="D732" s="167" t="s">
        <v>72</v>
      </c>
      <c r="E732" s="167" t="s">
        <v>147</v>
      </c>
      <c r="I732" s="133" t="s">
        <v>115</v>
      </c>
      <c r="J732" s="133" t="s">
        <v>173</v>
      </c>
      <c r="K732" s="127"/>
    </row>
    <row r="733" spans="1:17" x14ac:dyDescent="0.25">
      <c r="A733" s="113">
        <v>1</v>
      </c>
      <c r="B733" s="113">
        <v>2</v>
      </c>
      <c r="C733" s="113">
        <v>3</v>
      </c>
      <c r="D733" s="113">
        <v>4</v>
      </c>
      <c r="E733" s="113">
        <v>5</v>
      </c>
      <c r="F733" s="78"/>
      <c r="G733" s="78"/>
      <c r="H733" s="78"/>
      <c r="I733" s="135"/>
      <c r="J733" s="135"/>
    </row>
    <row r="734" spans="1:17" x14ac:dyDescent="0.25">
      <c r="A734" s="167">
        <v>1</v>
      </c>
      <c r="B734" s="10"/>
      <c r="C734" s="167"/>
      <c r="D734" s="13"/>
      <c r="E734" s="165"/>
      <c r="I734" s="138"/>
      <c r="J734" s="138"/>
    </row>
    <row r="735" spans="1:17" s="78" customFormat="1" x14ac:dyDescent="0.25">
      <c r="A735" s="167">
        <v>2</v>
      </c>
      <c r="B735" s="10"/>
      <c r="C735" s="167"/>
      <c r="D735" s="13"/>
      <c r="E735" s="165"/>
      <c r="F735" s="67"/>
      <c r="G735" s="67"/>
      <c r="H735" s="67"/>
      <c r="I735" s="138"/>
      <c r="J735" s="138"/>
      <c r="K735" s="79"/>
      <c r="O735" s="188"/>
      <c r="P735" s="188"/>
      <c r="Q735" s="188"/>
    </row>
    <row r="736" spans="1:17" x14ac:dyDescent="0.25">
      <c r="A736" s="167">
        <v>3</v>
      </c>
      <c r="B736" s="10"/>
      <c r="C736" s="167"/>
      <c r="D736" s="13"/>
      <c r="E736" s="165"/>
      <c r="I736" s="138"/>
      <c r="J736" s="138"/>
      <c r="P736" s="106"/>
      <c r="Q736" s="195"/>
    </row>
    <row r="737" spans="1:17" x14ac:dyDescent="0.25">
      <c r="A737" s="167">
        <v>4</v>
      </c>
      <c r="B737" s="10"/>
      <c r="C737" s="167"/>
      <c r="D737" s="13"/>
      <c r="E737" s="165"/>
      <c r="I737" s="138"/>
      <c r="J737" s="138"/>
      <c r="P737" s="106"/>
      <c r="Q737" s="195"/>
    </row>
    <row r="738" spans="1:17" x14ac:dyDescent="0.25">
      <c r="A738" s="144"/>
      <c r="B738" s="145" t="s">
        <v>20</v>
      </c>
      <c r="C738" s="144" t="s">
        <v>21</v>
      </c>
      <c r="D738" s="144" t="s">
        <v>21</v>
      </c>
      <c r="E738" s="146">
        <f>SUM(E734:E737)</f>
        <v>0</v>
      </c>
      <c r="I738" s="135">
        <f>SUM(I734:I737)</f>
        <v>0</v>
      </c>
      <c r="J738" s="135">
        <f>SUM(J734:J737)</f>
        <v>0</v>
      </c>
      <c r="P738" s="106"/>
      <c r="Q738" s="195"/>
    </row>
    <row r="739" spans="1:17" x14ac:dyDescent="0.25">
      <c r="A739" s="17"/>
      <c r="B739" s="11"/>
      <c r="C739" s="17"/>
      <c r="D739" s="17"/>
      <c r="E739" s="17"/>
      <c r="F739" s="17"/>
      <c r="P739" s="106"/>
      <c r="Q739" s="195"/>
    </row>
    <row r="740" spans="1:17" x14ac:dyDescent="0.25">
      <c r="A740" s="860" t="s">
        <v>118</v>
      </c>
      <c r="B740" s="860"/>
      <c r="C740" s="860"/>
      <c r="D740" s="860"/>
      <c r="E740" s="860"/>
      <c r="F740" s="860"/>
      <c r="G740" s="860"/>
      <c r="H740" s="860"/>
      <c r="I740" s="860"/>
      <c r="J740" s="860"/>
      <c r="P740" s="106"/>
    </row>
    <row r="741" spans="1:17" x14ac:dyDescent="0.25">
      <c r="A741" s="30"/>
      <c r="B741" s="11"/>
      <c r="C741" s="17"/>
      <c r="D741" s="17"/>
      <c r="E741" s="17"/>
      <c r="F741" s="17"/>
      <c r="P741" s="106"/>
    </row>
    <row r="742" spans="1:17" x14ac:dyDescent="0.25">
      <c r="A742" s="30"/>
      <c r="B742" s="11"/>
      <c r="C742" s="17"/>
      <c r="D742" s="17"/>
      <c r="E742" s="17"/>
      <c r="F742" s="17"/>
      <c r="I742" s="850" t="s">
        <v>172</v>
      </c>
      <c r="J742" s="850"/>
      <c r="K742" s="128"/>
    </row>
    <row r="743" spans="1:17" ht="56.25" x14ac:dyDescent="0.25">
      <c r="A743" s="167" t="s">
        <v>24</v>
      </c>
      <c r="B743" s="167" t="s">
        <v>14</v>
      </c>
      <c r="C743" s="167" t="s">
        <v>74</v>
      </c>
      <c r="D743" s="167" t="s">
        <v>117</v>
      </c>
      <c r="F743" s="17"/>
      <c r="I743" s="133" t="s">
        <v>115</v>
      </c>
      <c r="J743" s="133" t="s">
        <v>173</v>
      </c>
      <c r="P743" s="106"/>
    </row>
    <row r="744" spans="1:17" x14ac:dyDescent="0.25">
      <c r="A744" s="113">
        <v>1</v>
      </c>
      <c r="B744" s="113">
        <v>2</v>
      </c>
      <c r="C744" s="113">
        <v>3</v>
      </c>
      <c r="D744" s="113">
        <v>4</v>
      </c>
      <c r="E744" s="78"/>
      <c r="F744" s="1"/>
      <c r="G744" s="78"/>
      <c r="H744" s="78"/>
      <c r="I744" s="135"/>
      <c r="J744" s="135"/>
      <c r="P744" s="106"/>
    </row>
    <row r="745" spans="1:17" x14ac:dyDescent="0.25">
      <c r="A745" s="167"/>
      <c r="B745" s="15"/>
      <c r="C745" s="13"/>
      <c r="D745" s="165"/>
      <c r="F745" s="17"/>
      <c r="I745" s="138"/>
      <c r="J745" s="138"/>
      <c r="P745" s="106"/>
    </row>
    <row r="746" spans="1:17" s="78" customFormat="1" x14ac:dyDescent="0.25">
      <c r="A746" s="167"/>
      <c r="B746" s="15"/>
      <c r="C746" s="13"/>
      <c r="D746" s="165"/>
      <c r="E746" s="67"/>
      <c r="F746" s="36"/>
      <c r="G746" s="67"/>
      <c r="H746" s="67"/>
      <c r="I746" s="138"/>
      <c r="J746" s="138"/>
      <c r="K746" s="79"/>
      <c r="O746" s="188"/>
      <c r="P746" s="186"/>
      <c r="Q746" s="188"/>
    </row>
    <row r="747" spans="1:17" x14ac:dyDescent="0.25">
      <c r="A747" s="167"/>
      <c r="B747" s="15"/>
      <c r="C747" s="13"/>
      <c r="D747" s="165"/>
      <c r="F747" s="17"/>
      <c r="I747" s="138"/>
      <c r="J747" s="138"/>
      <c r="P747" s="106"/>
      <c r="Q747" s="195"/>
    </row>
    <row r="748" spans="1:17" x14ac:dyDescent="0.25">
      <c r="A748" s="167"/>
      <c r="B748" s="15"/>
      <c r="C748" s="13"/>
      <c r="D748" s="165"/>
      <c r="F748" s="17"/>
      <c r="I748" s="138"/>
      <c r="J748" s="138"/>
      <c r="P748" s="106"/>
      <c r="Q748" s="195"/>
    </row>
    <row r="749" spans="1:17" x14ac:dyDescent="0.25">
      <c r="A749" s="144"/>
      <c r="B749" s="145" t="s">
        <v>20</v>
      </c>
      <c r="C749" s="144" t="s">
        <v>21</v>
      </c>
      <c r="D749" s="146">
        <f>SUM(D745:D748)</f>
        <v>0</v>
      </c>
      <c r="F749" s="17"/>
      <c r="I749" s="135">
        <f>SUM(I745:I748)</f>
        <v>0</v>
      </c>
      <c r="J749" s="135">
        <f>SUM(J745:J748)</f>
        <v>0</v>
      </c>
      <c r="P749" s="106"/>
      <c r="Q749" s="195"/>
    </row>
    <row r="750" spans="1:17" x14ac:dyDescent="0.25">
      <c r="A750" s="35"/>
      <c r="B750" s="11"/>
      <c r="C750" s="17"/>
      <c r="D750" s="17"/>
      <c r="E750" s="17"/>
      <c r="F750" s="17"/>
      <c r="P750" s="106"/>
      <c r="Q750" s="195"/>
    </row>
    <row r="751" spans="1:17" x14ac:dyDescent="0.25">
      <c r="A751" s="864" t="s">
        <v>148</v>
      </c>
      <c r="B751" s="864"/>
      <c r="C751" s="864"/>
      <c r="D751" s="864"/>
      <c r="E751" s="864"/>
      <c r="F751" s="864"/>
      <c r="G751" s="864"/>
      <c r="H751" s="864"/>
      <c r="I751" s="864"/>
      <c r="J751" s="864"/>
      <c r="P751" s="106"/>
    </row>
    <row r="752" spans="1:17" x14ac:dyDescent="0.25">
      <c r="A752" s="30"/>
      <c r="B752" s="11"/>
      <c r="C752" s="17"/>
      <c r="D752" s="17"/>
      <c r="E752" s="17"/>
      <c r="F752" s="17"/>
      <c r="P752" s="106"/>
    </row>
    <row r="753" spans="1:17" x14ac:dyDescent="0.25">
      <c r="A753" s="30"/>
      <c r="B753" s="11"/>
      <c r="C753" s="17"/>
      <c r="D753" s="17"/>
      <c r="E753" s="17"/>
      <c r="F753" s="17"/>
      <c r="I753" s="850" t="s">
        <v>172</v>
      </c>
      <c r="J753" s="850"/>
      <c r="K753" s="129"/>
      <c r="P753" s="106"/>
    </row>
    <row r="754" spans="1:17" ht="56.25" x14ac:dyDescent="0.25">
      <c r="A754" s="167" t="s">
        <v>24</v>
      </c>
      <c r="B754" s="167" t="s">
        <v>14</v>
      </c>
      <c r="C754" s="167" t="s">
        <v>74</v>
      </c>
      <c r="D754" s="167" t="s">
        <v>117</v>
      </c>
      <c r="F754" s="17"/>
      <c r="I754" s="133" t="s">
        <v>115</v>
      </c>
      <c r="J754" s="133" t="s">
        <v>173</v>
      </c>
      <c r="P754" s="106"/>
    </row>
    <row r="755" spans="1:17" x14ac:dyDescent="0.25">
      <c r="A755" s="113">
        <v>1</v>
      </c>
      <c r="B755" s="113">
        <v>2</v>
      </c>
      <c r="C755" s="113">
        <v>3</v>
      </c>
      <c r="D755" s="113">
        <v>4</v>
      </c>
      <c r="E755" s="78"/>
      <c r="F755" s="1"/>
      <c r="G755" s="78"/>
      <c r="H755" s="78"/>
      <c r="I755" s="135"/>
      <c r="J755" s="135"/>
      <c r="P755" s="106"/>
    </row>
    <row r="756" spans="1:17" x14ac:dyDescent="0.25">
      <c r="A756" s="167">
        <v>1</v>
      </c>
      <c r="B756" s="15"/>
      <c r="C756" s="13"/>
      <c r="D756" s="165"/>
      <c r="F756" s="17"/>
      <c r="G756" s="75"/>
      <c r="I756" s="138"/>
      <c r="J756" s="138"/>
      <c r="P756" s="106"/>
    </row>
    <row r="757" spans="1:17" s="78" customFormat="1" x14ac:dyDescent="0.25">
      <c r="A757" s="167">
        <v>2</v>
      </c>
      <c r="B757" s="15"/>
      <c r="C757" s="13"/>
      <c r="D757" s="165"/>
      <c r="E757" s="67"/>
      <c r="F757" s="17"/>
      <c r="G757" s="67"/>
      <c r="H757" s="67"/>
      <c r="I757" s="138"/>
      <c r="J757" s="138"/>
      <c r="K757" s="79"/>
      <c r="O757" s="188"/>
      <c r="P757" s="186"/>
      <c r="Q757" s="188"/>
    </row>
    <row r="758" spans="1:17" x14ac:dyDescent="0.25">
      <c r="A758" s="167"/>
      <c r="B758" s="15"/>
      <c r="C758" s="13"/>
      <c r="D758" s="165"/>
      <c r="F758" s="17"/>
      <c r="I758" s="138"/>
      <c r="J758" s="138"/>
      <c r="P758" s="106"/>
      <c r="Q758" s="195"/>
    </row>
    <row r="759" spans="1:17" x14ac:dyDescent="0.25">
      <c r="A759" s="167"/>
      <c r="B759" s="15"/>
      <c r="C759" s="13"/>
      <c r="D759" s="165"/>
      <c r="F759" s="17"/>
      <c r="I759" s="138"/>
      <c r="J759" s="138"/>
      <c r="P759" s="106"/>
      <c r="Q759" s="195"/>
    </row>
    <row r="760" spans="1:17" x14ac:dyDescent="0.25">
      <c r="A760" s="144"/>
      <c r="B760" s="145" t="s">
        <v>20</v>
      </c>
      <c r="C760" s="144" t="s">
        <v>21</v>
      </c>
      <c r="D760" s="146">
        <f>SUM(D756:D759)</f>
        <v>0</v>
      </c>
      <c r="F760" s="17"/>
      <c r="I760" s="135">
        <f>SUM(I756:I759)</f>
        <v>0</v>
      </c>
      <c r="J760" s="135">
        <f>SUM(J756:J759)</f>
        <v>0</v>
      </c>
      <c r="P760" s="106"/>
      <c r="Q760" s="195"/>
    </row>
    <row r="761" spans="1:17" x14ac:dyDescent="0.25">
      <c r="A761" s="35"/>
      <c r="B761" s="11"/>
      <c r="C761" s="17"/>
      <c r="D761" s="17"/>
      <c r="E761" s="17"/>
      <c r="F761" s="17"/>
      <c r="P761" s="106"/>
      <c r="Q761" s="195"/>
    </row>
    <row r="762" spans="1:17" x14ac:dyDescent="0.25">
      <c r="A762" s="861" t="s">
        <v>150</v>
      </c>
      <c r="B762" s="861"/>
      <c r="C762" s="861"/>
      <c r="D762" s="861"/>
      <c r="E762" s="861"/>
      <c r="F762" s="861"/>
      <c r="G762" s="861"/>
      <c r="H762" s="861"/>
      <c r="I762" s="861"/>
      <c r="J762" s="861"/>
      <c r="P762" s="106"/>
    </row>
    <row r="763" spans="1:17" x14ac:dyDescent="0.25">
      <c r="A763" s="862"/>
      <c r="B763" s="862"/>
      <c r="C763" s="862"/>
      <c r="D763" s="862"/>
      <c r="E763" s="862"/>
      <c r="F763" s="17"/>
      <c r="I763" s="850" t="s">
        <v>172</v>
      </c>
      <c r="J763" s="850"/>
      <c r="P763" s="106"/>
    </row>
    <row r="764" spans="1:17" ht="56.25" x14ac:dyDescent="0.25">
      <c r="A764" s="167" t="s">
        <v>15</v>
      </c>
      <c r="B764" s="167" t="s">
        <v>14</v>
      </c>
      <c r="C764" s="167" t="s">
        <v>27</v>
      </c>
      <c r="D764" s="167" t="s">
        <v>75</v>
      </c>
      <c r="E764" s="167" t="s">
        <v>7</v>
      </c>
      <c r="I764" s="133" t="s">
        <v>115</v>
      </c>
      <c r="J764" s="133" t="s">
        <v>173</v>
      </c>
      <c r="P764" s="106"/>
    </row>
    <row r="765" spans="1:17" x14ac:dyDescent="0.25">
      <c r="A765" s="113">
        <v>1</v>
      </c>
      <c r="B765" s="113">
        <v>2</v>
      </c>
      <c r="C765" s="113">
        <v>3</v>
      </c>
      <c r="D765" s="113">
        <v>4</v>
      </c>
      <c r="E765" s="113">
        <v>5</v>
      </c>
      <c r="F765" s="78"/>
      <c r="G765" s="78"/>
      <c r="H765" s="78"/>
      <c r="I765" s="135"/>
      <c r="J765" s="135"/>
      <c r="P765" s="106"/>
    </row>
    <row r="766" spans="1:17" x14ac:dyDescent="0.25">
      <c r="A766" s="167"/>
      <c r="B766" s="10"/>
      <c r="C766" s="167"/>
      <c r="D766" s="165"/>
      <c r="E766" s="165"/>
      <c r="I766" s="138"/>
      <c r="J766" s="138"/>
      <c r="P766" s="106"/>
    </row>
    <row r="767" spans="1:17" s="78" customFormat="1" x14ac:dyDescent="0.25">
      <c r="A767" s="167"/>
      <c r="B767" s="10"/>
      <c r="C767" s="167"/>
      <c r="D767" s="165"/>
      <c r="E767" s="165"/>
      <c r="F767" s="67"/>
      <c r="G767" s="67"/>
      <c r="H767" s="67"/>
      <c r="I767" s="138"/>
      <c r="J767" s="138"/>
      <c r="K767" s="79"/>
      <c r="O767" s="188"/>
      <c r="P767" s="186"/>
      <c r="Q767" s="188"/>
    </row>
    <row r="768" spans="1:17" x14ac:dyDescent="0.25">
      <c r="A768" s="167"/>
      <c r="B768" s="10"/>
      <c r="C768" s="167"/>
      <c r="D768" s="165"/>
      <c r="E768" s="165"/>
      <c r="I768" s="138"/>
      <c r="J768" s="138"/>
      <c r="P768" s="106"/>
      <c r="Q768" s="195"/>
    </row>
    <row r="769" spans="1:17" x14ac:dyDescent="0.25">
      <c r="A769" s="167"/>
      <c r="B769" s="10"/>
      <c r="C769" s="167"/>
      <c r="D769" s="165"/>
      <c r="E769" s="165"/>
      <c r="I769" s="138"/>
      <c r="J769" s="138"/>
      <c r="P769" s="106"/>
      <c r="Q769" s="195"/>
    </row>
    <row r="770" spans="1:17" x14ac:dyDescent="0.25">
      <c r="A770" s="144"/>
      <c r="B770" s="145" t="s">
        <v>20</v>
      </c>
      <c r="C770" s="144"/>
      <c r="D770" s="144" t="s">
        <v>21</v>
      </c>
      <c r="E770" s="146">
        <f>E769+E766+E767+E768</f>
        <v>0</v>
      </c>
      <c r="I770" s="135">
        <f>SUM(I766:I769)</f>
        <v>0</v>
      </c>
      <c r="J770" s="135">
        <f>SUM(J766:J769)</f>
        <v>0</v>
      </c>
      <c r="P770" s="106"/>
      <c r="Q770" s="195"/>
    </row>
    <row r="771" spans="1:17" x14ac:dyDescent="0.25">
      <c r="A771" s="17"/>
      <c r="B771" s="11"/>
      <c r="C771" s="17"/>
      <c r="D771" s="17"/>
      <c r="E771" s="17"/>
      <c r="F771" s="17"/>
      <c r="P771" s="106"/>
      <c r="Q771" s="195"/>
    </row>
    <row r="772" spans="1:17" x14ac:dyDescent="0.25">
      <c r="A772" s="861" t="s">
        <v>151</v>
      </c>
      <c r="B772" s="861"/>
      <c r="C772" s="861"/>
      <c r="D772" s="861"/>
      <c r="E772" s="861"/>
      <c r="F772" s="861"/>
      <c r="G772" s="861"/>
      <c r="H772" s="861"/>
      <c r="I772" s="861"/>
      <c r="J772" s="861"/>
      <c r="P772" s="106"/>
    </row>
    <row r="773" spans="1:17" x14ac:dyDescent="0.25">
      <c r="A773" s="862"/>
      <c r="B773" s="862"/>
      <c r="C773" s="862"/>
      <c r="D773" s="862"/>
      <c r="E773" s="862"/>
      <c r="F773" s="862"/>
      <c r="I773" s="850" t="s">
        <v>172</v>
      </c>
      <c r="J773" s="850"/>
      <c r="P773" s="106"/>
    </row>
    <row r="774" spans="1:17" ht="56.25" x14ac:dyDescent="0.25">
      <c r="A774" s="167" t="s">
        <v>24</v>
      </c>
      <c r="B774" s="167" t="s">
        <v>14</v>
      </c>
      <c r="C774" s="167" t="s">
        <v>78</v>
      </c>
      <c r="D774" s="167" t="s">
        <v>27</v>
      </c>
      <c r="E774" s="167" t="s">
        <v>79</v>
      </c>
      <c r="F774" s="167" t="s">
        <v>7</v>
      </c>
      <c r="I774" s="133" t="s">
        <v>115</v>
      </c>
      <c r="J774" s="133" t="s">
        <v>173</v>
      </c>
      <c r="K774" s="81"/>
      <c r="L774" s="81"/>
      <c r="P774" s="106"/>
    </row>
    <row r="775" spans="1:17" x14ac:dyDescent="0.25">
      <c r="A775" s="113">
        <v>1</v>
      </c>
      <c r="B775" s="113">
        <v>2</v>
      </c>
      <c r="C775" s="113">
        <v>3</v>
      </c>
      <c r="D775" s="113">
        <v>4</v>
      </c>
      <c r="E775" s="113">
        <v>5</v>
      </c>
      <c r="F775" s="113">
        <v>6</v>
      </c>
      <c r="G775" s="78"/>
      <c r="H775" s="78"/>
      <c r="I775" s="135"/>
      <c r="J775" s="135"/>
      <c r="P775" s="106"/>
    </row>
    <row r="776" spans="1:17" x14ac:dyDescent="0.25">
      <c r="A776" s="167">
        <v>1</v>
      </c>
      <c r="B776" s="10"/>
      <c r="C776" s="167"/>
      <c r="D776" s="167"/>
      <c r="E776" s="165"/>
      <c r="F776" s="165"/>
      <c r="I776" s="138"/>
      <c r="J776" s="138"/>
      <c r="P776" s="106"/>
    </row>
    <row r="777" spans="1:17" s="78" customFormat="1" x14ac:dyDescent="0.25">
      <c r="A777" s="167">
        <v>2</v>
      </c>
      <c r="B777" s="10"/>
      <c r="C777" s="167"/>
      <c r="D777" s="167"/>
      <c r="E777" s="165"/>
      <c r="F777" s="165"/>
      <c r="G777" s="67"/>
      <c r="H777" s="67"/>
      <c r="I777" s="138"/>
      <c r="J777" s="138"/>
      <c r="K777" s="79"/>
      <c r="O777" s="188"/>
      <c r="P777" s="186"/>
      <c r="Q777" s="188"/>
    </row>
    <row r="778" spans="1:17" x14ac:dyDescent="0.25">
      <c r="A778" s="167">
        <v>3</v>
      </c>
      <c r="B778" s="10"/>
      <c r="C778" s="167"/>
      <c r="D778" s="167"/>
      <c r="E778" s="165"/>
      <c r="F778" s="165"/>
      <c r="I778" s="138"/>
      <c r="J778" s="138"/>
      <c r="K778" s="76"/>
      <c r="P778" s="106"/>
      <c r="Q778" s="195"/>
    </row>
    <row r="779" spans="1:17" x14ac:dyDescent="0.25">
      <c r="A779" s="167">
        <v>4</v>
      </c>
      <c r="B779" s="10"/>
      <c r="C779" s="167"/>
      <c r="D779" s="167"/>
      <c r="E779" s="165"/>
      <c r="F779" s="165"/>
      <c r="I779" s="138"/>
      <c r="J779" s="138"/>
      <c r="P779" s="106"/>
      <c r="Q779" s="195"/>
    </row>
    <row r="780" spans="1:17" x14ac:dyDescent="0.25">
      <c r="A780" s="144"/>
      <c r="B780" s="145" t="s">
        <v>20</v>
      </c>
      <c r="C780" s="144" t="s">
        <v>21</v>
      </c>
      <c r="D780" s="144" t="s">
        <v>21</v>
      </c>
      <c r="E780" s="144" t="s">
        <v>21</v>
      </c>
      <c r="F780" s="146">
        <f>F779+F777+F778+F776</f>
        <v>0</v>
      </c>
      <c r="I780" s="135">
        <f>SUM(I776:I779)</f>
        <v>0</v>
      </c>
      <c r="J780" s="135">
        <f>SUM(J776:J779)</f>
        <v>0</v>
      </c>
      <c r="P780" s="106"/>
      <c r="Q780" s="195"/>
    </row>
    <row r="781" spans="1:17" x14ac:dyDescent="0.25">
      <c r="A781" s="17"/>
      <c r="B781" s="11"/>
      <c r="C781" s="17"/>
      <c r="D781" s="17"/>
      <c r="E781" s="17"/>
      <c r="F781" s="36"/>
      <c r="P781" s="106"/>
      <c r="Q781" s="195"/>
    </row>
    <row r="782" spans="1:17" x14ac:dyDescent="0.25">
      <c r="A782" s="861" t="s">
        <v>152</v>
      </c>
      <c r="B782" s="861"/>
      <c r="C782" s="861"/>
      <c r="D782" s="861"/>
      <c r="E782" s="861"/>
      <c r="F782" s="861"/>
      <c r="G782" s="861"/>
      <c r="H782" s="861"/>
      <c r="I782" s="861"/>
      <c r="J782" s="861"/>
      <c r="P782" s="106"/>
    </row>
    <row r="783" spans="1:17" x14ac:dyDescent="0.25">
      <c r="A783" s="862"/>
      <c r="B783" s="862"/>
      <c r="C783" s="862"/>
      <c r="D783" s="862"/>
      <c r="E783" s="862"/>
      <c r="F783" s="862"/>
      <c r="I783" s="850" t="s">
        <v>172</v>
      </c>
      <c r="J783" s="850"/>
      <c r="P783" s="106"/>
    </row>
    <row r="784" spans="1:17" ht="56.25" x14ac:dyDescent="0.25">
      <c r="A784" s="167" t="s">
        <v>24</v>
      </c>
      <c r="B784" s="167" t="s">
        <v>14</v>
      </c>
      <c r="C784" s="167" t="s">
        <v>78</v>
      </c>
      <c r="D784" s="167" t="s">
        <v>27</v>
      </c>
      <c r="E784" s="167" t="s">
        <v>79</v>
      </c>
      <c r="F784" s="167" t="s">
        <v>7</v>
      </c>
      <c r="I784" s="133" t="s">
        <v>115</v>
      </c>
      <c r="J784" s="133" t="s">
        <v>173</v>
      </c>
      <c r="K784" s="81"/>
      <c r="L784" s="81"/>
      <c r="P784" s="106"/>
    </row>
    <row r="785" spans="1:17" x14ac:dyDescent="0.25">
      <c r="A785" s="113">
        <v>1</v>
      </c>
      <c r="B785" s="113">
        <v>2</v>
      </c>
      <c r="C785" s="113">
        <v>3</v>
      </c>
      <c r="D785" s="113">
        <v>4</v>
      </c>
      <c r="E785" s="113">
        <v>5</v>
      </c>
      <c r="F785" s="113">
        <v>6</v>
      </c>
      <c r="G785" s="78"/>
      <c r="H785" s="78"/>
      <c r="I785" s="135"/>
      <c r="J785" s="135"/>
      <c r="P785" s="106"/>
    </row>
    <row r="786" spans="1:17" x14ac:dyDescent="0.25">
      <c r="A786" s="167">
        <v>1</v>
      </c>
      <c r="B786" s="10"/>
      <c r="C786" s="167"/>
      <c r="D786" s="167"/>
      <c r="E786" s="165" t="e">
        <f>F786/D786</f>
        <v>#DIV/0!</v>
      </c>
      <c r="F786" s="165"/>
      <c r="I786" s="138"/>
      <c r="J786" s="138"/>
      <c r="P786" s="106"/>
    </row>
    <row r="787" spans="1:17" s="78" customFormat="1" x14ac:dyDescent="0.25">
      <c r="A787" s="167">
        <v>2</v>
      </c>
      <c r="B787" s="10"/>
      <c r="C787" s="14"/>
      <c r="D787" s="14"/>
      <c r="E787" s="165" t="e">
        <f t="shared" ref="E787:E789" si="17">F787/D787</f>
        <v>#DIV/0!</v>
      </c>
      <c r="F787" s="165"/>
      <c r="G787" s="67"/>
      <c r="H787" s="67"/>
      <c r="I787" s="138"/>
      <c r="J787" s="138"/>
      <c r="K787" s="79"/>
      <c r="O787" s="188"/>
      <c r="P787" s="186"/>
      <c r="Q787" s="188"/>
    </row>
    <row r="788" spans="1:17" x14ac:dyDescent="0.25">
      <c r="A788" s="167"/>
      <c r="B788" s="10"/>
      <c r="C788" s="14"/>
      <c r="D788" s="14"/>
      <c r="E788" s="165" t="e">
        <f t="shared" si="17"/>
        <v>#DIV/0!</v>
      </c>
      <c r="F788" s="165"/>
      <c r="I788" s="138"/>
      <c r="J788" s="138"/>
      <c r="P788" s="106"/>
    </row>
    <row r="789" spans="1:17" x14ac:dyDescent="0.25">
      <c r="A789" s="167">
        <v>3</v>
      </c>
      <c r="B789" s="10"/>
      <c r="C789" s="167"/>
      <c r="D789" s="167"/>
      <c r="E789" s="165" t="e">
        <f t="shared" si="17"/>
        <v>#DIV/0!</v>
      </c>
      <c r="F789" s="165"/>
      <c r="I789" s="138"/>
      <c r="J789" s="138"/>
      <c r="P789" s="106"/>
    </row>
    <row r="790" spans="1:17" x14ac:dyDescent="0.25">
      <c r="A790" s="144"/>
      <c r="B790" s="145" t="s">
        <v>20</v>
      </c>
      <c r="C790" s="144" t="s">
        <v>21</v>
      </c>
      <c r="D790" s="144" t="s">
        <v>21</v>
      </c>
      <c r="E790" s="144" t="s">
        <v>21</v>
      </c>
      <c r="F790" s="146">
        <f>F789+F787+F786+F788</f>
        <v>0</v>
      </c>
      <c r="I790" s="135">
        <f>SUM(I786:I789)</f>
        <v>0</v>
      </c>
      <c r="J790" s="135">
        <f>SUM(J786:J789)</f>
        <v>0</v>
      </c>
      <c r="P790" s="106"/>
    </row>
    <row r="791" spans="1:17" x14ac:dyDescent="0.25">
      <c r="A791" s="17"/>
      <c r="B791" s="11"/>
      <c r="C791" s="17"/>
      <c r="D791" s="17"/>
      <c r="E791" s="17"/>
      <c r="F791" s="36"/>
      <c r="P791" s="106"/>
    </row>
    <row r="792" spans="1:17" x14ac:dyDescent="0.25">
      <c r="A792" s="861" t="s">
        <v>153</v>
      </c>
      <c r="B792" s="861"/>
      <c r="C792" s="861"/>
      <c r="D792" s="861"/>
      <c r="E792" s="861"/>
      <c r="F792" s="861"/>
      <c r="G792" s="861"/>
      <c r="H792" s="861"/>
      <c r="I792" s="861"/>
      <c r="J792" s="861"/>
      <c r="P792" s="106"/>
    </row>
    <row r="793" spans="1:17" x14ac:dyDescent="0.25">
      <c r="A793" s="862"/>
      <c r="B793" s="862"/>
      <c r="C793" s="862"/>
      <c r="D793" s="862"/>
      <c r="E793" s="862"/>
      <c r="F793" s="862"/>
      <c r="I793" s="850" t="s">
        <v>172</v>
      </c>
      <c r="J793" s="850"/>
      <c r="P793" s="106"/>
    </row>
    <row r="794" spans="1:17" ht="56.25" x14ac:dyDescent="0.25">
      <c r="A794" s="167" t="s">
        <v>24</v>
      </c>
      <c r="B794" s="167" t="s">
        <v>14</v>
      </c>
      <c r="C794" s="167" t="s">
        <v>78</v>
      </c>
      <c r="D794" s="167" t="s">
        <v>27</v>
      </c>
      <c r="E794" s="167" t="s">
        <v>79</v>
      </c>
      <c r="F794" s="167" t="s">
        <v>7</v>
      </c>
      <c r="I794" s="133" t="s">
        <v>115</v>
      </c>
      <c r="J794" s="133" t="s">
        <v>173</v>
      </c>
      <c r="K794" s="81"/>
      <c r="L794" s="81"/>
      <c r="P794" s="106"/>
    </row>
    <row r="795" spans="1:17" x14ac:dyDescent="0.25">
      <c r="A795" s="113">
        <v>1</v>
      </c>
      <c r="B795" s="113">
        <v>2</v>
      </c>
      <c r="C795" s="113">
        <v>3</v>
      </c>
      <c r="D795" s="113">
        <v>4</v>
      </c>
      <c r="E795" s="113">
        <v>5</v>
      </c>
      <c r="F795" s="113">
        <v>6</v>
      </c>
      <c r="G795" s="78"/>
      <c r="H795" s="78"/>
      <c r="I795" s="135"/>
      <c r="J795" s="135"/>
      <c r="P795" s="106"/>
    </row>
    <row r="796" spans="1:17" x14ac:dyDescent="0.25">
      <c r="A796" s="167">
        <v>1</v>
      </c>
      <c r="B796" s="10"/>
      <c r="C796" s="167"/>
      <c r="D796" s="167"/>
      <c r="E796" s="165" t="e">
        <f>F796/D796</f>
        <v>#DIV/0!</v>
      </c>
      <c r="F796" s="165"/>
      <c r="I796" s="138"/>
      <c r="J796" s="138"/>
      <c r="P796" s="106"/>
    </row>
    <row r="797" spans="1:17" s="78" customFormat="1" x14ac:dyDescent="0.25">
      <c r="A797" s="167">
        <v>2</v>
      </c>
      <c r="B797" s="10"/>
      <c r="C797" s="14"/>
      <c r="D797" s="14"/>
      <c r="E797" s="165" t="e">
        <f t="shared" ref="E797:E799" si="18">F797/D797</f>
        <v>#DIV/0!</v>
      </c>
      <c r="F797" s="165"/>
      <c r="G797" s="67"/>
      <c r="H797" s="67"/>
      <c r="I797" s="138"/>
      <c r="J797" s="138"/>
      <c r="K797" s="79"/>
      <c r="O797" s="188"/>
      <c r="P797" s="186"/>
      <c r="Q797" s="188"/>
    </row>
    <row r="798" spans="1:17" x14ac:dyDescent="0.25">
      <c r="A798" s="167"/>
      <c r="B798" s="10"/>
      <c r="C798" s="14"/>
      <c r="D798" s="14"/>
      <c r="E798" s="165" t="e">
        <f t="shared" si="18"/>
        <v>#DIV/0!</v>
      </c>
      <c r="F798" s="165"/>
      <c r="I798" s="138"/>
      <c r="J798" s="138"/>
      <c r="P798" s="106"/>
    </row>
    <row r="799" spans="1:17" x14ac:dyDescent="0.25">
      <c r="A799" s="167">
        <v>3</v>
      </c>
      <c r="B799" s="10"/>
      <c r="C799" s="167"/>
      <c r="D799" s="167"/>
      <c r="E799" s="165" t="e">
        <f t="shared" si="18"/>
        <v>#DIV/0!</v>
      </c>
      <c r="F799" s="165"/>
      <c r="I799" s="138"/>
      <c r="J799" s="138"/>
      <c r="P799" s="106"/>
    </row>
    <row r="800" spans="1:17" x14ac:dyDescent="0.25">
      <c r="A800" s="144"/>
      <c r="B800" s="145" t="s">
        <v>20</v>
      </c>
      <c r="C800" s="144" t="s">
        <v>21</v>
      </c>
      <c r="D800" s="144" t="s">
        <v>21</v>
      </c>
      <c r="E800" s="144" t="s">
        <v>21</v>
      </c>
      <c r="F800" s="146">
        <f>F799+F797+F796+F798</f>
        <v>0</v>
      </c>
      <c r="I800" s="135">
        <f>SUM(I796:I799)</f>
        <v>0</v>
      </c>
      <c r="J800" s="135">
        <f>SUM(J796:J799)</f>
        <v>0</v>
      </c>
      <c r="P800" s="106"/>
    </row>
    <row r="801" spans="1:17" x14ac:dyDescent="0.25">
      <c r="A801" s="17"/>
      <c r="B801" s="11"/>
      <c r="C801" s="17"/>
      <c r="D801" s="17"/>
      <c r="E801" s="17"/>
      <c r="F801" s="36"/>
      <c r="P801" s="106"/>
    </row>
    <row r="802" spans="1:17" x14ac:dyDescent="0.25">
      <c r="A802" s="861" t="s">
        <v>154</v>
      </c>
      <c r="B802" s="861"/>
      <c r="C802" s="861"/>
      <c r="D802" s="861"/>
      <c r="E802" s="861"/>
      <c r="F802" s="861"/>
      <c r="G802" s="861"/>
      <c r="H802" s="861"/>
      <c r="I802" s="861"/>
      <c r="J802" s="861"/>
      <c r="P802" s="106"/>
    </row>
    <row r="803" spans="1:17" x14ac:dyDescent="0.25">
      <c r="A803" s="862"/>
      <c r="B803" s="862"/>
      <c r="C803" s="862"/>
      <c r="D803" s="862"/>
      <c r="E803" s="862"/>
      <c r="F803" s="862"/>
      <c r="I803" s="850" t="s">
        <v>172</v>
      </c>
      <c r="J803" s="850"/>
      <c r="P803" s="106"/>
    </row>
    <row r="804" spans="1:17" ht="56.25" x14ac:dyDescent="0.25">
      <c r="A804" s="167" t="s">
        <v>24</v>
      </c>
      <c r="B804" s="167" t="s">
        <v>14</v>
      </c>
      <c r="C804" s="167" t="s">
        <v>78</v>
      </c>
      <c r="D804" s="167" t="s">
        <v>27</v>
      </c>
      <c r="E804" s="167" t="s">
        <v>79</v>
      </c>
      <c r="F804" s="167" t="s">
        <v>7</v>
      </c>
      <c r="I804" s="133" t="s">
        <v>115</v>
      </c>
      <c r="J804" s="133" t="s">
        <v>173</v>
      </c>
      <c r="K804" s="81"/>
      <c r="L804" s="81"/>
      <c r="P804" s="106"/>
    </row>
    <row r="805" spans="1:17" x14ac:dyDescent="0.25">
      <c r="A805" s="112">
        <v>1</v>
      </c>
      <c r="B805" s="112">
        <v>2</v>
      </c>
      <c r="C805" s="112">
        <v>3</v>
      </c>
      <c r="D805" s="112">
        <v>4</v>
      </c>
      <c r="E805" s="113">
        <v>5</v>
      </c>
      <c r="F805" s="113">
        <v>6</v>
      </c>
      <c r="G805" s="8"/>
      <c r="H805" s="8"/>
      <c r="I805" s="135"/>
      <c r="J805" s="135"/>
      <c r="P805" s="106"/>
    </row>
    <row r="806" spans="1:17" x14ac:dyDescent="0.25">
      <c r="A806" s="167">
        <v>1</v>
      </c>
      <c r="B806" s="10"/>
      <c r="C806" s="167"/>
      <c r="D806" s="167"/>
      <c r="E806" s="165" t="e">
        <f>F806/D806</f>
        <v>#DIV/0!</v>
      </c>
      <c r="F806" s="165"/>
      <c r="I806" s="138"/>
      <c r="J806" s="138"/>
      <c r="P806" s="106"/>
    </row>
    <row r="807" spans="1:17" s="8" customFormat="1" x14ac:dyDescent="0.25">
      <c r="A807" s="167">
        <v>2</v>
      </c>
      <c r="B807" s="10"/>
      <c r="C807" s="14"/>
      <c r="D807" s="14"/>
      <c r="E807" s="165" t="e">
        <f t="shared" ref="E807:E809" si="19">F807/D807</f>
        <v>#DIV/0!</v>
      </c>
      <c r="F807" s="165"/>
      <c r="G807" s="67"/>
      <c r="H807" s="67"/>
      <c r="I807" s="138"/>
      <c r="J807" s="138"/>
      <c r="K807" s="80"/>
      <c r="O807" s="192"/>
      <c r="P807" s="187"/>
      <c r="Q807" s="192"/>
    </row>
    <row r="808" spans="1:17" x14ac:dyDescent="0.25">
      <c r="A808" s="167"/>
      <c r="B808" s="10"/>
      <c r="C808" s="14"/>
      <c r="D808" s="14"/>
      <c r="E808" s="165" t="e">
        <f t="shared" si="19"/>
        <v>#DIV/0!</v>
      </c>
      <c r="F808" s="165"/>
      <c r="I808" s="138"/>
      <c r="J808" s="138"/>
      <c r="P808" s="106"/>
    </row>
    <row r="809" spans="1:17" x14ac:dyDescent="0.25">
      <c r="A809" s="167">
        <v>3</v>
      </c>
      <c r="B809" s="10"/>
      <c r="C809" s="167"/>
      <c r="D809" s="167"/>
      <c r="E809" s="165" t="e">
        <f t="shared" si="19"/>
        <v>#DIV/0!</v>
      </c>
      <c r="F809" s="165"/>
      <c r="I809" s="138"/>
      <c r="J809" s="138"/>
      <c r="P809" s="106"/>
    </row>
    <row r="810" spans="1:17" x14ac:dyDescent="0.25">
      <c r="A810" s="144"/>
      <c r="B810" s="145" t="s">
        <v>20</v>
      </c>
      <c r="C810" s="144" t="s">
        <v>21</v>
      </c>
      <c r="D810" s="144" t="s">
        <v>21</v>
      </c>
      <c r="E810" s="144" t="s">
        <v>21</v>
      </c>
      <c r="F810" s="146">
        <f>F809+F807+F806+F808</f>
        <v>0</v>
      </c>
      <c r="I810" s="135">
        <f>SUM(I806:I809)</f>
        <v>0</v>
      </c>
      <c r="J810" s="135">
        <f>SUM(J806:J809)</f>
        <v>0</v>
      </c>
      <c r="P810" s="106"/>
    </row>
    <row r="811" spans="1:17" x14ac:dyDescent="0.25">
      <c r="A811" s="17"/>
      <c r="B811" s="11"/>
      <c r="C811" s="17"/>
      <c r="D811" s="17"/>
      <c r="E811" s="17"/>
      <c r="F811" s="36"/>
      <c r="P811" s="106"/>
    </row>
    <row r="812" spans="1:17" x14ac:dyDescent="0.25">
      <c r="A812" s="861" t="s">
        <v>155</v>
      </c>
      <c r="B812" s="861"/>
      <c r="C812" s="861"/>
      <c r="D812" s="861"/>
      <c r="E812" s="861"/>
      <c r="F812" s="861"/>
      <c r="G812" s="861"/>
      <c r="H812" s="861"/>
      <c r="I812" s="861"/>
      <c r="J812" s="861"/>
      <c r="P812" s="106"/>
    </row>
    <row r="813" spans="1:17" x14ac:dyDescent="0.25">
      <c r="A813" s="862"/>
      <c r="B813" s="862"/>
      <c r="C813" s="862"/>
      <c r="D813" s="862"/>
      <c r="E813" s="862"/>
      <c r="F813" s="862"/>
      <c r="I813" s="850" t="s">
        <v>172</v>
      </c>
      <c r="J813" s="850"/>
      <c r="P813" s="106"/>
    </row>
    <row r="814" spans="1:17" ht="56.25" x14ac:dyDescent="0.25">
      <c r="A814" s="167" t="s">
        <v>24</v>
      </c>
      <c r="B814" s="167" t="s">
        <v>14</v>
      </c>
      <c r="C814" s="167" t="s">
        <v>78</v>
      </c>
      <c r="D814" s="167" t="s">
        <v>27</v>
      </c>
      <c r="E814" s="167" t="s">
        <v>79</v>
      </c>
      <c r="F814" s="167" t="s">
        <v>7</v>
      </c>
      <c r="I814" s="133" t="s">
        <v>115</v>
      </c>
      <c r="J814" s="133" t="s">
        <v>173</v>
      </c>
      <c r="K814" s="81"/>
      <c r="L814" s="105"/>
      <c r="P814" s="106"/>
    </row>
    <row r="815" spans="1:17" x14ac:dyDescent="0.25">
      <c r="A815" s="113">
        <v>1</v>
      </c>
      <c r="B815" s="113">
        <v>2</v>
      </c>
      <c r="C815" s="113">
        <v>3</v>
      </c>
      <c r="D815" s="113">
        <v>4</v>
      </c>
      <c r="E815" s="113">
        <v>5</v>
      </c>
      <c r="F815" s="113">
        <v>6</v>
      </c>
      <c r="G815" s="78"/>
      <c r="H815" s="78"/>
      <c r="I815" s="135"/>
      <c r="J815" s="135"/>
      <c r="P815" s="106"/>
    </row>
    <row r="816" spans="1:17" x14ac:dyDescent="0.25">
      <c r="A816" s="167">
        <v>1</v>
      </c>
      <c r="B816" s="10"/>
      <c r="C816" s="167"/>
      <c r="D816" s="167"/>
      <c r="E816" s="165" t="e">
        <f>F816/D816</f>
        <v>#DIV/0!</v>
      </c>
      <c r="F816" s="165"/>
      <c r="I816" s="138"/>
      <c r="J816" s="138"/>
      <c r="P816" s="106"/>
    </row>
    <row r="817" spans="1:17" s="78" customFormat="1" x14ac:dyDescent="0.25">
      <c r="A817" s="167">
        <v>2</v>
      </c>
      <c r="B817" s="10"/>
      <c r="C817" s="14"/>
      <c r="D817" s="14"/>
      <c r="E817" s="165" t="e">
        <f t="shared" ref="E817:E819" si="20">F817/D817</f>
        <v>#DIV/0!</v>
      </c>
      <c r="F817" s="165"/>
      <c r="G817" s="67"/>
      <c r="H817" s="67"/>
      <c r="I817" s="138"/>
      <c r="J817" s="138"/>
      <c r="K817" s="79"/>
      <c r="O817" s="188"/>
      <c r="P817" s="186"/>
      <c r="Q817" s="188"/>
    </row>
    <row r="818" spans="1:17" x14ac:dyDescent="0.25">
      <c r="A818" s="167"/>
      <c r="B818" s="10"/>
      <c r="C818" s="14"/>
      <c r="D818" s="14"/>
      <c r="E818" s="165" t="e">
        <f t="shared" si="20"/>
        <v>#DIV/0!</v>
      </c>
      <c r="F818" s="165"/>
      <c r="I818" s="138"/>
      <c r="J818" s="138"/>
      <c r="P818" s="106"/>
    </row>
    <row r="819" spans="1:17" x14ac:dyDescent="0.25">
      <c r="A819" s="167">
        <v>3</v>
      </c>
      <c r="B819" s="10"/>
      <c r="C819" s="167"/>
      <c r="D819" s="167"/>
      <c r="E819" s="165" t="e">
        <f t="shared" si="20"/>
        <v>#DIV/0!</v>
      </c>
      <c r="F819" s="165"/>
      <c r="I819" s="138"/>
      <c r="J819" s="138"/>
      <c r="P819" s="106"/>
    </row>
    <row r="820" spans="1:17" x14ac:dyDescent="0.25">
      <c r="A820" s="144"/>
      <c r="B820" s="145" t="s">
        <v>20</v>
      </c>
      <c r="C820" s="144" t="s">
        <v>21</v>
      </c>
      <c r="D820" s="144" t="s">
        <v>21</v>
      </c>
      <c r="E820" s="144" t="s">
        <v>21</v>
      </c>
      <c r="F820" s="146">
        <f>F819+F817+F816+F818</f>
        <v>0</v>
      </c>
      <c r="I820" s="135">
        <f>SUM(I816:I819)</f>
        <v>0</v>
      </c>
      <c r="J820" s="135">
        <f>SUM(J816:J819)</f>
        <v>0</v>
      </c>
      <c r="P820" s="106"/>
    </row>
    <row r="821" spans="1:17" x14ac:dyDescent="0.25">
      <c r="A821" s="17"/>
      <c r="B821" s="11"/>
      <c r="C821" s="17"/>
      <c r="D821" s="17"/>
      <c r="E821" s="17"/>
      <c r="F821" s="36"/>
      <c r="P821" s="106"/>
    </row>
    <row r="822" spans="1:17" x14ac:dyDescent="0.25">
      <c r="A822" s="861" t="s">
        <v>156</v>
      </c>
      <c r="B822" s="861"/>
      <c r="C822" s="861"/>
      <c r="D822" s="861"/>
      <c r="E822" s="861"/>
      <c r="F822" s="861"/>
      <c r="G822" s="861"/>
      <c r="H822" s="861"/>
      <c r="I822" s="861"/>
      <c r="J822" s="861"/>
      <c r="P822" s="106"/>
    </row>
    <row r="823" spans="1:17" x14ac:dyDescent="0.25">
      <c r="A823" s="862"/>
      <c r="B823" s="862"/>
      <c r="C823" s="862"/>
      <c r="D823" s="862"/>
      <c r="E823" s="862"/>
      <c r="F823" s="862"/>
      <c r="I823" s="850" t="s">
        <v>172</v>
      </c>
      <c r="J823" s="850"/>
      <c r="P823" s="106"/>
    </row>
    <row r="824" spans="1:17" ht="56.25" x14ac:dyDescent="0.25">
      <c r="A824" s="167" t="s">
        <v>24</v>
      </c>
      <c r="B824" s="167" t="s">
        <v>14</v>
      </c>
      <c r="C824" s="167" t="s">
        <v>78</v>
      </c>
      <c r="D824" s="167" t="s">
        <v>27</v>
      </c>
      <c r="E824" s="167" t="s">
        <v>79</v>
      </c>
      <c r="F824" s="167" t="s">
        <v>7</v>
      </c>
      <c r="I824" s="133" t="s">
        <v>115</v>
      </c>
      <c r="J824" s="133" t="s">
        <v>173</v>
      </c>
      <c r="K824" s="81"/>
      <c r="L824" s="105"/>
      <c r="P824" s="106"/>
    </row>
    <row r="825" spans="1:17" x14ac:dyDescent="0.25">
      <c r="A825" s="113">
        <v>1</v>
      </c>
      <c r="B825" s="113">
        <v>2</v>
      </c>
      <c r="C825" s="113">
        <v>3</v>
      </c>
      <c r="D825" s="113">
        <v>4</v>
      </c>
      <c r="E825" s="113">
        <v>5</v>
      </c>
      <c r="F825" s="113">
        <v>6</v>
      </c>
      <c r="G825" s="78"/>
      <c r="H825" s="78"/>
      <c r="I825" s="135"/>
      <c r="J825" s="135"/>
      <c r="P825" s="106"/>
    </row>
    <row r="826" spans="1:17" x14ac:dyDescent="0.25">
      <c r="A826" s="167">
        <v>1</v>
      </c>
      <c r="B826" s="10" t="s">
        <v>170</v>
      </c>
      <c r="C826" s="167"/>
      <c r="D826" s="167"/>
      <c r="E826" s="165" t="e">
        <f>F826/D826</f>
        <v>#DIV/0!</v>
      </c>
      <c r="F826" s="165"/>
      <c r="I826" s="138"/>
      <c r="J826" s="138"/>
      <c r="P826" s="106"/>
    </row>
    <row r="827" spans="1:17" s="78" customFormat="1" x14ac:dyDescent="0.25">
      <c r="A827" s="167">
        <v>2</v>
      </c>
      <c r="B827" s="10" t="s">
        <v>171</v>
      </c>
      <c r="C827" s="14"/>
      <c r="D827" s="14"/>
      <c r="E827" s="165" t="e">
        <f t="shared" ref="E827:E829" si="21">F827/D827</f>
        <v>#DIV/0!</v>
      </c>
      <c r="F827" s="165"/>
      <c r="G827" s="67"/>
      <c r="H827" s="67"/>
      <c r="I827" s="138"/>
      <c r="J827" s="138"/>
      <c r="K827" s="79"/>
      <c r="O827" s="188"/>
      <c r="P827" s="186"/>
      <c r="Q827" s="188"/>
    </row>
    <row r="828" spans="1:17" x14ac:dyDescent="0.25">
      <c r="A828" s="167">
        <v>3</v>
      </c>
      <c r="B828" s="10"/>
      <c r="C828" s="167"/>
      <c r="D828" s="167"/>
      <c r="E828" s="165" t="e">
        <f t="shared" si="21"/>
        <v>#DIV/0!</v>
      </c>
      <c r="F828" s="165"/>
      <c r="I828" s="138"/>
      <c r="J828" s="138"/>
      <c r="P828" s="106"/>
      <c r="Q828" s="195"/>
    </row>
    <row r="829" spans="1:17" x14ac:dyDescent="0.25">
      <c r="A829" s="167">
        <v>4</v>
      </c>
      <c r="B829" s="10"/>
      <c r="C829" s="167"/>
      <c r="D829" s="167"/>
      <c r="E829" s="165" t="e">
        <f t="shared" si="21"/>
        <v>#DIV/0!</v>
      </c>
      <c r="F829" s="165"/>
      <c r="I829" s="138"/>
      <c r="J829" s="138"/>
      <c r="P829" s="106"/>
      <c r="Q829" s="195"/>
    </row>
    <row r="830" spans="1:17" x14ac:dyDescent="0.25">
      <c r="A830" s="144"/>
      <c r="B830" s="145" t="s">
        <v>20</v>
      </c>
      <c r="C830" s="144" t="s">
        <v>21</v>
      </c>
      <c r="D830" s="144" t="s">
        <v>21</v>
      </c>
      <c r="E830" s="144" t="s">
        <v>21</v>
      </c>
      <c r="F830" s="146">
        <f>F829+F827+F826+F828</f>
        <v>0</v>
      </c>
      <c r="I830" s="135">
        <f>SUM(I826:I829)</f>
        <v>0</v>
      </c>
      <c r="J830" s="135">
        <f>SUM(J826:J829)</f>
        <v>0</v>
      </c>
      <c r="K830" s="76"/>
      <c r="P830" s="106"/>
      <c r="Q830" s="195"/>
    </row>
    <row r="831" spans="1:17" x14ac:dyDescent="0.25">
      <c r="A831" s="17"/>
      <c r="B831" s="11"/>
      <c r="C831" s="17"/>
      <c r="D831" s="17"/>
      <c r="E831" s="17"/>
      <c r="F831" s="36"/>
      <c r="P831" s="106"/>
      <c r="Q831" s="195"/>
    </row>
    <row r="832" spans="1:17" x14ac:dyDescent="0.25">
      <c r="A832" s="861" t="s">
        <v>149</v>
      </c>
      <c r="B832" s="861"/>
      <c r="C832" s="861"/>
      <c r="D832" s="861"/>
      <c r="E832" s="861"/>
      <c r="F832" s="861"/>
      <c r="G832" s="861"/>
      <c r="H832" s="861"/>
      <c r="I832" s="861"/>
      <c r="J832" s="861"/>
      <c r="P832" s="106"/>
      <c r="Q832" s="195"/>
    </row>
    <row r="833" spans="1:17" x14ac:dyDescent="0.25">
      <c r="A833" s="862"/>
      <c r="B833" s="862"/>
      <c r="C833" s="862"/>
      <c r="D833" s="862"/>
      <c r="E833" s="862"/>
      <c r="F833" s="17"/>
      <c r="I833" s="850" t="s">
        <v>172</v>
      </c>
      <c r="J833" s="850"/>
      <c r="O833" s="106"/>
    </row>
    <row r="834" spans="1:17" ht="56.25" x14ac:dyDescent="0.25">
      <c r="A834" s="167" t="s">
        <v>15</v>
      </c>
      <c r="B834" s="167" t="s">
        <v>14</v>
      </c>
      <c r="C834" s="167" t="s">
        <v>27</v>
      </c>
      <c r="D834" s="167" t="s">
        <v>75</v>
      </c>
      <c r="E834" s="167" t="s">
        <v>7</v>
      </c>
      <c r="I834" s="133" t="s">
        <v>115</v>
      </c>
      <c r="J834" s="133" t="s">
        <v>173</v>
      </c>
      <c r="K834" s="81"/>
      <c r="O834" s="106"/>
    </row>
    <row r="835" spans="1:17" x14ac:dyDescent="0.25">
      <c r="A835" s="113">
        <v>1</v>
      </c>
      <c r="B835" s="113">
        <v>2</v>
      </c>
      <c r="C835" s="113">
        <v>3</v>
      </c>
      <c r="D835" s="113">
        <v>4</v>
      </c>
      <c r="E835" s="113">
        <v>5</v>
      </c>
      <c r="F835" s="78"/>
      <c r="G835" s="78"/>
      <c r="H835" s="78"/>
      <c r="I835" s="135"/>
      <c r="J835" s="135"/>
      <c r="O835" s="106"/>
    </row>
    <row r="836" spans="1:17" x14ac:dyDescent="0.25">
      <c r="A836" s="167">
        <v>1</v>
      </c>
      <c r="B836" s="10" t="s">
        <v>84</v>
      </c>
      <c r="C836" s="167"/>
      <c r="D836" s="165" t="e">
        <f>E836/C836</f>
        <v>#DIV/0!</v>
      </c>
      <c r="E836" s="165"/>
      <c r="I836" s="138"/>
      <c r="J836" s="138"/>
      <c r="O836" s="106"/>
    </row>
    <row r="837" spans="1:17" s="78" customFormat="1" x14ac:dyDescent="0.25">
      <c r="A837" s="167">
        <v>2</v>
      </c>
      <c r="B837" s="10" t="s">
        <v>83</v>
      </c>
      <c r="C837" s="167"/>
      <c r="D837" s="165" t="e">
        <f>E837/C837</f>
        <v>#DIV/0!</v>
      </c>
      <c r="E837" s="165"/>
      <c r="F837" s="67"/>
      <c r="G837" s="67"/>
      <c r="H837" s="67"/>
      <c r="I837" s="138"/>
      <c r="J837" s="138"/>
      <c r="K837" s="79"/>
      <c r="O837" s="186"/>
      <c r="P837" s="188"/>
      <c r="Q837" s="188"/>
    </row>
    <row r="838" spans="1:17" x14ac:dyDescent="0.25">
      <c r="A838" s="167">
        <v>3</v>
      </c>
      <c r="B838" s="10" t="s">
        <v>85</v>
      </c>
      <c r="C838" s="167"/>
      <c r="D838" s="165" t="e">
        <f>E838/C838</f>
        <v>#DIV/0!</v>
      </c>
      <c r="E838" s="165"/>
      <c r="I838" s="138"/>
      <c r="J838" s="138"/>
      <c r="O838" s="106"/>
    </row>
    <row r="839" spans="1:17" x14ac:dyDescent="0.25">
      <c r="A839" s="167">
        <v>4</v>
      </c>
      <c r="B839" s="10" t="s">
        <v>86</v>
      </c>
      <c r="C839" s="167"/>
      <c r="D839" s="165" t="e">
        <f>E839/C839</f>
        <v>#DIV/0!</v>
      </c>
      <c r="E839" s="165"/>
      <c r="I839" s="138"/>
      <c r="J839" s="138"/>
      <c r="O839" s="106"/>
    </row>
    <row r="840" spans="1:17" x14ac:dyDescent="0.25">
      <c r="A840" s="144"/>
      <c r="B840" s="145" t="s">
        <v>20</v>
      </c>
      <c r="C840" s="144"/>
      <c r="D840" s="144" t="s">
        <v>21</v>
      </c>
      <c r="E840" s="146">
        <f>E839+E838+E837+E836</f>
        <v>0</v>
      </c>
      <c r="I840" s="135">
        <f>SUM(I836:I839)</f>
        <v>0</v>
      </c>
      <c r="J840" s="135">
        <f>SUM(J836:J839)</f>
        <v>0</v>
      </c>
      <c r="O840" s="106"/>
    </row>
    <row r="841" spans="1:17" x14ac:dyDescent="0.25">
      <c r="A841" s="35"/>
      <c r="B841" s="11"/>
      <c r="C841" s="17"/>
      <c r="D841" s="17"/>
      <c r="E841" s="17"/>
      <c r="F841" s="36"/>
      <c r="O841" s="106"/>
    </row>
    <row r="842" spans="1:17" x14ac:dyDescent="0.25">
      <c r="A842" s="861" t="s">
        <v>158</v>
      </c>
      <c r="B842" s="861"/>
      <c r="C842" s="861"/>
      <c r="D842" s="861"/>
      <c r="E842" s="861"/>
      <c r="F842" s="861"/>
      <c r="G842" s="861"/>
      <c r="H842" s="861"/>
      <c r="I842" s="861"/>
      <c r="J842" s="861"/>
      <c r="O842" s="106"/>
    </row>
    <row r="843" spans="1:17" x14ac:dyDescent="0.25">
      <c r="A843" s="30"/>
      <c r="B843" s="11"/>
      <c r="C843" s="17"/>
      <c r="D843" s="17"/>
      <c r="E843" s="17"/>
      <c r="F843" s="17"/>
      <c r="P843" s="106"/>
    </row>
    <row r="844" spans="1:17" x14ac:dyDescent="0.25">
      <c r="A844" s="30"/>
      <c r="B844" s="11"/>
      <c r="C844" s="17"/>
      <c r="D844" s="17"/>
      <c r="E844" s="17"/>
      <c r="F844" s="17"/>
      <c r="I844" s="850" t="s">
        <v>172</v>
      </c>
      <c r="J844" s="850"/>
      <c r="K844" s="128"/>
    </row>
    <row r="845" spans="1:17" ht="56.25" x14ac:dyDescent="0.25">
      <c r="A845" s="167" t="s">
        <v>24</v>
      </c>
      <c r="B845" s="167" t="s">
        <v>14</v>
      </c>
      <c r="C845" s="167" t="s">
        <v>74</v>
      </c>
      <c r="D845" s="167" t="s">
        <v>117</v>
      </c>
      <c r="F845" s="17"/>
      <c r="I845" s="133" t="s">
        <v>115</v>
      </c>
      <c r="J845" s="133" t="s">
        <v>173</v>
      </c>
      <c r="P845" s="106"/>
    </row>
    <row r="846" spans="1:17" x14ac:dyDescent="0.25">
      <c r="A846" s="113">
        <v>1</v>
      </c>
      <c r="B846" s="113">
        <v>2</v>
      </c>
      <c r="C846" s="113">
        <v>3</v>
      </c>
      <c r="D846" s="113">
        <v>4</v>
      </c>
      <c r="E846" s="78"/>
      <c r="F846" s="1"/>
      <c r="G846" s="78"/>
      <c r="H846" s="78"/>
      <c r="I846" s="135"/>
      <c r="J846" s="135"/>
      <c r="P846" s="106"/>
    </row>
    <row r="847" spans="1:17" x14ac:dyDescent="0.25">
      <c r="A847" s="167"/>
      <c r="B847" s="15"/>
      <c r="C847" s="13"/>
      <c r="D847" s="165"/>
      <c r="F847" s="17"/>
      <c r="I847" s="138"/>
      <c r="J847" s="138"/>
      <c r="P847" s="106"/>
    </row>
    <row r="848" spans="1:17" s="78" customFormat="1" x14ac:dyDescent="0.25">
      <c r="A848" s="167"/>
      <c r="B848" s="15"/>
      <c r="C848" s="13"/>
      <c r="D848" s="165"/>
      <c r="E848" s="67"/>
      <c r="F848" s="36"/>
      <c r="G848" s="67"/>
      <c r="H848" s="67"/>
      <c r="I848" s="138"/>
      <c r="J848" s="138"/>
      <c r="K848" s="79"/>
      <c r="O848" s="188"/>
      <c r="P848" s="186"/>
      <c r="Q848" s="188"/>
    </row>
    <row r="849" spans="1:17" x14ac:dyDescent="0.25">
      <c r="A849" s="167"/>
      <c r="B849" s="15"/>
      <c r="C849" s="13"/>
      <c r="D849" s="165"/>
      <c r="F849" s="17"/>
      <c r="I849" s="138"/>
      <c r="J849" s="138"/>
      <c r="P849" s="106"/>
      <c r="Q849" s="195"/>
    </row>
    <row r="850" spans="1:17" x14ac:dyDescent="0.25">
      <c r="A850" s="167"/>
      <c r="B850" s="15"/>
      <c r="C850" s="13"/>
      <c r="D850" s="165"/>
      <c r="F850" s="17"/>
      <c r="I850" s="138"/>
      <c r="J850" s="138"/>
      <c r="P850" s="106"/>
      <c r="Q850" s="195"/>
    </row>
    <row r="851" spans="1:17" x14ac:dyDescent="0.25">
      <c r="A851" s="144"/>
      <c r="B851" s="145" t="s">
        <v>20</v>
      </c>
      <c r="C851" s="144" t="s">
        <v>21</v>
      </c>
      <c r="D851" s="146">
        <f>SUM(D847:D850)</f>
        <v>0</v>
      </c>
      <c r="F851" s="17"/>
      <c r="I851" s="135">
        <f>SUM(I847:I850)</f>
        <v>0</v>
      </c>
      <c r="J851" s="135">
        <f>SUM(J847:J850)</f>
        <v>0</v>
      </c>
      <c r="P851" s="106"/>
      <c r="Q851" s="195"/>
    </row>
    <row r="852" spans="1:17" x14ac:dyDescent="0.25">
      <c r="A852" s="35"/>
      <c r="B852" s="11"/>
      <c r="C852" s="17"/>
      <c r="D852" s="17"/>
      <c r="E852" s="17"/>
      <c r="F852" s="36"/>
      <c r="P852" s="106"/>
      <c r="Q852" s="195"/>
    </row>
    <row r="853" spans="1:17" x14ac:dyDescent="0.25">
      <c r="A853" s="863" t="s">
        <v>180</v>
      </c>
      <c r="B853" s="863"/>
      <c r="C853" s="863"/>
      <c r="D853" s="863"/>
      <c r="E853" s="863"/>
      <c r="F853" s="863"/>
      <c r="G853" s="863"/>
      <c r="H853" s="863"/>
      <c r="I853" s="863"/>
      <c r="J853" s="863"/>
      <c r="P853" s="106"/>
    </row>
    <row r="854" spans="1:17" x14ac:dyDescent="0.25">
      <c r="A854" s="35"/>
      <c r="B854" s="11"/>
      <c r="C854" s="17"/>
      <c r="D854" s="17"/>
      <c r="E854" s="17"/>
      <c r="F854" s="36"/>
      <c r="P854" s="106"/>
    </row>
    <row r="855" spans="1:17" x14ac:dyDescent="0.25">
      <c r="A855" s="860" t="s">
        <v>118</v>
      </c>
      <c r="B855" s="860"/>
      <c r="C855" s="860"/>
      <c r="D855" s="860"/>
      <c r="E855" s="860"/>
      <c r="F855" s="860"/>
      <c r="G855" s="860"/>
      <c r="H855" s="860"/>
      <c r="I855" s="860"/>
      <c r="J855" s="860"/>
      <c r="K855" s="123"/>
    </row>
    <row r="856" spans="1:17" x14ac:dyDescent="0.25">
      <c r="A856" s="55"/>
      <c r="B856" s="55"/>
      <c r="C856" s="55"/>
      <c r="D856" s="55"/>
      <c r="E856" s="55"/>
      <c r="F856" s="17"/>
      <c r="I856" s="850" t="s">
        <v>172</v>
      </c>
      <c r="J856" s="850"/>
      <c r="P856" s="106"/>
    </row>
    <row r="857" spans="1:17" ht="56.25" x14ac:dyDescent="0.25">
      <c r="A857" s="167" t="s">
        <v>24</v>
      </c>
      <c r="B857" s="167" t="s">
        <v>14</v>
      </c>
      <c r="C857" s="167" t="s">
        <v>74</v>
      </c>
      <c r="D857" s="167" t="s">
        <v>117</v>
      </c>
      <c r="E857" s="68"/>
      <c r="F857" s="37"/>
      <c r="G857" s="4"/>
      <c r="H857" s="37"/>
      <c r="I857" s="133" t="s">
        <v>115</v>
      </c>
      <c r="J857" s="133" t="s">
        <v>173</v>
      </c>
      <c r="K857" s="128"/>
      <c r="P857" s="106"/>
    </row>
    <row r="858" spans="1:17" x14ac:dyDescent="0.25">
      <c r="A858" s="113">
        <v>1</v>
      </c>
      <c r="B858" s="113">
        <v>2</v>
      </c>
      <c r="C858" s="113">
        <v>3</v>
      </c>
      <c r="D858" s="113">
        <v>4</v>
      </c>
      <c r="E858" s="79"/>
      <c r="F858" s="107"/>
      <c r="G858" s="108"/>
      <c r="H858" s="109"/>
      <c r="I858" s="141"/>
      <c r="J858" s="141"/>
      <c r="P858" s="106"/>
    </row>
    <row r="859" spans="1:17" s="68" customFormat="1" x14ac:dyDescent="0.25">
      <c r="A859" s="167">
        <v>1</v>
      </c>
      <c r="B859" s="10"/>
      <c r="C859" s="13"/>
      <c r="D859" s="165"/>
      <c r="F859" s="37"/>
      <c r="G859" s="4"/>
      <c r="H859" s="21"/>
      <c r="I859" s="142"/>
      <c r="J859" s="142"/>
      <c r="O859" s="121"/>
      <c r="P859" s="88"/>
      <c r="Q859" s="121"/>
    </row>
    <row r="860" spans="1:17" s="79" customFormat="1" x14ac:dyDescent="0.25">
      <c r="A860" s="144"/>
      <c r="B860" s="145" t="s">
        <v>20</v>
      </c>
      <c r="C860" s="144" t="s">
        <v>21</v>
      </c>
      <c r="D860" s="146">
        <f>SUM(D859:D859)</f>
        <v>0</v>
      </c>
      <c r="E860" s="68"/>
      <c r="F860" s="37"/>
      <c r="G860" s="4"/>
      <c r="H860" s="21"/>
      <c r="I860" s="135">
        <f>SUM(I859)</f>
        <v>0</v>
      </c>
      <c r="J860" s="135">
        <f>SUM(J859)</f>
        <v>0</v>
      </c>
      <c r="O860" s="193"/>
      <c r="P860" s="198"/>
      <c r="Q860" s="193"/>
    </row>
    <row r="861" spans="1:17" s="68" customFormat="1" x14ac:dyDescent="0.25">
      <c r="A861" s="37"/>
      <c r="B861" s="37"/>
      <c r="C861" s="37"/>
      <c r="D861" s="37"/>
      <c r="E861" s="37"/>
      <c r="F861" s="37"/>
      <c r="G861" s="4"/>
      <c r="H861" s="21"/>
      <c r="I861" s="4"/>
      <c r="J861" s="4"/>
      <c r="O861" s="121"/>
      <c r="P861" s="88"/>
      <c r="Q861" s="199"/>
    </row>
    <row r="862" spans="1:17" s="68" customFormat="1" x14ac:dyDescent="0.25">
      <c r="A862" s="861" t="s">
        <v>152</v>
      </c>
      <c r="B862" s="861"/>
      <c r="C862" s="861"/>
      <c r="D862" s="861"/>
      <c r="E862" s="861"/>
      <c r="F862" s="861"/>
      <c r="G862" s="861"/>
      <c r="H862" s="861"/>
      <c r="I862" s="861"/>
      <c r="J862" s="861"/>
      <c r="O862" s="121"/>
      <c r="P862" s="88"/>
      <c r="Q862" s="121"/>
    </row>
    <row r="863" spans="1:17" s="68" customFormat="1" x14ac:dyDescent="0.25">
      <c r="A863" s="862"/>
      <c r="B863" s="862"/>
      <c r="C863" s="862"/>
      <c r="D863" s="862"/>
      <c r="E863" s="862"/>
      <c r="F863" s="862"/>
      <c r="G863" s="67"/>
      <c r="H863" s="67"/>
      <c r="I863" s="850" t="s">
        <v>172</v>
      </c>
      <c r="J863" s="850"/>
      <c r="O863" s="121"/>
      <c r="P863" s="88"/>
      <c r="Q863" s="121"/>
    </row>
    <row r="864" spans="1:17" s="68" customFormat="1" ht="56.25" x14ac:dyDescent="0.25">
      <c r="A864" s="167" t="s">
        <v>24</v>
      </c>
      <c r="B864" s="167" t="s">
        <v>14</v>
      </c>
      <c r="C864" s="167" t="s">
        <v>78</v>
      </c>
      <c r="D864" s="167" t="s">
        <v>27</v>
      </c>
      <c r="E864" s="167" t="s">
        <v>79</v>
      </c>
      <c r="F864" s="167" t="s">
        <v>7</v>
      </c>
      <c r="H864" s="67"/>
      <c r="I864" s="133" t="s">
        <v>115</v>
      </c>
      <c r="J864" s="133" t="s">
        <v>173</v>
      </c>
      <c r="M864" s="76"/>
      <c r="O864" s="121"/>
      <c r="P864" s="88"/>
      <c r="Q864" s="121"/>
    </row>
    <row r="865" spans="1:17" s="68" customFormat="1" x14ac:dyDescent="0.25">
      <c r="A865" s="113">
        <v>1</v>
      </c>
      <c r="B865" s="113">
        <v>2</v>
      </c>
      <c r="C865" s="113">
        <v>3</v>
      </c>
      <c r="D865" s="113">
        <v>4</v>
      </c>
      <c r="E865" s="113">
        <v>5</v>
      </c>
      <c r="F865" s="113">
        <v>6</v>
      </c>
      <c r="G865" s="79"/>
      <c r="H865" s="78"/>
      <c r="I865" s="130"/>
      <c r="J865" s="130"/>
      <c r="O865" s="121"/>
      <c r="P865" s="88"/>
      <c r="Q865" s="121"/>
    </row>
    <row r="866" spans="1:17" s="68" customFormat="1" x14ac:dyDescent="0.25">
      <c r="A866" s="167">
        <v>1</v>
      </c>
      <c r="B866" s="10" t="s">
        <v>175</v>
      </c>
      <c r="C866" s="167"/>
      <c r="D866" s="167"/>
      <c r="E866" s="165" t="e">
        <f>F866/D866</f>
        <v>#DIV/0!</v>
      </c>
      <c r="F866" s="165"/>
      <c r="H866" s="67"/>
      <c r="I866" s="142"/>
      <c r="J866" s="142"/>
      <c r="O866" s="121"/>
      <c r="P866" s="88"/>
      <c r="Q866" s="121"/>
    </row>
    <row r="867" spans="1:17" s="79" customFormat="1" x14ac:dyDescent="0.25">
      <c r="A867" s="144"/>
      <c r="B867" s="145" t="s">
        <v>20</v>
      </c>
      <c r="C867" s="144" t="s">
        <v>21</v>
      </c>
      <c r="D867" s="144" t="s">
        <v>21</v>
      </c>
      <c r="E867" s="144" t="s">
        <v>21</v>
      </c>
      <c r="F867" s="146">
        <f>F866</f>
        <v>0</v>
      </c>
      <c r="G867" s="67"/>
      <c r="H867" s="67"/>
      <c r="I867" s="135">
        <f>SUM(I866)</f>
        <v>0</v>
      </c>
      <c r="J867" s="135">
        <f>SUM(J866)</f>
        <v>0</v>
      </c>
      <c r="O867" s="193"/>
      <c r="P867" s="198"/>
      <c r="Q867" s="193"/>
    </row>
    <row r="868" spans="1:17" s="68" customFormat="1" x14ac:dyDescent="0.25">
      <c r="A868" s="35"/>
      <c r="B868" s="11"/>
      <c r="C868" s="17"/>
      <c r="D868" s="17"/>
      <c r="E868" s="17"/>
      <c r="F868" s="36"/>
      <c r="G868" s="67"/>
      <c r="H868" s="67"/>
      <c r="I868" s="67"/>
      <c r="J868" s="67"/>
      <c r="O868" s="121"/>
      <c r="P868" s="88"/>
      <c r="Q868" s="121"/>
    </row>
    <row r="869" spans="1:17" x14ac:dyDescent="0.25">
      <c r="A869" s="35"/>
      <c r="B869" s="48" t="s">
        <v>100</v>
      </c>
      <c r="C869" s="164">
        <f>C870+C871+C872</f>
        <v>0</v>
      </c>
      <c r="D869" s="194"/>
      <c r="P869" s="106"/>
    </row>
    <row r="870" spans="1:17" x14ac:dyDescent="0.25">
      <c r="A870" s="35"/>
      <c r="B870" s="49" t="s">
        <v>2</v>
      </c>
      <c r="C870" s="164">
        <f>F867+D860+D851+E840+F830+F820+F810+F800+F790+F780+E770+D760+D749+E738+F728+F717+F709+F694+D685+D676+E667+E655+E646+C634+C623+C612+C601+C588+E575+E560+E549+D538+E522+F513+F506+F488+E474+J466-C871-C872</f>
        <v>0</v>
      </c>
      <c r="D870" s="195"/>
      <c r="P870" s="106"/>
    </row>
    <row r="871" spans="1:17" x14ac:dyDescent="0.25">
      <c r="A871" s="17"/>
      <c r="B871" s="11" t="s">
        <v>13</v>
      </c>
      <c r="C871" s="164">
        <f>I867+I860+I851+I840+I830+I820+I810+I790+I800+I780+I770+I760+I749+I738+I728+I717+I709+I694+I685+I676+I667+I655+I646+I634+I623+I612+I601+I588+I575+I560+I549+I538+I522+I513+I506+I488+I474</f>
        <v>0</v>
      </c>
      <c r="D871" s="195"/>
      <c r="L871" s="38"/>
      <c r="M871" s="11"/>
      <c r="N871" s="75"/>
      <c r="P871" s="106"/>
    </row>
    <row r="872" spans="1:17" x14ac:dyDescent="0.25">
      <c r="A872" s="17"/>
      <c r="B872" s="11" t="s">
        <v>106</v>
      </c>
      <c r="C872" s="164">
        <f>J867+J860+J851+J840+J830+J820+J810+J800+J790+J780+J770+J760+J749+J738+J728+J717+J709+J694+J685+J676+J667+J655+J646+J634+J623+J612+J601+J588+J575+J560+J549+J538+J522+J513+J506+J488+J474</f>
        <v>0</v>
      </c>
      <c r="D872" s="195"/>
    </row>
    <row r="873" spans="1:17" x14ac:dyDescent="0.25">
      <c r="A873" s="17"/>
      <c r="B873" s="11"/>
      <c r="C873" s="17"/>
      <c r="D873" s="17"/>
      <c r="E873" s="17"/>
      <c r="F873" s="17"/>
    </row>
    <row r="874" spans="1:17" x14ac:dyDescent="0.25">
      <c r="A874" s="17"/>
      <c r="B874" s="175" t="s">
        <v>195</v>
      </c>
      <c r="C874" s="201">
        <f>F867+D860+D851+E840+F830+F820+F810+F800+F790+F780+E770+D760+D749+E738+F728+F717+F709+F694+D685+D676+E667</f>
        <v>0</v>
      </c>
      <c r="D874" s="17"/>
      <c r="E874" s="17"/>
      <c r="F874" s="17"/>
    </row>
    <row r="875" spans="1:17" ht="51.75" customHeight="1" x14ac:dyDescent="0.25">
      <c r="A875" s="17"/>
      <c r="B875" s="200" t="s">
        <v>196</v>
      </c>
      <c r="C875" s="202"/>
      <c r="D875" s="17"/>
      <c r="E875" s="17"/>
      <c r="F875" s="17"/>
    </row>
    <row r="876" spans="1:17" ht="45" x14ac:dyDescent="0.25">
      <c r="A876" s="17"/>
      <c r="B876" s="175" t="s">
        <v>197</v>
      </c>
      <c r="C876" s="201">
        <f>C874-C875</f>
        <v>0</v>
      </c>
      <c r="D876" s="17"/>
      <c r="E876" s="17"/>
      <c r="F876" s="17"/>
    </row>
    <row r="877" spans="1:17" x14ac:dyDescent="0.25">
      <c r="A877" s="17"/>
      <c r="B877" s="11"/>
      <c r="C877" s="17"/>
      <c r="D877" s="17"/>
      <c r="E877" s="17"/>
      <c r="F877" s="17"/>
    </row>
    <row r="878" spans="1:17" x14ac:dyDescent="0.25">
      <c r="A878" s="17"/>
      <c r="B878" s="11"/>
      <c r="C878" s="17"/>
      <c r="D878" s="17"/>
      <c r="E878" s="17"/>
      <c r="F878" s="17"/>
    </row>
    <row r="879" spans="1:17" x14ac:dyDescent="0.25">
      <c r="A879" s="17"/>
      <c r="B879" s="11"/>
      <c r="C879" s="17"/>
      <c r="D879" s="17"/>
      <c r="E879" s="17"/>
      <c r="F879" s="17"/>
    </row>
    <row r="880" spans="1:17" x14ac:dyDescent="0.25">
      <c r="A880" s="17"/>
      <c r="B880" s="11"/>
      <c r="C880" s="17"/>
      <c r="D880" s="17"/>
      <c r="E880" s="17"/>
      <c r="F880" s="17"/>
    </row>
    <row r="881" spans="1:17" x14ac:dyDescent="0.25">
      <c r="A881" s="858" t="s">
        <v>9</v>
      </c>
      <c r="B881" s="858"/>
      <c r="C881" s="39"/>
      <c r="D881" s="928" t="e">
        <f>#REF!</f>
        <v>#REF!</v>
      </c>
      <c r="E881" s="928"/>
      <c r="F881" s="17"/>
      <c r="G881" s="17"/>
      <c r="H881" s="17"/>
      <c r="I881" s="17"/>
      <c r="J881" s="17"/>
    </row>
    <row r="882" spans="1:17" x14ac:dyDescent="0.25">
      <c r="A882" s="17"/>
      <c r="B882" s="40"/>
      <c r="C882" s="161" t="s">
        <v>10</v>
      </c>
      <c r="D882" s="929" t="s">
        <v>3</v>
      </c>
      <c r="E882" s="929"/>
      <c r="F882" s="17"/>
      <c r="G882" s="17"/>
      <c r="H882" s="17"/>
      <c r="I882" s="17"/>
      <c r="J882" s="17"/>
    </row>
    <row r="883" spans="1:17" s="17" customFormat="1" x14ac:dyDescent="0.25">
      <c r="A883" s="927"/>
      <c r="B883" s="927"/>
      <c r="C883" s="41"/>
      <c r="D883" s="162"/>
      <c r="E883" s="42"/>
      <c r="L883" s="111"/>
      <c r="O883" s="20"/>
      <c r="P883" s="20"/>
      <c r="Q883" s="20"/>
    </row>
    <row r="884" spans="1:17" s="17" customFormat="1" x14ac:dyDescent="0.25">
      <c r="A884" s="927"/>
      <c r="B884" s="927"/>
      <c r="C884" s="41"/>
      <c r="D884" s="910"/>
      <c r="E884" s="910"/>
      <c r="L884" s="111"/>
      <c r="O884" s="20"/>
      <c r="P884" s="20"/>
      <c r="Q884" s="20"/>
    </row>
    <row r="885" spans="1:17" s="17" customFormat="1" x14ac:dyDescent="0.25">
      <c r="A885" s="20"/>
      <c r="B885" s="43"/>
      <c r="C885" s="9"/>
      <c r="D885" s="910"/>
      <c r="E885" s="910"/>
      <c r="L885" s="111"/>
      <c r="O885" s="20"/>
      <c r="P885" s="20"/>
      <c r="Q885" s="20"/>
    </row>
    <row r="886" spans="1:17" s="17" customFormat="1" x14ac:dyDescent="0.25">
      <c r="B886" s="40"/>
      <c r="C886" s="44"/>
      <c r="D886" s="45"/>
      <c r="E886" s="46"/>
      <c r="L886" s="111"/>
      <c r="O886" s="20"/>
      <c r="P886" s="20"/>
      <c r="Q886" s="20"/>
    </row>
    <row r="887" spans="1:17" s="17" customFormat="1" x14ac:dyDescent="0.25">
      <c r="A887" s="858" t="s">
        <v>11</v>
      </c>
      <c r="B887" s="858"/>
      <c r="C887" s="47"/>
      <c r="D887" s="928" t="e">
        <f>#REF!</f>
        <v>#REF!</v>
      </c>
      <c r="E887" s="928"/>
      <c r="L887" s="111"/>
      <c r="O887" s="20"/>
      <c r="P887" s="20"/>
      <c r="Q887" s="20"/>
    </row>
    <row r="888" spans="1:17" s="17" customFormat="1" x14ac:dyDescent="0.25">
      <c r="B888" s="40"/>
      <c r="C888" s="161" t="s">
        <v>10</v>
      </c>
      <c r="D888" s="857" t="s">
        <v>3</v>
      </c>
      <c r="E888" s="857"/>
      <c r="L888" s="111"/>
      <c r="O888" s="20"/>
      <c r="P888" s="20"/>
      <c r="Q888" s="20"/>
    </row>
    <row r="889" spans="1:17" x14ac:dyDescent="0.25">
      <c r="A889" s="851" t="str">
        <f>'130Пит сотр'!A1:J1</f>
        <v>Муниципальное бюджетное общеобразовательное учреждение "Кингисеппская средняя общеобразовательная школа № 4"</v>
      </c>
      <c r="B889" s="851"/>
      <c r="C889" s="851"/>
      <c r="D889" s="851"/>
      <c r="E889" s="851"/>
      <c r="F889" s="851"/>
      <c r="G889" s="851"/>
      <c r="H889" s="851"/>
      <c r="I889" s="851"/>
      <c r="J889" s="851"/>
      <c r="K889" s="116"/>
    </row>
    <row r="891" spans="1:17" x14ac:dyDescent="0.25">
      <c r="A891" s="852" t="s">
        <v>77</v>
      </c>
      <c r="B891" s="852"/>
      <c r="C891" s="852"/>
      <c r="D891" s="852"/>
      <c r="E891" s="852"/>
      <c r="F891" s="852"/>
      <c r="G891" s="852"/>
      <c r="H891" s="852"/>
      <c r="I891" s="852"/>
      <c r="J891" s="852"/>
      <c r="K891" s="117"/>
    </row>
    <row r="893" spans="1:17" x14ac:dyDescent="0.25">
      <c r="A893" s="111"/>
      <c r="B893" s="111"/>
      <c r="C893" s="111"/>
      <c r="D893" s="111"/>
      <c r="E893" s="111"/>
      <c r="F893" s="111"/>
      <c r="G893" s="69" t="s">
        <v>104</v>
      </c>
      <c r="H893" s="2"/>
      <c r="I893" s="70"/>
      <c r="J893" s="2"/>
      <c r="K893" s="118"/>
    </row>
    <row r="894" spans="1:17" x14ac:dyDescent="0.25">
      <c r="B894" s="17"/>
    </row>
    <row r="895" spans="1:17" ht="23.25" customHeight="1" x14ac:dyDescent="0.25">
      <c r="A895" s="853" t="s">
        <v>95</v>
      </c>
      <c r="B895" s="853"/>
      <c r="C895" s="854" t="s">
        <v>98</v>
      </c>
      <c r="D895" s="855"/>
      <c r="E895" s="855"/>
      <c r="F895" s="855"/>
      <c r="G895" s="855"/>
      <c r="H895" s="855"/>
      <c r="I895" s="855"/>
      <c r="J895" s="856"/>
      <c r="K895" s="72"/>
    </row>
    <row r="896" spans="1:17" x14ac:dyDescent="0.25">
      <c r="A896" s="20"/>
      <c r="B896" s="20"/>
      <c r="C896" s="66"/>
      <c r="D896" s="66"/>
      <c r="E896" s="66"/>
      <c r="F896" s="66"/>
      <c r="G896" s="66"/>
      <c r="H896" s="66"/>
      <c r="I896" s="66"/>
      <c r="J896" s="66"/>
      <c r="K896" s="72"/>
    </row>
    <row r="898" spans="1:17" ht="46.5" customHeight="1" x14ac:dyDescent="0.25">
      <c r="A898" s="881" t="s">
        <v>307</v>
      </c>
      <c r="B898" s="881"/>
      <c r="C898" s="881"/>
      <c r="D898" s="881"/>
      <c r="E898" s="881"/>
      <c r="F898" s="881"/>
      <c r="G898" s="881"/>
      <c r="H898" s="881"/>
      <c r="I898" s="881"/>
      <c r="J898" s="881"/>
    </row>
    <row r="899" spans="1:17" x14ac:dyDescent="0.2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7" x14ac:dyDescent="0.25">
      <c r="A900" s="880" t="s">
        <v>191</v>
      </c>
      <c r="B900" s="880"/>
      <c r="C900" s="880"/>
      <c r="D900" s="880"/>
      <c r="E900" s="880"/>
      <c r="F900" s="880"/>
      <c r="G900" s="880"/>
      <c r="H900" s="880"/>
      <c r="I900" s="880"/>
      <c r="J900" s="880"/>
      <c r="K900" s="123"/>
    </row>
    <row r="901" spans="1:17" x14ac:dyDescent="0.2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0"/>
    </row>
    <row r="902" spans="1:17" x14ac:dyDescent="0.25">
      <c r="A902" s="882" t="s">
        <v>120</v>
      </c>
      <c r="B902" s="882"/>
      <c r="C902" s="882"/>
      <c r="D902" s="882"/>
      <c r="E902" s="882"/>
      <c r="F902" s="882"/>
      <c r="G902" s="882"/>
      <c r="H902" s="882"/>
      <c r="I902" s="882"/>
      <c r="J902" s="882"/>
      <c r="K902" s="125"/>
    </row>
    <row r="903" spans="1:17" x14ac:dyDescent="0.25">
      <c r="B903" s="111"/>
      <c r="C903" s="111"/>
      <c r="D903" s="111"/>
      <c r="E903" s="111"/>
      <c r="F903" s="111"/>
      <c r="G903" s="111"/>
      <c r="H903" s="111"/>
      <c r="I903" s="111"/>
      <c r="J903" s="111"/>
      <c r="K903" s="176"/>
    </row>
    <row r="904" spans="1:17" x14ac:dyDescent="0.25">
      <c r="B904" s="11"/>
      <c r="C904" s="11"/>
      <c r="D904" s="20"/>
      <c r="E904" s="20"/>
      <c r="F904" s="20"/>
      <c r="G904" s="20"/>
      <c r="H904" s="20"/>
      <c r="I904" s="20"/>
      <c r="J904" s="20"/>
      <c r="K904" s="119"/>
    </row>
    <row r="905" spans="1:17" x14ac:dyDescent="0.25">
      <c r="A905" s="875" t="s">
        <v>24</v>
      </c>
      <c r="B905" s="875" t="s">
        <v>22</v>
      </c>
      <c r="C905" s="875" t="s">
        <v>23</v>
      </c>
      <c r="D905" s="877" t="s">
        <v>16</v>
      </c>
      <c r="E905" s="878"/>
      <c r="F905" s="878"/>
      <c r="G905" s="879"/>
      <c r="H905" s="884" t="s">
        <v>17</v>
      </c>
      <c r="I905" s="884" t="s">
        <v>25</v>
      </c>
      <c r="J905" s="874" t="s">
        <v>168</v>
      </c>
      <c r="K905" s="18"/>
    </row>
    <row r="906" spans="1:17" x14ac:dyDescent="0.25">
      <c r="A906" s="883"/>
      <c r="B906" s="883"/>
      <c r="C906" s="883"/>
      <c r="D906" s="875" t="s">
        <v>6</v>
      </c>
      <c r="E906" s="877" t="s">
        <v>1</v>
      </c>
      <c r="F906" s="878"/>
      <c r="G906" s="879"/>
      <c r="H906" s="885"/>
      <c r="I906" s="885"/>
      <c r="J906" s="874"/>
      <c r="K906" s="21"/>
    </row>
    <row r="907" spans="1:17" ht="93" x14ac:dyDescent="0.25">
      <c r="A907" s="876"/>
      <c r="B907" s="876"/>
      <c r="C907" s="876"/>
      <c r="D907" s="876"/>
      <c r="E907" s="167" t="s">
        <v>18</v>
      </c>
      <c r="F907" s="167" t="s">
        <v>26</v>
      </c>
      <c r="G907" s="167" t="s">
        <v>19</v>
      </c>
      <c r="H907" s="886"/>
      <c r="I907" s="886"/>
      <c r="J907" s="874"/>
      <c r="K907" s="180"/>
    </row>
    <row r="908" spans="1:17" x14ac:dyDescent="0.25">
      <c r="A908" s="113">
        <v>1</v>
      </c>
      <c r="B908" s="113">
        <v>2</v>
      </c>
      <c r="C908" s="113">
        <v>3</v>
      </c>
      <c r="D908" s="113">
        <v>4</v>
      </c>
      <c r="E908" s="113">
        <v>5</v>
      </c>
      <c r="F908" s="113">
        <v>6</v>
      </c>
      <c r="G908" s="113">
        <v>7</v>
      </c>
      <c r="H908" s="113">
        <v>8</v>
      </c>
      <c r="I908" s="113">
        <v>9</v>
      </c>
      <c r="J908" s="113">
        <v>10</v>
      </c>
      <c r="K908" s="180"/>
    </row>
    <row r="909" spans="1:17" x14ac:dyDescent="0.25">
      <c r="A909" s="167" t="s">
        <v>89</v>
      </c>
      <c r="B909" s="10"/>
      <c r="C909" s="165"/>
      <c r="D909" s="165">
        <f>F909+G909+E909</f>
        <v>0</v>
      </c>
      <c r="E909" s="165"/>
      <c r="F909" s="165"/>
      <c r="G909" s="165">
        <f>ROUND((J909-K909)/12,2)</f>
        <v>0</v>
      </c>
      <c r="H909" s="165">
        <v>0</v>
      </c>
      <c r="I909" s="165"/>
      <c r="J909" s="5"/>
      <c r="K909" s="183">
        <f>ROUND((E909+F909)*12,2)</f>
        <v>0</v>
      </c>
      <c r="M909" s="75"/>
      <c r="N909" s="181"/>
      <c r="O909" s="185"/>
    </row>
    <row r="910" spans="1:17" s="78" customFormat="1" x14ac:dyDescent="0.25">
      <c r="A910" s="144"/>
      <c r="B910" s="145" t="s">
        <v>20</v>
      </c>
      <c r="C910" s="146">
        <f>SUM(C909:C909)</f>
        <v>0</v>
      </c>
      <c r="D910" s="146">
        <f>SUM(D909:D909)</f>
        <v>0</v>
      </c>
      <c r="E910" s="144" t="s">
        <v>21</v>
      </c>
      <c r="F910" s="144" t="s">
        <v>21</v>
      </c>
      <c r="G910" s="144" t="s">
        <v>21</v>
      </c>
      <c r="H910" s="144" t="s">
        <v>21</v>
      </c>
      <c r="I910" s="144" t="s">
        <v>21</v>
      </c>
      <c r="J910" s="146">
        <f>SUM(J909:J909)</f>
        <v>0</v>
      </c>
      <c r="K910" s="182"/>
      <c r="M910" s="75"/>
      <c r="N910" s="181"/>
      <c r="O910" s="185"/>
      <c r="P910" s="184"/>
      <c r="Q910" s="188"/>
    </row>
    <row r="911" spans="1:17" x14ac:dyDescent="0.25">
      <c r="K911" s="114"/>
    </row>
    <row r="912" spans="1:17" x14ac:dyDescent="0.25">
      <c r="A912" s="868" t="s">
        <v>124</v>
      </c>
      <c r="B912" s="868"/>
      <c r="C912" s="868"/>
      <c r="D912" s="868"/>
      <c r="E912" s="868"/>
      <c r="F912" s="868"/>
      <c r="G912" s="868"/>
      <c r="H912" s="868"/>
      <c r="I912" s="868"/>
      <c r="J912" s="868"/>
      <c r="K912" s="115"/>
    </row>
    <row r="913" spans="1:17" x14ac:dyDescent="0.25">
      <c r="A913" s="174"/>
      <c r="B913" s="174"/>
      <c r="C913" s="174"/>
      <c r="D913" s="174"/>
      <c r="E913" s="174"/>
      <c r="F913" s="174"/>
      <c r="G913" s="174"/>
      <c r="H913" s="174"/>
      <c r="I913" s="850" t="s">
        <v>172</v>
      </c>
      <c r="J913" s="850"/>
    </row>
    <row r="914" spans="1:17" ht="56.25" x14ac:dyDescent="0.25">
      <c r="A914" s="14" t="s">
        <v>24</v>
      </c>
      <c r="B914" s="14" t="s">
        <v>14</v>
      </c>
      <c r="C914" s="167" t="s">
        <v>132</v>
      </c>
      <c r="D914" s="167" t="s">
        <v>133</v>
      </c>
      <c r="E914" s="167" t="s">
        <v>134</v>
      </c>
      <c r="G914" s="174"/>
      <c r="H914" s="174"/>
      <c r="I914" s="133" t="s">
        <v>115</v>
      </c>
      <c r="J914" s="133" t="s">
        <v>173</v>
      </c>
      <c r="K914" s="120"/>
    </row>
    <row r="915" spans="1:17" x14ac:dyDescent="0.25">
      <c r="A915" s="91">
        <v>1</v>
      </c>
      <c r="B915" s="91">
        <v>2</v>
      </c>
      <c r="C915" s="113">
        <v>3</v>
      </c>
      <c r="D915" s="113">
        <v>4</v>
      </c>
      <c r="E915" s="113">
        <v>5</v>
      </c>
      <c r="G915" s="174"/>
      <c r="H915" s="174"/>
      <c r="I915" s="134"/>
      <c r="J915" s="133"/>
    </row>
    <row r="916" spans="1:17" ht="139.5" x14ac:dyDescent="0.25">
      <c r="A916" s="84">
        <v>1</v>
      </c>
      <c r="B916" s="90" t="s">
        <v>123</v>
      </c>
      <c r="C916" s="165"/>
      <c r="D916" s="77">
        <v>12</v>
      </c>
      <c r="E916" s="85"/>
      <c r="G916" s="86"/>
      <c r="H916" s="87"/>
      <c r="I916" s="138"/>
      <c r="J916" s="138"/>
    </row>
    <row r="917" spans="1:17" x14ac:dyDescent="0.25">
      <c r="A917" s="84">
        <v>2</v>
      </c>
      <c r="B917" s="90" t="s">
        <v>160</v>
      </c>
      <c r="C917" s="165"/>
      <c r="D917" s="77"/>
      <c r="E917" s="85"/>
      <c r="G917" s="86"/>
      <c r="H917" s="87"/>
      <c r="I917" s="138"/>
      <c r="J917" s="138"/>
    </row>
    <row r="918" spans="1:17" x14ac:dyDescent="0.25">
      <c r="A918" s="147"/>
      <c r="B918" s="145" t="s">
        <v>20</v>
      </c>
      <c r="C918" s="148"/>
      <c r="D918" s="149"/>
      <c r="E918" s="146">
        <f>E917+E916</f>
        <v>0</v>
      </c>
      <c r="G918" s="174"/>
      <c r="H918" s="174"/>
      <c r="I918" s="135">
        <f>SUM(I916:I917)</f>
        <v>0</v>
      </c>
      <c r="J918" s="135">
        <f>SUM(J916:J917)</f>
        <v>0</v>
      </c>
    </row>
    <row r="920" spans="1:17" x14ac:dyDescent="0.25">
      <c r="A920" s="880" t="s">
        <v>190</v>
      </c>
      <c r="B920" s="880"/>
      <c r="C920" s="880"/>
      <c r="D920" s="880"/>
      <c r="E920" s="880"/>
      <c r="F920" s="880"/>
      <c r="G920" s="880"/>
      <c r="H920" s="880"/>
      <c r="I920" s="880"/>
      <c r="J920" s="880"/>
    </row>
    <row r="921" spans="1:17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</row>
    <row r="922" spans="1:17" x14ac:dyDescent="0.25">
      <c r="A922" s="865" t="s">
        <v>121</v>
      </c>
      <c r="B922" s="865"/>
      <c r="C922" s="865"/>
      <c r="D922" s="865"/>
      <c r="E922" s="865"/>
      <c r="F922" s="865"/>
      <c r="G922" s="865"/>
      <c r="H922" s="865"/>
      <c r="I922" s="865"/>
      <c r="J922" s="865"/>
      <c r="K922" s="125"/>
    </row>
    <row r="923" spans="1:17" x14ac:dyDescent="0.25">
      <c r="A923" s="163"/>
      <c r="B923" s="24"/>
      <c r="C923" s="163"/>
      <c r="D923" s="163"/>
      <c r="E923" s="163"/>
      <c r="F923" s="163"/>
      <c r="I923" s="850" t="s">
        <v>172</v>
      </c>
      <c r="J923" s="850"/>
      <c r="K923" s="111"/>
    </row>
    <row r="924" spans="1:17" ht="69.75" x14ac:dyDescent="0.25">
      <c r="A924" s="167" t="s">
        <v>24</v>
      </c>
      <c r="B924" s="167" t="s">
        <v>14</v>
      </c>
      <c r="C924" s="167" t="s">
        <v>40</v>
      </c>
      <c r="D924" s="167" t="s">
        <v>38</v>
      </c>
      <c r="E924" s="167" t="s">
        <v>39</v>
      </c>
      <c r="F924" s="167" t="s">
        <v>80</v>
      </c>
      <c r="I924" s="133" t="s">
        <v>115</v>
      </c>
      <c r="J924" s="133" t="s">
        <v>173</v>
      </c>
      <c r="K924" s="122"/>
      <c r="O924" s="106"/>
    </row>
    <row r="925" spans="1:17" x14ac:dyDescent="0.25">
      <c r="A925" s="113">
        <v>1</v>
      </c>
      <c r="B925" s="113">
        <v>2</v>
      </c>
      <c r="C925" s="113">
        <v>3</v>
      </c>
      <c r="D925" s="113">
        <v>4</v>
      </c>
      <c r="E925" s="113">
        <v>5</v>
      </c>
      <c r="F925" s="113">
        <v>6</v>
      </c>
      <c r="G925" s="78"/>
      <c r="H925" s="78"/>
      <c r="I925" s="136"/>
      <c r="J925" s="136"/>
      <c r="O925" s="106"/>
    </row>
    <row r="926" spans="1:17" ht="69.75" x14ac:dyDescent="0.25">
      <c r="A926" s="167">
        <v>1</v>
      </c>
      <c r="B926" s="10" t="s">
        <v>28</v>
      </c>
      <c r="C926" s="167" t="s">
        <v>21</v>
      </c>
      <c r="D926" s="167" t="s">
        <v>21</v>
      </c>
      <c r="E926" s="167" t="s">
        <v>21</v>
      </c>
      <c r="F926" s="5">
        <f>F928</f>
        <v>0</v>
      </c>
      <c r="I926" s="137">
        <f>I928</f>
        <v>0</v>
      </c>
      <c r="J926" s="137">
        <f>J928</f>
        <v>0</v>
      </c>
      <c r="O926" s="106"/>
    </row>
    <row r="927" spans="1:17" s="78" customFormat="1" x14ac:dyDescent="0.25">
      <c r="A927" s="873" t="s">
        <v>29</v>
      </c>
      <c r="B927" s="10" t="s">
        <v>1</v>
      </c>
      <c r="C927" s="167"/>
      <c r="D927" s="167"/>
      <c r="E927" s="167"/>
      <c r="F927" s="5"/>
      <c r="G927" s="67"/>
      <c r="H927" s="67"/>
      <c r="I927" s="137"/>
      <c r="J927" s="137"/>
      <c r="K927" s="79"/>
      <c r="O927" s="186"/>
      <c r="P927" s="188"/>
      <c r="Q927" s="188"/>
    </row>
    <row r="928" spans="1:17" ht="69.75" x14ac:dyDescent="0.25">
      <c r="A928" s="873"/>
      <c r="B928" s="10" t="s">
        <v>30</v>
      </c>
      <c r="C928" s="167" t="e">
        <f>F928/E928/D928</f>
        <v>#DIV/0!</v>
      </c>
      <c r="D928" s="167"/>
      <c r="E928" s="167"/>
      <c r="F928" s="5"/>
      <c r="I928" s="143"/>
      <c r="J928" s="143"/>
      <c r="O928" s="106"/>
    </row>
    <row r="929" spans="1:17" ht="69.75" x14ac:dyDescent="0.25">
      <c r="A929" s="167">
        <v>2</v>
      </c>
      <c r="B929" s="10" t="s">
        <v>34</v>
      </c>
      <c r="C929" s="167" t="s">
        <v>21</v>
      </c>
      <c r="D929" s="167" t="s">
        <v>21</v>
      </c>
      <c r="E929" s="167" t="s">
        <v>21</v>
      </c>
      <c r="F929" s="5">
        <f>F931</f>
        <v>0</v>
      </c>
      <c r="I929" s="137">
        <f>I931</f>
        <v>0</v>
      </c>
      <c r="J929" s="137">
        <f>J931</f>
        <v>0</v>
      </c>
      <c r="O929" s="106"/>
    </row>
    <row r="930" spans="1:17" x14ac:dyDescent="0.25">
      <c r="A930" s="873" t="s">
        <v>35</v>
      </c>
      <c r="B930" s="10" t="s">
        <v>1</v>
      </c>
      <c r="C930" s="167"/>
      <c r="D930" s="167"/>
      <c r="E930" s="167"/>
      <c r="F930" s="5"/>
      <c r="I930" s="137"/>
      <c r="J930" s="137"/>
      <c r="O930" s="106"/>
    </row>
    <row r="931" spans="1:17" ht="69.75" x14ac:dyDescent="0.25">
      <c r="A931" s="873"/>
      <c r="B931" s="10" t="s">
        <v>30</v>
      </c>
      <c r="C931" s="167" t="e">
        <f t="shared" ref="C931" si="22">F931/E931/D931</f>
        <v>#DIV/0!</v>
      </c>
      <c r="D931" s="167"/>
      <c r="E931" s="167"/>
      <c r="F931" s="5"/>
      <c r="I931" s="143"/>
      <c r="J931" s="143"/>
      <c r="O931" s="106"/>
    </row>
    <row r="932" spans="1:17" x14ac:dyDescent="0.25">
      <c r="A932" s="147"/>
      <c r="B932" s="145" t="s">
        <v>20</v>
      </c>
      <c r="C932" s="144" t="s">
        <v>21</v>
      </c>
      <c r="D932" s="144" t="s">
        <v>21</v>
      </c>
      <c r="E932" s="144" t="s">
        <v>21</v>
      </c>
      <c r="F932" s="146">
        <f>F929+F926</f>
        <v>0</v>
      </c>
      <c r="I932" s="137">
        <f>I926+I929</f>
        <v>0</v>
      </c>
      <c r="J932" s="137">
        <f>J926+J929</f>
        <v>0</v>
      </c>
      <c r="O932" s="106"/>
    </row>
    <row r="933" spans="1:17" x14ac:dyDescent="0.25">
      <c r="A933" s="17"/>
      <c r="B933" s="11"/>
      <c r="C933" s="17"/>
      <c r="D933" s="17"/>
      <c r="E933" s="17"/>
      <c r="F933" s="17"/>
      <c r="G933" s="121"/>
      <c r="O933" s="106"/>
    </row>
    <row r="934" spans="1:17" x14ac:dyDescent="0.25">
      <c r="A934" s="865" t="s">
        <v>118</v>
      </c>
      <c r="B934" s="865"/>
      <c r="C934" s="865"/>
      <c r="D934" s="865"/>
      <c r="E934" s="865"/>
      <c r="F934" s="865"/>
      <c r="G934" s="865"/>
      <c r="H934" s="865"/>
      <c r="I934" s="865"/>
      <c r="J934" s="865"/>
      <c r="O934" s="106"/>
    </row>
    <row r="935" spans="1:17" x14ac:dyDescent="0.25">
      <c r="A935" s="163"/>
      <c r="B935" s="24"/>
      <c r="C935" s="163"/>
      <c r="D935" s="163"/>
      <c r="E935" s="163"/>
      <c r="F935" s="163"/>
      <c r="I935" s="850" t="s">
        <v>172</v>
      </c>
      <c r="J935" s="850"/>
      <c r="O935" s="106"/>
    </row>
    <row r="936" spans="1:17" ht="69.75" x14ac:dyDescent="0.25">
      <c r="A936" s="167" t="s">
        <v>24</v>
      </c>
      <c r="B936" s="167" t="s">
        <v>14</v>
      </c>
      <c r="C936" s="167" t="s">
        <v>163</v>
      </c>
      <c r="D936" s="167" t="s">
        <v>38</v>
      </c>
      <c r="E936" s="167" t="s">
        <v>39</v>
      </c>
      <c r="F936" s="167" t="s">
        <v>80</v>
      </c>
      <c r="I936" s="133" t="s">
        <v>115</v>
      </c>
      <c r="J936" s="133" t="s">
        <v>173</v>
      </c>
      <c r="K936" s="122"/>
      <c r="O936" s="106"/>
    </row>
    <row r="937" spans="1:17" x14ac:dyDescent="0.25">
      <c r="A937" s="112">
        <v>1</v>
      </c>
      <c r="B937" s="112">
        <v>2</v>
      </c>
      <c r="C937" s="112">
        <v>3</v>
      </c>
      <c r="D937" s="112">
        <v>4</v>
      </c>
      <c r="E937" s="112">
        <v>5</v>
      </c>
      <c r="F937" s="112">
        <v>6</v>
      </c>
      <c r="G937" s="8"/>
      <c r="H937" s="8"/>
      <c r="I937" s="136"/>
      <c r="J937" s="136"/>
      <c r="O937" s="106"/>
    </row>
    <row r="938" spans="1:17" ht="69.75" x14ac:dyDescent="0.25">
      <c r="A938" s="167">
        <v>1</v>
      </c>
      <c r="B938" s="10" t="s">
        <v>28</v>
      </c>
      <c r="C938" s="167" t="s">
        <v>21</v>
      </c>
      <c r="D938" s="167" t="s">
        <v>21</v>
      </c>
      <c r="E938" s="167" t="s">
        <v>21</v>
      </c>
      <c r="F938" s="5">
        <f>F940+F942+F941+F943</f>
        <v>0</v>
      </c>
      <c r="I938" s="137">
        <f>I940+I941+I942+I943</f>
        <v>0</v>
      </c>
      <c r="J938" s="137">
        <f>J940+J941+J942+J943</f>
        <v>0</v>
      </c>
      <c r="O938" s="106"/>
    </row>
    <row r="939" spans="1:17" s="8" customFormat="1" x14ac:dyDescent="0.25">
      <c r="A939" s="167"/>
      <c r="B939" s="10" t="s">
        <v>1</v>
      </c>
      <c r="C939" s="167"/>
      <c r="D939" s="167"/>
      <c r="E939" s="167"/>
      <c r="F939" s="5"/>
      <c r="G939" s="67"/>
      <c r="H939" s="67"/>
      <c r="I939" s="137"/>
      <c r="J939" s="137"/>
      <c r="K939" s="80"/>
      <c r="O939" s="187"/>
      <c r="P939" s="192"/>
      <c r="Q939" s="192"/>
    </row>
    <row r="940" spans="1:17" ht="46.5" x14ac:dyDescent="0.25">
      <c r="A940" s="167" t="s">
        <v>29</v>
      </c>
      <c r="B940" s="10" t="s">
        <v>32</v>
      </c>
      <c r="C940" s="167" t="e">
        <f t="shared" ref="C940:C941" si="23">F940/E940/D940</f>
        <v>#DIV/0!</v>
      </c>
      <c r="D940" s="167"/>
      <c r="E940" s="167"/>
      <c r="F940" s="5"/>
      <c r="I940" s="143"/>
      <c r="J940" s="143"/>
      <c r="O940" s="106"/>
    </row>
    <row r="941" spans="1:17" ht="46.5" x14ac:dyDescent="0.25">
      <c r="A941" s="167" t="s">
        <v>31</v>
      </c>
      <c r="B941" s="10" t="s">
        <v>33</v>
      </c>
      <c r="C941" s="167" t="e">
        <f t="shared" si="23"/>
        <v>#DIV/0!</v>
      </c>
      <c r="D941" s="167"/>
      <c r="E941" s="167"/>
      <c r="F941" s="5"/>
      <c r="I941" s="143"/>
      <c r="J941" s="143"/>
      <c r="O941" s="106"/>
    </row>
    <row r="942" spans="1:17" x14ac:dyDescent="0.25">
      <c r="A942" s="167"/>
      <c r="B942" s="10"/>
      <c r="C942" s="167"/>
      <c r="D942" s="167"/>
      <c r="E942" s="167"/>
      <c r="F942" s="5"/>
      <c r="I942" s="143"/>
      <c r="J942" s="143"/>
      <c r="O942" s="106"/>
    </row>
    <row r="943" spans="1:17" x14ac:dyDescent="0.25">
      <c r="A943" s="167"/>
      <c r="B943" s="10"/>
      <c r="C943" s="167"/>
      <c r="D943" s="167"/>
      <c r="E943" s="167"/>
      <c r="F943" s="5"/>
      <c r="I943" s="143"/>
      <c r="J943" s="143"/>
      <c r="O943" s="106"/>
    </row>
    <row r="944" spans="1:17" ht="69.75" x14ac:dyDescent="0.25">
      <c r="A944" s="167">
        <v>2</v>
      </c>
      <c r="B944" s="10" t="s">
        <v>34</v>
      </c>
      <c r="C944" s="167" t="s">
        <v>21</v>
      </c>
      <c r="D944" s="167" t="s">
        <v>21</v>
      </c>
      <c r="E944" s="167" t="s">
        <v>21</v>
      </c>
      <c r="F944" s="5">
        <f>F946+F948+F947+F949</f>
        <v>0</v>
      </c>
      <c r="I944" s="137">
        <f>I946+I947+I948+I949</f>
        <v>0</v>
      </c>
      <c r="J944" s="137">
        <f>J946+J947+J948+J949</f>
        <v>0</v>
      </c>
      <c r="O944" s="106"/>
    </row>
    <row r="945" spans="1:17" x14ac:dyDescent="0.25">
      <c r="A945" s="167"/>
      <c r="B945" s="10" t="s">
        <v>1</v>
      </c>
      <c r="C945" s="167"/>
      <c r="D945" s="167"/>
      <c r="E945" s="167"/>
      <c r="F945" s="5"/>
      <c r="I945" s="137"/>
      <c r="J945" s="137"/>
      <c r="O945" s="106"/>
    </row>
    <row r="946" spans="1:17" ht="46.5" x14ac:dyDescent="0.25">
      <c r="A946" s="167" t="s">
        <v>35</v>
      </c>
      <c r="B946" s="10" t="s">
        <v>32</v>
      </c>
      <c r="C946" s="167" t="e">
        <f t="shared" ref="C946:C947" si="24">F946/E946/D946</f>
        <v>#DIV/0!</v>
      </c>
      <c r="D946" s="167"/>
      <c r="E946" s="167"/>
      <c r="F946" s="5"/>
      <c r="I946" s="143"/>
      <c r="J946" s="143"/>
      <c r="O946" s="106"/>
    </row>
    <row r="947" spans="1:17" ht="46.5" x14ac:dyDescent="0.25">
      <c r="A947" s="167" t="s">
        <v>36</v>
      </c>
      <c r="B947" s="10" t="s">
        <v>33</v>
      </c>
      <c r="C947" s="167" t="e">
        <f t="shared" si="24"/>
        <v>#DIV/0!</v>
      </c>
      <c r="D947" s="167"/>
      <c r="E947" s="167"/>
      <c r="F947" s="5"/>
      <c r="I947" s="143"/>
      <c r="J947" s="143"/>
      <c r="O947" s="106"/>
    </row>
    <row r="948" spans="1:17" x14ac:dyDescent="0.25">
      <c r="A948" s="167"/>
      <c r="B948" s="10"/>
      <c r="C948" s="167"/>
      <c r="D948" s="167"/>
      <c r="E948" s="167"/>
      <c r="F948" s="5"/>
      <c r="I948" s="143"/>
      <c r="J948" s="143"/>
      <c r="O948" s="106"/>
    </row>
    <row r="949" spans="1:17" x14ac:dyDescent="0.25">
      <c r="A949" s="167"/>
      <c r="B949" s="10"/>
      <c r="C949" s="167"/>
      <c r="D949" s="167"/>
      <c r="E949" s="167"/>
      <c r="F949" s="5"/>
      <c r="I949" s="143"/>
      <c r="J949" s="143"/>
      <c r="O949" s="106"/>
    </row>
    <row r="950" spans="1:17" x14ac:dyDescent="0.25">
      <c r="A950" s="147"/>
      <c r="B950" s="145" t="s">
        <v>20</v>
      </c>
      <c r="C950" s="144" t="s">
        <v>21</v>
      </c>
      <c r="D950" s="144" t="s">
        <v>21</v>
      </c>
      <c r="E950" s="144" t="s">
        <v>21</v>
      </c>
      <c r="F950" s="146">
        <f>F944+F938</f>
        <v>0</v>
      </c>
      <c r="I950" s="137">
        <f>I938+I944</f>
        <v>0</v>
      </c>
      <c r="J950" s="137">
        <f>J938+J944</f>
        <v>0</v>
      </c>
      <c r="O950" s="106"/>
    </row>
    <row r="951" spans="1:17" x14ac:dyDescent="0.25">
      <c r="A951" s="17"/>
      <c r="B951" s="11"/>
      <c r="C951" s="17"/>
      <c r="D951" s="17"/>
      <c r="E951" s="17"/>
      <c r="F951" s="17"/>
      <c r="O951" s="106"/>
    </row>
    <row r="952" spans="1:17" x14ac:dyDescent="0.25">
      <c r="A952" s="865" t="s">
        <v>119</v>
      </c>
      <c r="B952" s="865"/>
      <c r="C952" s="865"/>
      <c r="D952" s="865"/>
      <c r="E952" s="865"/>
      <c r="F952" s="865"/>
      <c r="G952" s="865"/>
      <c r="H952" s="865"/>
      <c r="I952" s="865"/>
      <c r="J952" s="865"/>
      <c r="O952" s="106"/>
    </row>
    <row r="953" spans="1:17" x14ac:dyDescent="0.25">
      <c r="A953" s="163"/>
      <c r="B953" s="24"/>
      <c r="C953" s="163"/>
      <c r="D953" s="163"/>
      <c r="E953" s="163"/>
      <c r="F953" s="163"/>
      <c r="I953" s="850" t="s">
        <v>172</v>
      </c>
      <c r="J953" s="850"/>
      <c r="O953" s="106"/>
    </row>
    <row r="954" spans="1:17" ht="93" x14ac:dyDescent="0.25">
      <c r="A954" s="167" t="s">
        <v>24</v>
      </c>
      <c r="B954" s="167" t="s">
        <v>14</v>
      </c>
      <c r="C954" s="167" t="s">
        <v>43</v>
      </c>
      <c r="D954" s="167" t="s">
        <v>41</v>
      </c>
      <c r="E954" s="167" t="s">
        <v>44</v>
      </c>
      <c r="F954" s="167" t="s">
        <v>42</v>
      </c>
      <c r="I954" s="133" t="s">
        <v>115</v>
      </c>
      <c r="J954" s="133" t="s">
        <v>173</v>
      </c>
      <c r="K954" s="122"/>
      <c r="O954" s="106"/>
    </row>
    <row r="955" spans="1:17" x14ac:dyDescent="0.25">
      <c r="A955" s="113">
        <v>1</v>
      </c>
      <c r="B955" s="113">
        <v>2</v>
      </c>
      <c r="C955" s="113">
        <v>3</v>
      </c>
      <c r="D955" s="113">
        <v>4</v>
      </c>
      <c r="E955" s="113">
        <v>5</v>
      </c>
      <c r="F955" s="113">
        <v>6</v>
      </c>
      <c r="G955" s="78"/>
      <c r="H955" s="78"/>
      <c r="I955" s="136"/>
      <c r="J955" s="136"/>
      <c r="O955" s="106"/>
    </row>
    <row r="956" spans="1:17" x14ac:dyDescent="0.25">
      <c r="A956" s="167">
        <v>1</v>
      </c>
      <c r="B956" s="10" t="s">
        <v>45</v>
      </c>
      <c r="C956" s="167"/>
      <c r="D956" s="167"/>
      <c r="E956" s="167">
        <v>50</v>
      </c>
      <c r="F956" s="5">
        <f>E956*D956*C956</f>
        <v>0</v>
      </c>
      <c r="I956" s="138"/>
      <c r="J956" s="138"/>
      <c r="O956" s="106"/>
    </row>
    <row r="957" spans="1:17" s="78" customFormat="1" x14ac:dyDescent="0.25">
      <c r="A957" s="147"/>
      <c r="B957" s="145" t="s">
        <v>20</v>
      </c>
      <c r="C957" s="144" t="s">
        <v>21</v>
      </c>
      <c r="D957" s="144" t="s">
        <v>21</v>
      </c>
      <c r="E957" s="144" t="s">
        <v>21</v>
      </c>
      <c r="F957" s="146">
        <f>F956</f>
        <v>0</v>
      </c>
      <c r="G957" s="67"/>
      <c r="H957" s="67"/>
      <c r="I957" s="135">
        <f>I956</f>
        <v>0</v>
      </c>
      <c r="J957" s="135">
        <f>J956</f>
        <v>0</v>
      </c>
      <c r="K957" s="79"/>
      <c r="O957" s="186"/>
      <c r="P957" s="188"/>
      <c r="Q957" s="188"/>
    </row>
    <row r="958" spans="1:17" x14ac:dyDescent="0.25">
      <c r="O958" s="106"/>
    </row>
    <row r="959" spans="1:17" ht="57.75" customHeight="1" x14ac:dyDescent="0.25">
      <c r="A959" s="871" t="s">
        <v>189</v>
      </c>
      <c r="B959" s="871"/>
      <c r="C959" s="871"/>
      <c r="D959" s="871"/>
      <c r="E959" s="871"/>
      <c r="F959" s="871"/>
      <c r="G959" s="871"/>
      <c r="H959" s="871"/>
      <c r="I959" s="871"/>
      <c r="J959" s="871"/>
      <c r="O959" s="106"/>
    </row>
    <row r="960" spans="1:17" x14ac:dyDescent="0.2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7" x14ac:dyDescent="0.25">
      <c r="A961" s="861" t="s">
        <v>118</v>
      </c>
      <c r="B961" s="861"/>
      <c r="C961" s="861"/>
      <c r="D961" s="861"/>
      <c r="E961" s="861"/>
      <c r="F961" s="861"/>
      <c r="G961" s="861"/>
      <c r="H961" s="861"/>
      <c r="I961" s="861"/>
      <c r="J961" s="861"/>
      <c r="K961" s="124"/>
    </row>
    <row r="962" spans="1:17" x14ac:dyDescent="0.25">
      <c r="A962" s="862"/>
      <c r="B962" s="862"/>
      <c r="C962" s="862"/>
      <c r="D962" s="862"/>
      <c r="E962" s="862"/>
      <c r="F962" s="17"/>
      <c r="I962" s="850" t="s">
        <v>172</v>
      </c>
      <c r="J962" s="850"/>
      <c r="K962" s="170"/>
    </row>
    <row r="963" spans="1:17" ht="56.25" x14ac:dyDescent="0.25">
      <c r="A963" s="167" t="s">
        <v>15</v>
      </c>
      <c r="B963" s="167" t="s">
        <v>14</v>
      </c>
      <c r="C963" s="167" t="s">
        <v>27</v>
      </c>
      <c r="D963" s="167" t="s">
        <v>75</v>
      </c>
      <c r="E963" s="167" t="s">
        <v>76</v>
      </c>
      <c r="I963" s="133" t="s">
        <v>115</v>
      </c>
      <c r="J963" s="133" t="s">
        <v>173</v>
      </c>
      <c r="K963" s="81"/>
    </row>
    <row r="964" spans="1:17" x14ac:dyDescent="0.25">
      <c r="A964" s="113">
        <v>1</v>
      </c>
      <c r="B964" s="113">
        <v>2</v>
      </c>
      <c r="C964" s="113">
        <v>3</v>
      </c>
      <c r="D964" s="113">
        <v>4</v>
      </c>
      <c r="E964" s="113">
        <v>5</v>
      </c>
      <c r="F964" s="78"/>
      <c r="G964" s="78"/>
      <c r="H964" s="78"/>
      <c r="I964" s="136"/>
      <c r="J964" s="136"/>
    </row>
    <row r="965" spans="1:17" ht="139.5" x14ac:dyDescent="0.25">
      <c r="A965" s="167">
        <v>1</v>
      </c>
      <c r="B965" s="10" t="s">
        <v>105</v>
      </c>
      <c r="C965" s="167"/>
      <c r="D965" s="165" t="e">
        <f>E965/C965</f>
        <v>#DIV/0!</v>
      </c>
      <c r="E965" s="165"/>
      <c r="I965" s="138"/>
      <c r="J965" s="138"/>
    </row>
    <row r="966" spans="1:17" s="78" customFormat="1" x14ac:dyDescent="0.25">
      <c r="A966" s="144"/>
      <c r="B966" s="145" t="s">
        <v>20</v>
      </c>
      <c r="C966" s="144"/>
      <c r="D966" s="144" t="s">
        <v>21</v>
      </c>
      <c r="E966" s="146">
        <f>E965</f>
        <v>0</v>
      </c>
      <c r="F966" s="67"/>
      <c r="G966" s="67"/>
      <c r="H966" s="67"/>
      <c r="I966" s="135">
        <f>I965</f>
        <v>0</v>
      </c>
      <c r="J966" s="135">
        <f>J965</f>
        <v>0</v>
      </c>
      <c r="K966" s="79"/>
      <c r="O966" s="188"/>
      <c r="P966" s="188"/>
      <c r="Q966" s="188"/>
    </row>
    <row r="968" spans="1:17" ht="53.25" customHeight="1" x14ac:dyDescent="0.25">
      <c r="A968" s="871" t="s">
        <v>188</v>
      </c>
      <c r="B968" s="871"/>
      <c r="C968" s="871"/>
      <c r="D968" s="871"/>
      <c r="E968" s="871"/>
      <c r="F968" s="871"/>
      <c r="G968" s="871"/>
      <c r="H968" s="871"/>
      <c r="I968" s="871"/>
      <c r="J968" s="871"/>
    </row>
    <row r="969" spans="1:17" x14ac:dyDescent="0.25">
      <c r="A969" s="17"/>
      <c r="B969" s="11"/>
      <c r="C969" s="17"/>
      <c r="D969" s="17"/>
      <c r="E969" s="17"/>
      <c r="F969" s="17"/>
    </row>
    <row r="970" spans="1:17" x14ac:dyDescent="0.25">
      <c r="A970" s="861" t="s">
        <v>122</v>
      </c>
      <c r="B970" s="861"/>
      <c r="C970" s="861"/>
      <c r="D970" s="861"/>
      <c r="E970" s="861"/>
      <c r="F970" s="861"/>
      <c r="G970" s="861"/>
      <c r="H970" s="861"/>
      <c r="I970" s="861"/>
      <c r="J970" s="861"/>
      <c r="K970" s="124"/>
    </row>
    <row r="971" spans="1:17" x14ac:dyDescent="0.25">
      <c r="A971" s="23"/>
      <c r="B971" s="11"/>
      <c r="C971" s="17"/>
      <c r="D971" s="17"/>
      <c r="E971" s="17"/>
      <c r="F971" s="17"/>
      <c r="I971" s="850" t="s">
        <v>172</v>
      </c>
      <c r="J971" s="850"/>
    </row>
    <row r="972" spans="1:17" ht="93" x14ac:dyDescent="0.25">
      <c r="A972" s="167" t="s">
        <v>24</v>
      </c>
      <c r="B972" s="167" t="s">
        <v>46</v>
      </c>
      <c r="C972" s="167" t="s">
        <v>53</v>
      </c>
      <c r="D972" s="167" t="s">
        <v>54</v>
      </c>
      <c r="F972" s="17"/>
      <c r="I972" s="133" t="s">
        <v>115</v>
      </c>
      <c r="J972" s="133" t="s">
        <v>173</v>
      </c>
    </row>
    <row r="973" spans="1:17" x14ac:dyDescent="0.25">
      <c r="A973" s="113">
        <v>1</v>
      </c>
      <c r="B973" s="113">
        <v>2</v>
      </c>
      <c r="C973" s="113">
        <v>3</v>
      </c>
      <c r="D973" s="113">
        <v>4</v>
      </c>
      <c r="E973" s="78"/>
      <c r="F973" s="1"/>
      <c r="G973" s="78"/>
      <c r="H973" s="78"/>
      <c r="I973" s="133"/>
      <c r="J973" s="133"/>
    </row>
    <row r="974" spans="1:17" ht="45" x14ac:dyDescent="0.25">
      <c r="A974" s="171">
        <v>1</v>
      </c>
      <c r="B974" s="26" t="s">
        <v>47</v>
      </c>
      <c r="C974" s="171" t="s">
        <v>21</v>
      </c>
      <c r="D974" s="5">
        <f>D975</f>
        <v>0</v>
      </c>
      <c r="F974" s="17"/>
      <c r="I974" s="138">
        <f>I975</f>
        <v>0</v>
      </c>
      <c r="J974" s="138">
        <f>J975</f>
        <v>0</v>
      </c>
    </row>
    <row r="975" spans="1:17" s="78" customFormat="1" x14ac:dyDescent="0.25">
      <c r="A975" s="167" t="s">
        <v>29</v>
      </c>
      <c r="B975" s="10" t="s">
        <v>48</v>
      </c>
      <c r="C975" s="165">
        <f>J910+E916</f>
        <v>0</v>
      </c>
      <c r="D975" s="165"/>
      <c r="E975" s="67"/>
      <c r="F975" s="17"/>
      <c r="G975" s="67"/>
      <c r="H975" s="67"/>
      <c r="I975" s="138"/>
      <c r="J975" s="138"/>
      <c r="K975" s="74">
        <f>C975*0.22</f>
        <v>0</v>
      </c>
      <c r="L975" s="872" t="s">
        <v>114</v>
      </c>
      <c r="O975" s="188"/>
      <c r="P975" s="188"/>
      <c r="Q975" s="188"/>
    </row>
    <row r="976" spans="1:17" ht="45" x14ac:dyDescent="0.25">
      <c r="A976" s="171">
        <v>2</v>
      </c>
      <c r="B976" s="26" t="s">
        <v>49</v>
      </c>
      <c r="C976" s="171" t="s">
        <v>21</v>
      </c>
      <c r="D976" s="5">
        <f>D978+D979</f>
        <v>0</v>
      </c>
      <c r="F976" s="17"/>
      <c r="I976" s="138">
        <f>I978+I979+I980</f>
        <v>0</v>
      </c>
      <c r="J976" s="138">
        <f>J978+J979+J980</f>
        <v>0</v>
      </c>
      <c r="K976" s="74"/>
      <c r="L976" s="872"/>
    </row>
    <row r="977" spans="1:17" x14ac:dyDescent="0.25">
      <c r="A977" s="873" t="s">
        <v>35</v>
      </c>
      <c r="B977" s="10" t="s">
        <v>1</v>
      </c>
      <c r="C977" s="167"/>
      <c r="D977" s="165"/>
      <c r="F977" s="17"/>
      <c r="I977" s="138"/>
      <c r="J977" s="138"/>
      <c r="K977" s="74"/>
      <c r="L977" s="872"/>
      <c r="N977" s="27"/>
      <c r="O977" s="27"/>
      <c r="P977" s="27"/>
      <c r="Q977" s="27"/>
    </row>
    <row r="978" spans="1:17" ht="69.75" x14ac:dyDescent="0.25">
      <c r="A978" s="873"/>
      <c r="B978" s="10" t="s">
        <v>50</v>
      </c>
      <c r="C978" s="7">
        <f>C975</f>
        <v>0</v>
      </c>
      <c r="D978" s="165"/>
      <c r="F978" s="17"/>
      <c r="I978" s="138"/>
      <c r="J978" s="138"/>
      <c r="K978" s="74">
        <f>C978*0.029</f>
        <v>0</v>
      </c>
      <c r="L978" s="872"/>
      <c r="N978" s="27"/>
      <c r="O978" s="27"/>
      <c r="P978" s="27"/>
      <c r="Q978" s="27"/>
    </row>
    <row r="979" spans="1:17" ht="69.75" x14ac:dyDescent="0.25">
      <c r="A979" s="167" t="s">
        <v>37</v>
      </c>
      <c r="B979" s="10" t="s">
        <v>51</v>
      </c>
      <c r="C979" s="165">
        <f>C975</f>
        <v>0</v>
      </c>
      <c r="D979" s="165"/>
      <c r="F979" s="17"/>
      <c r="I979" s="138"/>
      <c r="J979" s="138"/>
      <c r="K979" s="74">
        <f>C979*0.002</f>
        <v>0</v>
      </c>
      <c r="L979" s="872"/>
      <c r="N979" s="27"/>
      <c r="O979" s="27"/>
      <c r="P979" s="27"/>
      <c r="Q979" s="27"/>
    </row>
    <row r="980" spans="1:17" ht="67.5" x14ac:dyDescent="0.25">
      <c r="A980" s="171">
        <v>3</v>
      </c>
      <c r="B980" s="26" t="s">
        <v>52</v>
      </c>
      <c r="C980" s="165">
        <f>C975</f>
        <v>0</v>
      </c>
      <c r="D980" s="165"/>
      <c r="F980" s="17"/>
      <c r="I980" s="138"/>
      <c r="J980" s="138"/>
      <c r="K980" s="74">
        <f>C980*0.051</f>
        <v>0</v>
      </c>
      <c r="L980" s="872"/>
      <c r="N980" s="27"/>
      <c r="O980" s="27"/>
      <c r="P980" s="27"/>
      <c r="Q980" s="27"/>
    </row>
    <row r="981" spans="1:17" x14ac:dyDescent="0.25">
      <c r="A981" s="171">
        <v>4</v>
      </c>
      <c r="B981" s="26" t="s">
        <v>106</v>
      </c>
      <c r="C981" s="165"/>
      <c r="D981" s="165"/>
      <c r="F981" s="17"/>
      <c r="I981" s="138"/>
      <c r="J981" s="138"/>
      <c r="N981" s="27"/>
      <c r="O981" s="27"/>
      <c r="P981" s="27"/>
      <c r="Q981" s="27"/>
    </row>
    <row r="982" spans="1:17" x14ac:dyDescent="0.25">
      <c r="A982" s="144"/>
      <c r="B982" s="145" t="s">
        <v>20</v>
      </c>
      <c r="C982" s="144" t="s">
        <v>21</v>
      </c>
      <c r="D982" s="146">
        <f>D980+D976+D974+D981</f>
        <v>0</v>
      </c>
      <c r="F982" s="17"/>
      <c r="I982" s="135">
        <f>I981+I980+I976+I974</f>
        <v>0</v>
      </c>
      <c r="J982" s="135">
        <f>J981+J980+J976+J974</f>
        <v>0</v>
      </c>
      <c r="N982" s="27"/>
      <c r="O982" s="27"/>
      <c r="P982" s="27"/>
      <c r="Q982" s="27"/>
    </row>
    <row r="984" spans="1:17" ht="56.25" customHeight="1" x14ac:dyDescent="0.25">
      <c r="A984" s="869" t="s">
        <v>187</v>
      </c>
      <c r="B984" s="869"/>
      <c r="C984" s="869"/>
      <c r="D984" s="869"/>
      <c r="E984" s="869"/>
      <c r="F984" s="869"/>
      <c r="G984" s="869"/>
      <c r="H984" s="869"/>
      <c r="I984" s="869"/>
      <c r="J984" s="869"/>
    </row>
    <row r="986" spans="1:17" x14ac:dyDescent="0.25">
      <c r="A986" s="868" t="s">
        <v>162</v>
      </c>
      <c r="B986" s="868"/>
      <c r="C986" s="868"/>
      <c r="D986" s="868"/>
      <c r="E986" s="868"/>
      <c r="F986" s="868"/>
      <c r="G986" s="868"/>
      <c r="H986" s="868"/>
      <c r="I986" s="868"/>
      <c r="J986" s="868"/>
      <c r="K986" s="126"/>
    </row>
    <row r="987" spans="1:17" x14ac:dyDescent="0.25">
      <c r="A987" s="174"/>
      <c r="B987" s="174"/>
      <c r="C987" s="174"/>
      <c r="D987" s="174"/>
      <c r="E987" s="174"/>
      <c r="F987" s="174"/>
      <c r="G987" s="174"/>
      <c r="H987" s="174"/>
      <c r="I987" s="850" t="s">
        <v>172</v>
      </c>
      <c r="J987" s="850"/>
    </row>
    <row r="988" spans="1:17" ht="56.25" x14ac:dyDescent="0.25">
      <c r="A988" s="14" t="s">
        <v>24</v>
      </c>
      <c r="B988" s="14" t="s">
        <v>14</v>
      </c>
      <c r="C988" s="167" t="s">
        <v>132</v>
      </c>
      <c r="D988" s="167" t="s">
        <v>133</v>
      </c>
      <c r="E988" s="167" t="s">
        <v>109</v>
      </c>
      <c r="G988" s="174"/>
      <c r="H988" s="174"/>
      <c r="I988" s="133" t="s">
        <v>115</v>
      </c>
      <c r="J988" s="133" t="s">
        <v>173</v>
      </c>
      <c r="K988" s="120"/>
    </row>
    <row r="989" spans="1:17" x14ac:dyDescent="0.25">
      <c r="A989" s="91">
        <v>1</v>
      </c>
      <c r="B989" s="91">
        <v>2</v>
      </c>
      <c r="C989" s="113">
        <v>3</v>
      </c>
      <c r="D989" s="113">
        <v>4</v>
      </c>
      <c r="E989" s="113">
        <v>5</v>
      </c>
      <c r="G989" s="174"/>
      <c r="H989" s="174"/>
      <c r="I989" s="138"/>
      <c r="J989" s="138"/>
    </row>
    <row r="990" spans="1:17" ht="69.75" x14ac:dyDescent="0.25">
      <c r="A990" s="84">
        <v>1</v>
      </c>
      <c r="B990" s="101" t="s">
        <v>166</v>
      </c>
      <c r="C990" s="165"/>
      <c r="D990" s="77" t="e">
        <f>E990/C990*100</f>
        <v>#DIV/0!</v>
      </c>
      <c r="E990" s="85"/>
      <c r="G990" s="86"/>
      <c r="H990" s="87"/>
      <c r="I990" s="138"/>
      <c r="J990" s="138"/>
    </row>
    <row r="991" spans="1:17" ht="93" x14ac:dyDescent="0.25">
      <c r="A991" s="84">
        <v>2</v>
      </c>
      <c r="B991" s="101" t="s">
        <v>164</v>
      </c>
      <c r="C991" s="165"/>
      <c r="D991" s="77" t="e">
        <f>E991/C991*100</f>
        <v>#DIV/0!</v>
      </c>
      <c r="E991" s="85"/>
      <c r="G991" s="86"/>
      <c r="H991" s="87"/>
      <c r="I991" s="138"/>
      <c r="J991" s="138"/>
    </row>
    <row r="992" spans="1:17" ht="93" x14ac:dyDescent="0.25">
      <c r="A992" s="84">
        <v>3</v>
      </c>
      <c r="B992" s="101" t="s">
        <v>165</v>
      </c>
      <c r="C992" s="165"/>
      <c r="D992" s="77" t="e">
        <f>E992/C992*100</f>
        <v>#DIV/0!</v>
      </c>
      <c r="E992" s="85"/>
      <c r="G992" s="86"/>
      <c r="H992" s="87"/>
      <c r="I992" s="138"/>
      <c r="J992" s="138"/>
    </row>
    <row r="993" spans="1:20" x14ac:dyDescent="0.25">
      <c r="A993" s="147"/>
      <c r="B993" s="145" t="s">
        <v>20</v>
      </c>
      <c r="C993" s="148"/>
      <c r="D993" s="149"/>
      <c r="E993" s="146">
        <f>E990</f>
        <v>0</v>
      </c>
      <c r="G993" s="174"/>
      <c r="H993" s="174"/>
      <c r="I993" s="135">
        <f>I990</f>
        <v>0</v>
      </c>
      <c r="J993" s="135">
        <f>J990</f>
        <v>0</v>
      </c>
    </row>
    <row r="995" spans="1:20" x14ac:dyDescent="0.25">
      <c r="A995" s="869" t="s">
        <v>186</v>
      </c>
      <c r="B995" s="869"/>
      <c r="C995" s="869"/>
      <c r="D995" s="869"/>
      <c r="E995" s="869"/>
      <c r="F995" s="869"/>
      <c r="G995" s="869"/>
      <c r="H995" s="869"/>
      <c r="I995" s="869"/>
      <c r="J995" s="869"/>
    </row>
    <row r="997" spans="1:20" x14ac:dyDescent="0.25">
      <c r="A997" s="861" t="s">
        <v>131</v>
      </c>
      <c r="B997" s="861"/>
      <c r="C997" s="861"/>
      <c r="D997" s="861"/>
      <c r="E997" s="861"/>
      <c r="F997" s="861"/>
      <c r="G997" s="861"/>
      <c r="H997" s="861"/>
      <c r="I997" s="861"/>
      <c r="J997" s="861"/>
      <c r="K997" s="126"/>
    </row>
    <row r="998" spans="1:20" x14ac:dyDescent="0.35">
      <c r="A998" s="870"/>
      <c r="B998" s="870"/>
      <c r="C998" s="870"/>
      <c r="D998" s="870"/>
      <c r="E998" s="870"/>
      <c r="F998" s="17"/>
      <c r="G998" s="12"/>
      <c r="H998" s="12"/>
      <c r="I998" s="850" t="s">
        <v>172</v>
      </c>
      <c r="J998" s="850"/>
    </row>
    <row r="999" spans="1:20" s="12" customFormat="1" ht="69.75" x14ac:dyDescent="0.35">
      <c r="A999" s="167" t="s">
        <v>24</v>
      </c>
      <c r="B999" s="167" t="s">
        <v>14</v>
      </c>
      <c r="C999" s="167" t="s">
        <v>58</v>
      </c>
      <c r="D999" s="167" t="s">
        <v>55</v>
      </c>
      <c r="E999" s="167" t="s">
        <v>7</v>
      </c>
      <c r="I999" s="133" t="s">
        <v>115</v>
      </c>
      <c r="J999" s="133" t="s">
        <v>173</v>
      </c>
      <c r="K999" s="81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x14ac:dyDescent="0.35">
      <c r="A1000" s="113">
        <v>1</v>
      </c>
      <c r="B1000" s="113">
        <v>2</v>
      </c>
      <c r="C1000" s="113">
        <v>3</v>
      </c>
      <c r="D1000" s="113">
        <v>4</v>
      </c>
      <c r="E1000" s="113">
        <v>5</v>
      </c>
      <c r="F1000" s="97"/>
      <c r="G1000" s="97"/>
      <c r="H1000" s="97"/>
      <c r="I1000" s="138"/>
      <c r="J1000" s="138"/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x14ac:dyDescent="0.35">
      <c r="A1001" s="167">
        <v>1</v>
      </c>
      <c r="B1001" s="10" t="s">
        <v>56</v>
      </c>
      <c r="C1001" s="94">
        <f>C1003</f>
        <v>0</v>
      </c>
      <c r="D1001" s="14">
        <f>D1003</f>
        <v>1.5</v>
      </c>
      <c r="E1001" s="94">
        <f>E1003</f>
        <v>0</v>
      </c>
      <c r="I1001" s="138">
        <f>I1003</f>
        <v>0</v>
      </c>
      <c r="J1001" s="138">
        <f>J1003</f>
        <v>0</v>
      </c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97" customFormat="1" x14ac:dyDescent="0.35">
      <c r="A1002" s="167"/>
      <c r="B1002" s="10" t="s">
        <v>57</v>
      </c>
      <c r="C1002" s="165"/>
      <c r="D1002" s="167"/>
      <c r="E1002" s="165"/>
      <c r="F1002" s="12"/>
      <c r="G1002" s="12"/>
      <c r="H1002" s="12"/>
      <c r="I1002" s="138"/>
      <c r="J1002" s="138"/>
      <c r="K1002" s="98"/>
      <c r="L1002" s="99"/>
      <c r="M1002" s="99"/>
      <c r="O1002" s="190"/>
      <c r="P1002" s="197"/>
      <c r="Q1002" s="197"/>
      <c r="R1002" s="100"/>
      <c r="S1002" s="100"/>
      <c r="T1002" s="100"/>
    </row>
    <row r="1003" spans="1:20" s="12" customFormat="1" x14ac:dyDescent="0.35">
      <c r="A1003" s="167"/>
      <c r="B1003" s="10" t="s">
        <v>130</v>
      </c>
      <c r="C1003" s="165"/>
      <c r="D1003" s="167">
        <v>1.5</v>
      </c>
      <c r="E1003" s="165"/>
      <c r="I1003" s="138"/>
      <c r="J1003" s="138"/>
      <c r="K1003" s="16" t="s">
        <v>193</v>
      </c>
      <c r="L1003" s="36"/>
      <c r="M1003" s="36"/>
      <c r="O1003" s="189"/>
      <c r="P1003" s="196"/>
      <c r="Q1003" s="196"/>
      <c r="R1003" s="92"/>
      <c r="S1003" s="92"/>
      <c r="T1003" s="92"/>
    </row>
    <row r="1004" spans="1:20" s="12" customFormat="1" x14ac:dyDescent="0.35">
      <c r="A1004" s="144"/>
      <c r="B1004" s="145" t="s">
        <v>20</v>
      </c>
      <c r="C1004" s="144" t="s">
        <v>21</v>
      </c>
      <c r="D1004" s="144" t="s">
        <v>21</v>
      </c>
      <c r="E1004" s="146">
        <f>E1001</f>
        <v>0</v>
      </c>
      <c r="I1004" s="135">
        <f>I1001</f>
        <v>0</v>
      </c>
      <c r="J1004" s="135">
        <f>J1001</f>
        <v>0</v>
      </c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28"/>
      <c r="B1005" s="29"/>
      <c r="C1005" s="28"/>
      <c r="D1005" s="28"/>
      <c r="E1005" s="17"/>
      <c r="F1005" s="17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x14ac:dyDescent="0.35">
      <c r="A1006" s="28"/>
      <c r="B1006" s="29"/>
      <c r="C1006" s="28"/>
      <c r="D1006" s="28"/>
      <c r="E1006" s="17"/>
      <c r="F1006" s="17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28"/>
      <c r="B1007" s="29"/>
      <c r="C1007" s="28"/>
      <c r="D1007" s="28"/>
      <c r="E1007" s="17"/>
      <c r="F1007" s="17"/>
      <c r="I1007" s="850" t="s">
        <v>172</v>
      </c>
      <c r="J1007" s="850"/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ht="116.25" x14ac:dyDescent="0.35">
      <c r="A1008" s="168" t="s">
        <v>24</v>
      </c>
      <c r="B1008" s="167" t="s">
        <v>14</v>
      </c>
      <c r="C1008" s="168" t="s">
        <v>125</v>
      </c>
      <c r="D1008" s="167" t="s">
        <v>55</v>
      </c>
      <c r="E1008" s="167" t="s">
        <v>161</v>
      </c>
      <c r="I1008" s="133" t="s">
        <v>115</v>
      </c>
      <c r="J1008" s="133" t="s">
        <v>173</v>
      </c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x14ac:dyDescent="0.35">
      <c r="A1009" s="113">
        <v>1</v>
      </c>
      <c r="B1009" s="113">
        <v>2</v>
      </c>
      <c r="C1009" s="113">
        <v>3</v>
      </c>
      <c r="D1009" s="113">
        <v>4</v>
      </c>
      <c r="E1009" s="113">
        <v>5</v>
      </c>
      <c r="F1009" s="97"/>
      <c r="G1009" s="97"/>
      <c r="H1009" s="97"/>
      <c r="I1009" s="134"/>
      <c r="J1009" s="134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s="12" customFormat="1" x14ac:dyDescent="0.35">
      <c r="A1010" s="13">
        <v>1</v>
      </c>
      <c r="B1010" s="95" t="s">
        <v>126</v>
      </c>
      <c r="C1010" s="165" t="s">
        <v>12</v>
      </c>
      <c r="D1010" s="165" t="s">
        <v>12</v>
      </c>
      <c r="E1010" s="165">
        <f>E1014</f>
        <v>0</v>
      </c>
      <c r="I1010" s="135">
        <f>I1011</f>
        <v>0</v>
      </c>
      <c r="J1010" s="135">
        <f>J1011</f>
        <v>0</v>
      </c>
      <c r="K1010" s="16"/>
      <c r="L1010" s="36"/>
      <c r="M1010" s="36"/>
      <c r="O1010" s="189"/>
      <c r="P1010" s="196"/>
      <c r="Q1010" s="196"/>
      <c r="R1010" s="92"/>
      <c r="S1010" s="92"/>
      <c r="T1010" s="92"/>
    </row>
    <row r="1011" spans="1:20" s="97" customFormat="1" ht="46.5" x14ac:dyDescent="0.35">
      <c r="A1011" s="165"/>
      <c r="B1011" s="95" t="s">
        <v>127</v>
      </c>
      <c r="C1011" s="165">
        <f>C1014</f>
        <v>0</v>
      </c>
      <c r="D1011" s="165">
        <f>D1014</f>
        <v>2.2000000000000002</v>
      </c>
      <c r="E1011" s="165">
        <f>E1014</f>
        <v>0</v>
      </c>
      <c r="F1011" s="12"/>
      <c r="G1011" s="12"/>
      <c r="H1011" s="12"/>
      <c r="I1011" s="135">
        <f>I1014</f>
        <v>0</v>
      </c>
      <c r="J1011" s="135">
        <f>J1014</f>
        <v>0</v>
      </c>
      <c r="K1011" s="98"/>
      <c r="L1011" s="99"/>
      <c r="M1011" s="99"/>
      <c r="O1011" s="190"/>
      <c r="P1011" s="197"/>
      <c r="Q1011" s="197"/>
      <c r="R1011" s="100"/>
      <c r="S1011" s="100"/>
      <c r="T1011" s="100"/>
    </row>
    <row r="1012" spans="1:20" s="12" customFormat="1" x14ac:dyDescent="0.35">
      <c r="A1012" s="867"/>
      <c r="B1012" s="95" t="s">
        <v>116</v>
      </c>
      <c r="C1012" s="867"/>
      <c r="D1012" s="867"/>
      <c r="E1012" s="867"/>
      <c r="I1012" s="138"/>
      <c r="J1012" s="138"/>
      <c r="K1012" s="16"/>
      <c r="L1012" s="36"/>
      <c r="M1012" s="36"/>
      <c r="O1012" s="189"/>
      <c r="P1012" s="196"/>
      <c r="Q1012" s="196"/>
      <c r="R1012" s="92"/>
      <c r="S1012" s="92"/>
      <c r="T1012" s="92"/>
    </row>
    <row r="1013" spans="1:20" s="12" customFormat="1" x14ac:dyDescent="0.35">
      <c r="A1013" s="867"/>
      <c r="B1013" s="95" t="s">
        <v>128</v>
      </c>
      <c r="C1013" s="867"/>
      <c r="D1013" s="867"/>
      <c r="E1013" s="867"/>
      <c r="I1013" s="138"/>
      <c r="J1013" s="138"/>
      <c r="K1013" s="16"/>
      <c r="L1013" s="36"/>
      <c r="M1013" s="36"/>
      <c r="O1013" s="189"/>
      <c r="P1013" s="196"/>
      <c r="Q1013" s="196"/>
      <c r="R1013" s="92"/>
      <c r="S1013" s="92"/>
      <c r="T1013" s="92"/>
    </row>
    <row r="1014" spans="1:20" s="12" customFormat="1" x14ac:dyDescent="0.35">
      <c r="A1014" s="165"/>
      <c r="B1014" s="95" t="s">
        <v>129</v>
      </c>
      <c r="C1014" s="165">
        <f>E1014/D1014*100</f>
        <v>0</v>
      </c>
      <c r="D1014" s="165">
        <v>2.2000000000000002</v>
      </c>
      <c r="E1014" s="165"/>
      <c r="I1014" s="138"/>
      <c r="J1014" s="138"/>
      <c r="K1014" s="16"/>
      <c r="L1014" s="36"/>
      <c r="M1014" s="36"/>
      <c r="O1014" s="189"/>
      <c r="P1014" s="196"/>
      <c r="Q1014" s="196"/>
      <c r="R1014" s="92"/>
      <c r="S1014" s="92"/>
      <c r="T1014" s="92"/>
    </row>
    <row r="1015" spans="1:20" s="12" customFormat="1" x14ac:dyDescent="0.35">
      <c r="A1015" s="146"/>
      <c r="B1015" s="146" t="s">
        <v>20</v>
      </c>
      <c r="C1015" s="146"/>
      <c r="D1015" s="146" t="s">
        <v>21</v>
      </c>
      <c r="E1015" s="146">
        <f>E1010</f>
        <v>0</v>
      </c>
      <c r="I1015" s="135">
        <f>I1010</f>
        <v>0</v>
      </c>
      <c r="J1015" s="135">
        <f>J1010</f>
        <v>0</v>
      </c>
      <c r="K1015" s="16"/>
      <c r="L1015" s="36"/>
      <c r="M1015" s="36"/>
      <c r="O1015" s="189"/>
      <c r="P1015" s="196"/>
      <c r="Q1015" s="196"/>
      <c r="R1015" s="92"/>
      <c r="S1015" s="92"/>
      <c r="T1015" s="92"/>
    </row>
    <row r="1016" spans="1:20" s="12" customFormat="1" x14ac:dyDescent="0.35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16"/>
      <c r="L1016" s="36"/>
      <c r="M1016" s="36"/>
      <c r="O1016" s="189"/>
      <c r="P1016" s="196"/>
      <c r="Q1016" s="196"/>
      <c r="R1016" s="92"/>
      <c r="S1016" s="92"/>
      <c r="T1016" s="92"/>
    </row>
    <row r="1017" spans="1:20" s="12" customFormat="1" ht="60.75" customHeight="1" x14ac:dyDescent="0.35">
      <c r="A1017" s="863" t="s">
        <v>185</v>
      </c>
      <c r="B1017" s="863"/>
      <c r="C1017" s="863"/>
      <c r="D1017" s="863"/>
      <c r="E1017" s="863"/>
      <c r="F1017" s="863"/>
      <c r="G1017" s="863"/>
      <c r="H1017" s="863"/>
      <c r="I1017" s="863"/>
      <c r="J1017" s="863"/>
      <c r="K1017" s="16"/>
      <c r="L1017" s="36"/>
      <c r="M1017" s="36"/>
      <c r="O1017" s="189"/>
      <c r="P1017" s="196"/>
      <c r="Q1017" s="196"/>
      <c r="R1017" s="92"/>
      <c r="S1017" s="92"/>
      <c r="T1017" s="92"/>
    </row>
    <row r="1018" spans="1:20" x14ac:dyDescent="0.25">
      <c r="A1018" s="173"/>
      <c r="B1018" s="173"/>
      <c r="C1018" s="173"/>
      <c r="D1018" s="173"/>
      <c r="E1018" s="173"/>
      <c r="F1018" s="173"/>
      <c r="G1018" s="173"/>
      <c r="H1018" s="173"/>
      <c r="I1018" s="173"/>
      <c r="J1018" s="173"/>
    </row>
    <row r="1019" spans="1:20" x14ac:dyDescent="0.25">
      <c r="A1019" s="861" t="s">
        <v>131</v>
      </c>
      <c r="B1019" s="861"/>
      <c r="C1019" s="861"/>
      <c r="D1019" s="861"/>
      <c r="E1019" s="861"/>
      <c r="F1019" s="861"/>
      <c r="G1019" s="861"/>
      <c r="H1019" s="861"/>
      <c r="I1019" s="861"/>
      <c r="J1019" s="861"/>
      <c r="K1019" s="123"/>
    </row>
    <row r="1020" spans="1:20" x14ac:dyDescent="0.25">
      <c r="I1020" s="850" t="s">
        <v>172</v>
      </c>
      <c r="J1020" s="850"/>
      <c r="K1020" s="173"/>
    </row>
    <row r="1021" spans="1:20" s="12" customFormat="1" ht="56.25" x14ac:dyDescent="0.35">
      <c r="A1021" s="14" t="s">
        <v>24</v>
      </c>
      <c r="B1021" s="14" t="s">
        <v>14</v>
      </c>
      <c r="C1021" s="14" t="s">
        <v>81</v>
      </c>
      <c r="D1021" s="67"/>
      <c r="E1021" s="67"/>
      <c r="F1021" s="67"/>
      <c r="G1021" s="67"/>
      <c r="H1021" s="67"/>
      <c r="I1021" s="133" t="s">
        <v>115</v>
      </c>
      <c r="J1021" s="133" t="s">
        <v>173</v>
      </c>
      <c r="K1021" s="81"/>
      <c r="L1021" s="36"/>
      <c r="M1021" s="36"/>
      <c r="O1021" s="189"/>
      <c r="P1021" s="196"/>
      <c r="Q1021" s="196"/>
      <c r="R1021" s="92"/>
      <c r="S1021" s="92"/>
      <c r="T1021" s="92"/>
    </row>
    <row r="1022" spans="1:20" x14ac:dyDescent="0.25">
      <c r="A1022" s="91">
        <v>1</v>
      </c>
      <c r="B1022" s="91">
        <v>2</v>
      </c>
      <c r="C1022" s="91">
        <v>3</v>
      </c>
      <c r="D1022" s="78"/>
      <c r="E1022" s="78"/>
      <c r="F1022" s="78"/>
      <c r="G1022" s="78"/>
      <c r="H1022" s="78"/>
      <c r="I1022" s="140"/>
      <c r="J1022" s="140"/>
    </row>
    <row r="1023" spans="1:20" x14ac:dyDescent="0.25">
      <c r="A1023" s="14">
        <v>1</v>
      </c>
      <c r="B1023" s="101" t="s">
        <v>82</v>
      </c>
      <c r="C1023" s="102">
        <f>C1024+C1025+C1026+C1027</f>
        <v>0</v>
      </c>
      <c r="I1023" s="135">
        <f>I1024+I1025+I1026+I1027</f>
        <v>0</v>
      </c>
      <c r="J1023" s="135">
        <f>J1024+J1025+J1026+J1027</f>
        <v>0</v>
      </c>
    </row>
    <row r="1024" spans="1:20" s="78" customFormat="1" x14ac:dyDescent="0.25">
      <c r="A1024" s="14"/>
      <c r="B1024" s="101"/>
      <c r="C1024" s="94"/>
      <c r="D1024" s="67"/>
      <c r="E1024" s="67"/>
      <c r="F1024" s="67"/>
      <c r="G1024" s="67"/>
      <c r="H1024" s="67"/>
      <c r="I1024" s="140"/>
      <c r="J1024" s="140"/>
      <c r="K1024" s="79"/>
      <c r="O1024" s="188"/>
      <c r="P1024" s="188"/>
      <c r="Q1024" s="188"/>
    </row>
    <row r="1025" spans="1:20" x14ac:dyDescent="0.25">
      <c r="A1025" s="14"/>
      <c r="B1025" s="101"/>
      <c r="C1025" s="94"/>
      <c r="I1025" s="140"/>
      <c r="J1025" s="140"/>
    </row>
    <row r="1026" spans="1:20" x14ac:dyDescent="0.25">
      <c r="A1026" s="14"/>
      <c r="B1026" s="101"/>
      <c r="C1026" s="94"/>
      <c r="I1026" s="140"/>
      <c r="J1026" s="140"/>
    </row>
    <row r="1027" spans="1:20" x14ac:dyDescent="0.25">
      <c r="A1027" s="14"/>
      <c r="B1027" s="101"/>
      <c r="C1027" s="94"/>
      <c r="I1027" s="140"/>
      <c r="J1027" s="140"/>
    </row>
    <row r="1028" spans="1:20" x14ac:dyDescent="0.25">
      <c r="A1028" s="144"/>
      <c r="B1028" s="145" t="s">
        <v>20</v>
      </c>
      <c r="C1028" s="146">
        <f>C1023</f>
        <v>0</v>
      </c>
      <c r="I1028" s="135">
        <f>I1023</f>
        <v>0</v>
      </c>
      <c r="J1028" s="135">
        <f>J1023</f>
        <v>0</v>
      </c>
    </row>
    <row r="1030" spans="1:20" x14ac:dyDescent="0.25">
      <c r="A1030" s="863" t="s">
        <v>184</v>
      </c>
      <c r="B1030" s="863"/>
      <c r="C1030" s="863"/>
      <c r="D1030" s="863"/>
      <c r="E1030" s="863"/>
      <c r="F1030" s="863"/>
      <c r="G1030" s="863"/>
      <c r="H1030" s="863"/>
      <c r="I1030" s="863"/>
      <c r="J1030" s="863"/>
    </row>
    <row r="1031" spans="1:20" x14ac:dyDescent="0.25">
      <c r="A1031" s="173"/>
      <c r="B1031" s="173"/>
      <c r="C1031" s="173"/>
      <c r="D1031" s="173"/>
      <c r="E1031" s="173"/>
      <c r="F1031" s="173"/>
      <c r="G1031" s="173"/>
      <c r="H1031" s="173"/>
      <c r="I1031" s="173"/>
      <c r="J1031" s="173"/>
    </row>
    <row r="1032" spans="1:20" x14ac:dyDescent="0.25">
      <c r="A1032" s="861" t="s">
        <v>131</v>
      </c>
      <c r="B1032" s="861"/>
      <c r="C1032" s="861"/>
      <c r="D1032" s="861"/>
      <c r="E1032" s="861"/>
      <c r="F1032" s="861"/>
      <c r="G1032" s="861"/>
      <c r="H1032" s="861"/>
      <c r="I1032" s="861"/>
      <c r="J1032" s="861"/>
      <c r="K1032" s="123"/>
    </row>
    <row r="1033" spans="1:20" x14ac:dyDescent="0.25">
      <c r="I1033" s="850" t="s">
        <v>172</v>
      </c>
      <c r="J1033" s="850"/>
      <c r="K1033" s="173"/>
    </row>
    <row r="1034" spans="1:20" s="12" customFormat="1" ht="56.25" x14ac:dyDescent="0.35">
      <c r="A1034" s="14" t="s">
        <v>24</v>
      </c>
      <c r="B1034" s="14" t="s">
        <v>14</v>
      </c>
      <c r="C1034" s="14" t="s">
        <v>81</v>
      </c>
      <c r="D1034" s="67"/>
      <c r="E1034" s="67"/>
      <c r="F1034" s="67"/>
      <c r="G1034" s="67"/>
      <c r="H1034" s="67"/>
      <c r="I1034" s="133" t="s">
        <v>115</v>
      </c>
      <c r="J1034" s="133" t="s">
        <v>173</v>
      </c>
      <c r="K1034" s="81"/>
      <c r="L1034" s="36"/>
      <c r="M1034" s="36"/>
      <c r="O1034" s="189"/>
      <c r="P1034" s="196"/>
      <c r="Q1034" s="196"/>
      <c r="R1034" s="92"/>
      <c r="S1034" s="92"/>
      <c r="T1034" s="92"/>
    </row>
    <row r="1035" spans="1:20" x14ac:dyDescent="0.25">
      <c r="A1035" s="91">
        <v>1</v>
      </c>
      <c r="B1035" s="91">
        <v>2</v>
      </c>
      <c r="C1035" s="91">
        <v>3</v>
      </c>
      <c r="D1035" s="78"/>
      <c r="E1035" s="78"/>
      <c r="F1035" s="78"/>
      <c r="G1035" s="78"/>
      <c r="H1035" s="78"/>
      <c r="I1035" s="140"/>
      <c r="J1035" s="140"/>
    </row>
    <row r="1036" spans="1:20" x14ac:dyDescent="0.25">
      <c r="A1036" s="14">
        <v>1</v>
      </c>
      <c r="B1036" s="101"/>
      <c r="C1036" s="102"/>
      <c r="I1036" s="138"/>
      <c r="J1036" s="138"/>
    </row>
    <row r="1037" spans="1:20" s="78" customFormat="1" x14ac:dyDescent="0.25">
      <c r="A1037" s="14"/>
      <c r="B1037" s="101"/>
      <c r="C1037" s="94"/>
      <c r="D1037" s="67"/>
      <c r="E1037" s="67"/>
      <c r="F1037" s="67"/>
      <c r="G1037" s="67"/>
      <c r="H1037" s="67"/>
      <c r="I1037" s="140"/>
      <c r="J1037" s="140"/>
      <c r="K1037" s="79"/>
      <c r="O1037" s="188"/>
      <c r="P1037" s="188"/>
      <c r="Q1037" s="188"/>
    </row>
    <row r="1038" spans="1:20" x14ac:dyDescent="0.25">
      <c r="A1038" s="14"/>
      <c r="B1038" s="101"/>
      <c r="C1038" s="94"/>
      <c r="I1038" s="140"/>
      <c r="J1038" s="140"/>
    </row>
    <row r="1039" spans="1:20" x14ac:dyDescent="0.25">
      <c r="A1039" s="14"/>
      <c r="B1039" s="101"/>
      <c r="C1039" s="94"/>
      <c r="I1039" s="140"/>
      <c r="J1039" s="140"/>
    </row>
    <row r="1040" spans="1:20" x14ac:dyDescent="0.25">
      <c r="A1040" s="14"/>
      <c r="B1040" s="101"/>
      <c r="C1040" s="94"/>
      <c r="I1040" s="140"/>
      <c r="J1040" s="140"/>
    </row>
    <row r="1041" spans="1:20" x14ac:dyDescent="0.25">
      <c r="A1041" s="144"/>
      <c r="B1041" s="145" t="s">
        <v>20</v>
      </c>
      <c r="C1041" s="146">
        <f>SUM(C1036:C1040)</f>
        <v>0</v>
      </c>
      <c r="I1041" s="135">
        <f>SUM(I1036:I1040)</f>
        <v>0</v>
      </c>
      <c r="J1041" s="135">
        <f>SUM(J1036:J1040)</f>
        <v>0</v>
      </c>
    </row>
    <row r="1043" spans="1:20" x14ac:dyDescent="0.25">
      <c r="A1043" s="861" t="s">
        <v>135</v>
      </c>
      <c r="B1043" s="861"/>
      <c r="C1043" s="861"/>
      <c r="D1043" s="861"/>
      <c r="E1043" s="861"/>
      <c r="F1043" s="861"/>
      <c r="G1043" s="861"/>
      <c r="H1043" s="861"/>
      <c r="I1043" s="861"/>
      <c r="J1043" s="861"/>
    </row>
    <row r="1044" spans="1:20" x14ac:dyDescent="0.25">
      <c r="I1044" s="850" t="s">
        <v>172</v>
      </c>
      <c r="J1044" s="850"/>
    </row>
    <row r="1045" spans="1:20" s="12" customFormat="1" ht="56.25" x14ac:dyDescent="0.35">
      <c r="A1045" s="14" t="s">
        <v>24</v>
      </c>
      <c r="B1045" s="14" t="s">
        <v>14</v>
      </c>
      <c r="C1045" s="14" t="s">
        <v>81</v>
      </c>
      <c r="D1045" s="67"/>
      <c r="E1045" s="67"/>
      <c r="F1045" s="67"/>
      <c r="G1045" s="67"/>
      <c r="H1045" s="67"/>
      <c r="I1045" s="133" t="s">
        <v>115</v>
      </c>
      <c r="J1045" s="133" t="s">
        <v>173</v>
      </c>
      <c r="K1045" s="81"/>
      <c r="L1045" s="36"/>
      <c r="M1045" s="36"/>
      <c r="O1045" s="189"/>
      <c r="P1045" s="196"/>
      <c r="Q1045" s="196"/>
      <c r="R1045" s="92"/>
      <c r="S1045" s="92"/>
      <c r="T1045" s="92"/>
    </row>
    <row r="1046" spans="1:20" x14ac:dyDescent="0.25">
      <c r="A1046" s="91">
        <v>1</v>
      </c>
      <c r="B1046" s="91">
        <v>2</v>
      </c>
      <c r="C1046" s="91">
        <v>3</v>
      </c>
      <c r="D1046" s="78"/>
      <c r="E1046" s="78"/>
      <c r="F1046" s="78"/>
      <c r="G1046" s="78"/>
      <c r="H1046" s="78"/>
      <c r="I1046" s="140"/>
      <c r="J1046" s="140"/>
    </row>
    <row r="1047" spans="1:20" x14ac:dyDescent="0.25">
      <c r="A1047" s="14">
        <v>1</v>
      </c>
      <c r="B1047" s="101"/>
      <c r="C1047" s="102"/>
      <c r="I1047" s="138"/>
      <c r="J1047" s="138"/>
    </row>
    <row r="1048" spans="1:20" s="78" customFormat="1" x14ac:dyDescent="0.25">
      <c r="A1048" s="14"/>
      <c r="B1048" s="101"/>
      <c r="C1048" s="94"/>
      <c r="D1048" s="67"/>
      <c r="E1048" s="67"/>
      <c r="F1048" s="67"/>
      <c r="G1048" s="67"/>
      <c r="H1048" s="67"/>
      <c r="I1048" s="140"/>
      <c r="J1048" s="140"/>
      <c r="K1048" s="79"/>
      <c r="O1048" s="188"/>
      <c r="P1048" s="188"/>
      <c r="Q1048" s="188"/>
    </row>
    <row r="1049" spans="1:20" x14ac:dyDescent="0.25">
      <c r="A1049" s="14"/>
      <c r="B1049" s="101"/>
      <c r="C1049" s="94"/>
      <c r="I1049" s="140"/>
      <c r="J1049" s="140"/>
    </row>
    <row r="1050" spans="1:20" x14ac:dyDescent="0.25">
      <c r="A1050" s="14"/>
      <c r="B1050" s="101"/>
      <c r="C1050" s="94"/>
      <c r="I1050" s="140"/>
      <c r="J1050" s="140"/>
    </row>
    <row r="1051" spans="1:20" x14ac:dyDescent="0.25">
      <c r="A1051" s="14"/>
      <c r="B1051" s="101"/>
      <c r="C1051" s="94"/>
      <c r="I1051" s="140"/>
      <c r="J1051" s="140"/>
    </row>
    <row r="1052" spans="1:20" x14ac:dyDescent="0.25">
      <c r="A1052" s="144"/>
      <c r="B1052" s="145" t="s">
        <v>20</v>
      </c>
      <c r="C1052" s="146">
        <f>SUM(C1047:C1051)</f>
        <v>0</v>
      </c>
      <c r="I1052" s="135">
        <f>SUM(I1047:I1051)</f>
        <v>0</v>
      </c>
      <c r="J1052" s="135">
        <f>SUM(J1047:J1051)</f>
        <v>0</v>
      </c>
    </row>
    <row r="1054" spans="1:20" x14ac:dyDescent="0.25">
      <c r="A1054" s="861" t="s">
        <v>136</v>
      </c>
      <c r="B1054" s="861"/>
      <c r="C1054" s="861"/>
      <c r="D1054" s="861"/>
      <c r="E1054" s="861"/>
      <c r="F1054" s="861"/>
      <c r="G1054" s="861"/>
      <c r="H1054" s="861"/>
      <c r="I1054" s="861"/>
      <c r="J1054" s="861"/>
    </row>
    <row r="1055" spans="1:20" x14ac:dyDescent="0.25">
      <c r="I1055" s="850" t="s">
        <v>172</v>
      </c>
      <c r="J1055" s="850"/>
    </row>
    <row r="1056" spans="1:20" s="12" customFormat="1" ht="56.25" x14ac:dyDescent="0.35">
      <c r="A1056" s="14" t="s">
        <v>24</v>
      </c>
      <c r="B1056" s="14" t="s">
        <v>14</v>
      </c>
      <c r="C1056" s="14" t="s">
        <v>81</v>
      </c>
      <c r="D1056" s="67"/>
      <c r="E1056" s="67"/>
      <c r="F1056" s="67"/>
      <c r="G1056" s="67"/>
      <c r="H1056" s="67"/>
      <c r="I1056" s="133" t="s">
        <v>115</v>
      </c>
      <c r="J1056" s="133" t="s">
        <v>173</v>
      </c>
      <c r="K1056" s="81"/>
      <c r="L1056" s="36"/>
      <c r="M1056" s="36"/>
      <c r="O1056" s="189"/>
      <c r="P1056" s="196"/>
      <c r="Q1056" s="196"/>
      <c r="R1056" s="92"/>
      <c r="S1056" s="92"/>
      <c r="T1056" s="92"/>
    </row>
    <row r="1057" spans="1:20" x14ac:dyDescent="0.25">
      <c r="A1057" s="91">
        <v>1</v>
      </c>
      <c r="B1057" s="91">
        <v>2</v>
      </c>
      <c r="C1057" s="91">
        <v>3</v>
      </c>
      <c r="D1057" s="78"/>
      <c r="E1057" s="78"/>
      <c r="F1057" s="78"/>
      <c r="G1057" s="78"/>
      <c r="H1057" s="78"/>
      <c r="I1057" s="140"/>
      <c r="J1057" s="140"/>
    </row>
    <row r="1058" spans="1:20" x14ac:dyDescent="0.25">
      <c r="A1058" s="14">
        <v>1</v>
      </c>
      <c r="B1058" s="101"/>
      <c r="C1058" s="102"/>
      <c r="I1058" s="138"/>
      <c r="J1058" s="138"/>
    </row>
    <row r="1059" spans="1:20" s="78" customFormat="1" x14ac:dyDescent="0.25">
      <c r="A1059" s="14"/>
      <c r="B1059" s="101"/>
      <c r="C1059" s="94"/>
      <c r="D1059" s="67"/>
      <c r="E1059" s="67"/>
      <c r="F1059" s="67"/>
      <c r="G1059" s="67"/>
      <c r="H1059" s="67"/>
      <c r="I1059" s="140"/>
      <c r="J1059" s="140"/>
      <c r="K1059" s="79"/>
      <c r="O1059" s="188"/>
      <c r="P1059" s="188"/>
      <c r="Q1059" s="188"/>
    </row>
    <row r="1060" spans="1:20" x14ac:dyDescent="0.25">
      <c r="A1060" s="14"/>
      <c r="B1060" s="101"/>
      <c r="C1060" s="94"/>
      <c r="I1060" s="140"/>
      <c r="J1060" s="140"/>
    </row>
    <row r="1061" spans="1:20" x14ac:dyDescent="0.25">
      <c r="A1061" s="14"/>
      <c r="B1061" s="101"/>
      <c r="C1061" s="94"/>
      <c r="I1061" s="140"/>
      <c r="J1061" s="140"/>
    </row>
    <row r="1062" spans="1:20" x14ac:dyDescent="0.25">
      <c r="A1062" s="14"/>
      <c r="B1062" s="101"/>
      <c r="C1062" s="94"/>
      <c r="I1062" s="140"/>
      <c r="J1062" s="140"/>
    </row>
    <row r="1063" spans="1:20" x14ac:dyDescent="0.25">
      <c r="A1063" s="144"/>
      <c r="B1063" s="145" t="s">
        <v>20</v>
      </c>
      <c r="C1063" s="146">
        <f>SUM(C1058:C1062)</f>
        <v>0</v>
      </c>
      <c r="I1063" s="135">
        <f>SUM(I1058:I1062)</f>
        <v>0</v>
      </c>
      <c r="J1063" s="135">
        <f>SUM(J1058:J1062)</f>
        <v>0</v>
      </c>
    </row>
    <row r="1065" spans="1:20" x14ac:dyDescent="0.25">
      <c r="A1065" s="861" t="s">
        <v>137</v>
      </c>
      <c r="B1065" s="861"/>
      <c r="C1065" s="861"/>
      <c r="D1065" s="861"/>
      <c r="E1065" s="861"/>
      <c r="F1065" s="861"/>
      <c r="G1065" s="861"/>
      <c r="H1065" s="861"/>
      <c r="I1065" s="861"/>
      <c r="J1065" s="861"/>
    </row>
    <row r="1066" spans="1:20" x14ac:dyDescent="0.25">
      <c r="I1066" s="850" t="s">
        <v>172</v>
      </c>
      <c r="J1066" s="850"/>
    </row>
    <row r="1067" spans="1:20" s="12" customFormat="1" ht="56.25" x14ac:dyDescent="0.35">
      <c r="A1067" s="14" t="s">
        <v>24</v>
      </c>
      <c r="B1067" s="14" t="s">
        <v>14</v>
      </c>
      <c r="C1067" s="14" t="s">
        <v>81</v>
      </c>
      <c r="D1067" s="67"/>
      <c r="E1067" s="67"/>
      <c r="F1067" s="67"/>
      <c r="G1067" s="67"/>
      <c r="H1067" s="67"/>
      <c r="I1067" s="133" t="s">
        <v>115</v>
      </c>
      <c r="J1067" s="133" t="s">
        <v>173</v>
      </c>
      <c r="K1067" s="81"/>
      <c r="L1067" s="36"/>
      <c r="M1067" s="36"/>
      <c r="O1067" s="189"/>
      <c r="P1067" s="196"/>
      <c r="Q1067" s="196"/>
      <c r="R1067" s="92"/>
      <c r="S1067" s="92"/>
      <c r="T1067" s="92"/>
    </row>
    <row r="1068" spans="1:20" x14ac:dyDescent="0.25">
      <c r="A1068" s="91">
        <v>1</v>
      </c>
      <c r="B1068" s="91">
        <v>2</v>
      </c>
      <c r="C1068" s="91">
        <v>3</v>
      </c>
      <c r="D1068" s="78"/>
      <c r="E1068" s="78"/>
      <c r="F1068" s="78"/>
      <c r="G1068" s="78"/>
      <c r="H1068" s="78"/>
      <c r="I1068" s="140"/>
      <c r="J1068" s="140"/>
    </row>
    <row r="1069" spans="1:20" x14ac:dyDescent="0.25">
      <c r="A1069" s="14">
        <v>1</v>
      </c>
      <c r="B1069" s="101"/>
      <c r="C1069" s="102"/>
      <c r="I1069" s="138"/>
      <c r="J1069" s="138"/>
    </row>
    <row r="1070" spans="1:20" s="78" customFormat="1" x14ac:dyDescent="0.25">
      <c r="A1070" s="14"/>
      <c r="B1070" s="101"/>
      <c r="C1070" s="94"/>
      <c r="D1070" s="67"/>
      <c r="E1070" s="67"/>
      <c r="F1070" s="67"/>
      <c r="G1070" s="67"/>
      <c r="H1070" s="67"/>
      <c r="I1070" s="140"/>
      <c r="J1070" s="140"/>
      <c r="K1070" s="79"/>
      <c r="O1070" s="188"/>
      <c r="P1070" s="188"/>
      <c r="Q1070" s="188"/>
    </row>
    <row r="1071" spans="1:20" x14ac:dyDescent="0.25">
      <c r="A1071" s="14"/>
      <c r="B1071" s="101"/>
      <c r="C1071" s="94"/>
      <c r="I1071" s="140"/>
      <c r="J1071" s="140"/>
    </row>
    <row r="1072" spans="1:20" x14ac:dyDescent="0.25">
      <c r="A1072" s="14"/>
      <c r="B1072" s="101"/>
      <c r="C1072" s="94"/>
      <c r="I1072" s="140"/>
      <c r="J1072" s="140"/>
    </row>
    <row r="1073" spans="1:20" x14ac:dyDescent="0.25">
      <c r="A1073" s="14"/>
      <c r="B1073" s="101"/>
      <c r="C1073" s="94"/>
      <c r="I1073" s="140"/>
      <c r="J1073" s="140"/>
    </row>
    <row r="1074" spans="1:20" x14ac:dyDescent="0.25">
      <c r="A1074" s="144"/>
      <c r="B1074" s="145" t="s">
        <v>20</v>
      </c>
      <c r="C1074" s="146">
        <f>SUM(C1069:C1073)</f>
        <v>0</v>
      </c>
      <c r="I1074" s="135">
        <f>SUM(I1069:I1073)</f>
        <v>0</v>
      </c>
      <c r="J1074" s="135">
        <f>SUM(J1069:J1073)</f>
        <v>0</v>
      </c>
    </row>
    <row r="1077" spans="1:20" ht="61.5" customHeight="1" x14ac:dyDescent="0.25">
      <c r="A1077" s="863" t="s">
        <v>183</v>
      </c>
      <c r="B1077" s="863"/>
      <c r="C1077" s="863"/>
      <c r="D1077" s="863"/>
      <c r="E1077" s="863"/>
      <c r="F1077" s="863"/>
      <c r="G1077" s="863"/>
      <c r="H1077" s="863"/>
      <c r="I1077" s="863"/>
      <c r="J1077" s="863"/>
    </row>
    <row r="1079" spans="1:20" x14ac:dyDescent="0.25">
      <c r="A1079" s="861" t="s">
        <v>138</v>
      </c>
      <c r="B1079" s="861"/>
      <c r="C1079" s="861"/>
      <c r="D1079" s="861"/>
      <c r="E1079" s="861"/>
      <c r="F1079" s="861"/>
      <c r="G1079" s="861"/>
      <c r="H1079" s="861"/>
      <c r="I1079" s="861"/>
      <c r="J1079" s="861"/>
      <c r="K1079" s="123"/>
    </row>
    <row r="1080" spans="1:20" x14ac:dyDescent="0.25">
      <c r="I1080" s="850" t="s">
        <v>172</v>
      </c>
      <c r="J1080" s="850"/>
    </row>
    <row r="1081" spans="1:20" s="12" customFormat="1" ht="56.25" x14ac:dyDescent="0.35">
      <c r="A1081" s="14" t="s">
        <v>24</v>
      </c>
      <c r="B1081" s="14" t="s">
        <v>14</v>
      </c>
      <c r="C1081" s="167" t="s">
        <v>132</v>
      </c>
      <c r="D1081" s="167" t="s">
        <v>133</v>
      </c>
      <c r="E1081" s="167" t="s">
        <v>134</v>
      </c>
      <c r="F1081" s="67"/>
      <c r="G1081" s="67"/>
      <c r="H1081" s="67"/>
      <c r="I1081" s="133" t="s">
        <v>115</v>
      </c>
      <c r="J1081" s="133" t="s">
        <v>173</v>
      </c>
      <c r="K1081" s="81"/>
      <c r="L1081" s="36"/>
      <c r="M1081" s="36"/>
      <c r="O1081" s="189"/>
      <c r="P1081" s="196"/>
      <c r="Q1081" s="196"/>
      <c r="R1081" s="92"/>
      <c r="S1081" s="92"/>
      <c r="T1081" s="92"/>
    </row>
    <row r="1082" spans="1:20" x14ac:dyDescent="0.25">
      <c r="A1082" s="91">
        <v>1</v>
      </c>
      <c r="B1082" s="91">
        <v>2</v>
      </c>
      <c r="C1082" s="113">
        <v>3</v>
      </c>
      <c r="D1082" s="113">
        <v>4</v>
      </c>
      <c r="E1082" s="113">
        <v>5</v>
      </c>
      <c r="F1082" s="78"/>
      <c r="G1082" s="78"/>
      <c r="H1082" s="78"/>
      <c r="I1082" s="138"/>
      <c r="J1082" s="138"/>
    </row>
    <row r="1083" spans="1:20" x14ac:dyDescent="0.25">
      <c r="A1083" s="14">
        <v>1</v>
      </c>
      <c r="B1083" s="101"/>
      <c r="C1083" s="94"/>
      <c r="D1083" s="14"/>
      <c r="E1083" s="94"/>
      <c r="I1083" s="138"/>
      <c r="J1083" s="138"/>
    </row>
    <row r="1084" spans="1:20" s="78" customFormat="1" x14ac:dyDescent="0.25">
      <c r="A1084" s="14"/>
      <c r="B1084" s="101"/>
      <c r="C1084" s="165"/>
      <c r="D1084" s="167"/>
      <c r="E1084" s="165"/>
      <c r="F1084" s="67"/>
      <c r="G1084" s="67"/>
      <c r="H1084" s="67"/>
      <c r="I1084" s="138"/>
      <c r="J1084" s="138"/>
      <c r="K1084" s="79"/>
      <c r="O1084" s="188"/>
      <c r="P1084" s="188"/>
      <c r="Q1084" s="188"/>
    </row>
    <row r="1085" spans="1:20" x14ac:dyDescent="0.25">
      <c r="A1085" s="14"/>
      <c r="B1085" s="101"/>
      <c r="C1085" s="165"/>
      <c r="D1085" s="167"/>
      <c r="E1085" s="165"/>
      <c r="I1085" s="138"/>
      <c r="J1085" s="138"/>
    </row>
    <row r="1086" spans="1:20" x14ac:dyDescent="0.25">
      <c r="A1086" s="144"/>
      <c r="B1086" s="145" t="s">
        <v>20</v>
      </c>
      <c r="C1086" s="144" t="s">
        <v>21</v>
      </c>
      <c r="D1086" s="144" t="s">
        <v>21</v>
      </c>
      <c r="E1086" s="146">
        <f>E1083</f>
        <v>0</v>
      </c>
      <c r="I1086" s="135">
        <f>SUM(I1083:I1085)</f>
        <v>0</v>
      </c>
      <c r="J1086" s="135">
        <f>SUM(J1083:J1085)</f>
        <v>0</v>
      </c>
    </row>
    <row r="1088" spans="1:20" x14ac:dyDescent="0.25">
      <c r="A1088" s="861" t="s">
        <v>139</v>
      </c>
      <c r="B1088" s="861"/>
      <c r="C1088" s="861"/>
      <c r="D1088" s="861"/>
      <c r="E1088" s="861"/>
      <c r="F1088" s="861"/>
      <c r="G1088" s="861"/>
      <c r="H1088" s="861"/>
      <c r="I1088" s="861"/>
      <c r="J1088" s="861"/>
    </row>
    <row r="1089" spans="1:20" x14ac:dyDescent="0.25">
      <c r="I1089" s="850" t="s">
        <v>172</v>
      </c>
      <c r="J1089" s="850"/>
    </row>
    <row r="1090" spans="1:20" s="12" customFormat="1" ht="56.25" x14ac:dyDescent="0.35">
      <c r="A1090" s="14" t="s">
        <v>24</v>
      </c>
      <c r="B1090" s="14" t="s">
        <v>14</v>
      </c>
      <c r="C1090" s="167" t="s">
        <v>132</v>
      </c>
      <c r="D1090" s="167" t="s">
        <v>133</v>
      </c>
      <c r="E1090" s="167" t="s">
        <v>134</v>
      </c>
      <c r="F1090" s="67"/>
      <c r="G1090" s="67"/>
      <c r="H1090" s="67"/>
      <c r="I1090" s="133" t="s">
        <v>115</v>
      </c>
      <c r="J1090" s="133" t="s">
        <v>173</v>
      </c>
      <c r="K1090" s="81"/>
      <c r="L1090" s="36"/>
      <c r="M1090" s="36"/>
      <c r="O1090" s="189"/>
      <c r="P1090" s="196"/>
      <c r="Q1090" s="196"/>
      <c r="R1090" s="92"/>
      <c r="S1090" s="92"/>
      <c r="T1090" s="92"/>
    </row>
    <row r="1091" spans="1:20" x14ac:dyDescent="0.25">
      <c r="A1091" s="91">
        <v>1</v>
      </c>
      <c r="B1091" s="91">
        <v>2</v>
      </c>
      <c r="C1091" s="113">
        <v>3</v>
      </c>
      <c r="D1091" s="113">
        <v>4</v>
      </c>
      <c r="E1091" s="113">
        <v>5</v>
      </c>
      <c r="F1091" s="78"/>
      <c r="G1091" s="78"/>
      <c r="H1091" s="78"/>
      <c r="I1091" s="138"/>
      <c r="J1091" s="138"/>
    </row>
    <row r="1092" spans="1:20" x14ac:dyDescent="0.25">
      <c r="A1092" s="14">
        <v>1</v>
      </c>
      <c r="B1092" s="101"/>
      <c r="C1092" s="94"/>
      <c r="D1092" s="14"/>
      <c r="E1092" s="94"/>
      <c r="I1092" s="138"/>
      <c r="J1092" s="138"/>
    </row>
    <row r="1093" spans="1:20" s="78" customFormat="1" x14ac:dyDescent="0.25">
      <c r="A1093" s="14"/>
      <c r="B1093" s="101"/>
      <c r="C1093" s="165"/>
      <c r="D1093" s="167"/>
      <c r="E1093" s="165"/>
      <c r="F1093" s="67"/>
      <c r="G1093" s="67"/>
      <c r="H1093" s="67"/>
      <c r="I1093" s="138"/>
      <c r="J1093" s="138"/>
      <c r="K1093" s="79"/>
      <c r="O1093" s="188"/>
      <c r="P1093" s="188"/>
      <c r="Q1093" s="188"/>
    </row>
    <row r="1094" spans="1:20" x14ac:dyDescent="0.25">
      <c r="A1094" s="14"/>
      <c r="B1094" s="101"/>
      <c r="C1094" s="165"/>
      <c r="D1094" s="167"/>
      <c r="E1094" s="165"/>
      <c r="I1094" s="138"/>
      <c r="J1094" s="138"/>
    </row>
    <row r="1095" spans="1:20" x14ac:dyDescent="0.25">
      <c r="A1095" s="144"/>
      <c r="B1095" s="145" t="s">
        <v>20</v>
      </c>
      <c r="C1095" s="144" t="s">
        <v>21</v>
      </c>
      <c r="D1095" s="144" t="s">
        <v>21</v>
      </c>
      <c r="E1095" s="146">
        <f>E1092</f>
        <v>0</v>
      </c>
      <c r="I1095" s="135">
        <f>SUM(I1092:I1094)</f>
        <v>0</v>
      </c>
      <c r="J1095" s="135">
        <f>SUM(J1092:J1094)</f>
        <v>0</v>
      </c>
    </row>
    <row r="1098" spans="1:20" ht="45" customHeight="1" x14ac:dyDescent="0.25">
      <c r="A1098" s="863" t="s">
        <v>182</v>
      </c>
      <c r="B1098" s="863"/>
      <c r="C1098" s="863"/>
      <c r="D1098" s="863"/>
      <c r="E1098" s="863"/>
      <c r="F1098" s="863"/>
      <c r="G1098" s="863"/>
      <c r="H1098" s="863"/>
      <c r="I1098" s="863"/>
      <c r="J1098" s="863"/>
    </row>
    <row r="1100" spans="1:20" x14ac:dyDescent="0.25">
      <c r="A1100" s="866" t="s">
        <v>140</v>
      </c>
      <c r="B1100" s="866"/>
      <c r="C1100" s="866"/>
      <c r="D1100" s="866"/>
      <c r="E1100" s="866"/>
      <c r="F1100" s="866"/>
      <c r="G1100" s="866"/>
      <c r="H1100" s="866"/>
      <c r="I1100" s="866"/>
      <c r="J1100" s="866"/>
      <c r="K1100" s="123"/>
    </row>
    <row r="1101" spans="1:20" x14ac:dyDescent="0.25">
      <c r="A1101" s="32"/>
      <c r="B1101" s="11"/>
      <c r="C1101" s="17"/>
      <c r="D1101" s="17"/>
      <c r="E1101" s="17"/>
      <c r="F1101" s="17"/>
      <c r="I1101" s="850" t="s">
        <v>172</v>
      </c>
      <c r="J1101" s="850"/>
    </row>
    <row r="1102" spans="1:20" ht="56.25" x14ac:dyDescent="0.25">
      <c r="A1102" s="167" t="s">
        <v>24</v>
      </c>
      <c r="B1102" s="167" t="s">
        <v>14</v>
      </c>
      <c r="C1102" s="167" t="s">
        <v>71</v>
      </c>
      <c r="D1102" s="167" t="s">
        <v>72</v>
      </c>
      <c r="E1102" s="167" t="s">
        <v>73</v>
      </c>
      <c r="I1102" s="133" t="s">
        <v>115</v>
      </c>
      <c r="J1102" s="133" t="s">
        <v>173</v>
      </c>
      <c r="K1102" s="127"/>
    </row>
    <row r="1103" spans="1:20" x14ac:dyDescent="0.25">
      <c r="A1103" s="113">
        <v>1</v>
      </c>
      <c r="B1103" s="113">
        <v>2</v>
      </c>
      <c r="C1103" s="113">
        <v>3</v>
      </c>
      <c r="D1103" s="113">
        <v>4</v>
      </c>
      <c r="E1103" s="113">
        <v>5</v>
      </c>
      <c r="F1103" s="78"/>
      <c r="G1103" s="78"/>
      <c r="H1103" s="78"/>
      <c r="I1103" s="138"/>
      <c r="J1103" s="138"/>
    </row>
    <row r="1104" spans="1:20" x14ac:dyDescent="0.25">
      <c r="A1104" s="171"/>
      <c r="B1104" s="26"/>
      <c r="C1104" s="167"/>
      <c r="D1104" s="13"/>
      <c r="E1104" s="165"/>
      <c r="I1104" s="138"/>
      <c r="J1104" s="138"/>
    </row>
    <row r="1105" spans="1:17" s="78" customFormat="1" x14ac:dyDescent="0.25">
      <c r="A1105" s="167"/>
      <c r="B1105" s="10"/>
      <c r="C1105" s="167"/>
      <c r="D1105" s="13"/>
      <c r="E1105" s="165"/>
      <c r="F1105" s="67"/>
      <c r="G1105" s="67"/>
      <c r="H1105" s="67"/>
      <c r="I1105" s="138"/>
      <c r="J1105" s="138"/>
      <c r="K1105" s="79"/>
      <c r="O1105" s="188"/>
      <c r="P1105" s="188"/>
      <c r="Q1105" s="188"/>
    </row>
    <row r="1106" spans="1:17" x14ac:dyDescent="0.25">
      <c r="A1106" s="167"/>
      <c r="B1106" s="10"/>
      <c r="C1106" s="167"/>
      <c r="D1106" s="13"/>
      <c r="E1106" s="165"/>
      <c r="I1106" s="138"/>
      <c r="J1106" s="138"/>
    </row>
    <row r="1107" spans="1:17" x14ac:dyDescent="0.25">
      <c r="A1107" s="144"/>
      <c r="B1107" s="145" t="s">
        <v>20</v>
      </c>
      <c r="C1107" s="144" t="s">
        <v>21</v>
      </c>
      <c r="D1107" s="144" t="s">
        <v>21</v>
      </c>
      <c r="E1107" s="146">
        <f>SUM(E1104:E1106)</f>
        <v>0</v>
      </c>
      <c r="I1107" s="135">
        <f>SUM(I1104:I1106)</f>
        <v>0</v>
      </c>
      <c r="J1107" s="135">
        <f>SUM(J1104:J1106)</f>
        <v>0</v>
      </c>
    </row>
    <row r="1108" spans="1:17" x14ac:dyDescent="0.25">
      <c r="A1108" s="30"/>
      <c r="B1108" s="31"/>
      <c r="C1108" s="30"/>
      <c r="D1108" s="30"/>
      <c r="E1108" s="30"/>
      <c r="F1108" s="30"/>
    </row>
    <row r="1109" spans="1:17" x14ac:dyDescent="0.25">
      <c r="A1109" s="860" t="s">
        <v>118</v>
      </c>
      <c r="B1109" s="860"/>
      <c r="C1109" s="860"/>
      <c r="D1109" s="860"/>
      <c r="E1109" s="860"/>
      <c r="F1109" s="860"/>
      <c r="G1109" s="860"/>
      <c r="H1109" s="860"/>
      <c r="I1109" s="860"/>
      <c r="J1109" s="860"/>
    </row>
    <row r="1110" spans="1:17" x14ac:dyDescent="0.25">
      <c r="A1110" s="30"/>
      <c r="B1110" s="11"/>
      <c r="C1110" s="17"/>
      <c r="D1110" s="17"/>
      <c r="E1110" s="17"/>
      <c r="F1110" s="17"/>
      <c r="I1110" s="850" t="s">
        <v>172</v>
      </c>
      <c r="J1110" s="850"/>
    </row>
    <row r="1111" spans="1:17" ht="56.25" x14ac:dyDescent="0.25">
      <c r="A1111" s="167" t="s">
        <v>24</v>
      </c>
      <c r="B1111" s="167" t="s">
        <v>14</v>
      </c>
      <c r="C1111" s="167" t="s">
        <v>74</v>
      </c>
      <c r="D1111" s="167" t="s">
        <v>117</v>
      </c>
      <c r="F1111" s="17"/>
      <c r="I1111" s="133" t="s">
        <v>115</v>
      </c>
      <c r="J1111" s="133" t="s">
        <v>173</v>
      </c>
      <c r="K1111" s="128"/>
    </row>
    <row r="1112" spans="1:17" x14ac:dyDescent="0.25">
      <c r="A1112" s="113">
        <v>1</v>
      </c>
      <c r="B1112" s="113">
        <v>2</v>
      </c>
      <c r="C1112" s="113">
        <v>3</v>
      </c>
      <c r="D1112" s="113">
        <v>4</v>
      </c>
      <c r="E1112" s="78"/>
      <c r="F1112" s="1"/>
      <c r="G1112" s="78"/>
      <c r="H1112" s="78"/>
      <c r="I1112" s="138"/>
      <c r="J1112" s="138"/>
    </row>
    <row r="1113" spans="1:17" x14ac:dyDescent="0.25">
      <c r="A1113" s="167"/>
      <c r="B1113" s="26"/>
      <c r="C1113" s="13"/>
      <c r="D1113" s="165"/>
      <c r="F1113" s="17"/>
      <c r="I1113" s="138"/>
      <c r="J1113" s="138"/>
    </row>
    <row r="1114" spans="1:17" s="78" customFormat="1" x14ac:dyDescent="0.25">
      <c r="A1114" s="167"/>
      <c r="B1114" s="10"/>
      <c r="C1114" s="13"/>
      <c r="D1114" s="165"/>
      <c r="E1114" s="67"/>
      <c r="F1114" s="17"/>
      <c r="G1114" s="67"/>
      <c r="H1114" s="67"/>
      <c r="I1114" s="138"/>
      <c r="J1114" s="138"/>
      <c r="K1114" s="79"/>
      <c r="O1114" s="188"/>
      <c r="P1114" s="188"/>
      <c r="Q1114" s="188"/>
    </row>
    <row r="1115" spans="1:17" x14ac:dyDescent="0.25">
      <c r="A1115" s="167"/>
      <c r="B1115" s="10"/>
      <c r="C1115" s="13"/>
      <c r="D1115" s="165"/>
      <c r="F1115" s="17"/>
      <c r="I1115" s="138"/>
      <c r="J1115" s="138"/>
    </row>
    <row r="1116" spans="1:17" x14ac:dyDescent="0.25">
      <c r="A1116" s="144"/>
      <c r="B1116" s="145" t="s">
        <v>20</v>
      </c>
      <c r="C1116" s="144" t="s">
        <v>21</v>
      </c>
      <c r="D1116" s="146">
        <f>SUM(D1113:D1115)</f>
        <v>0</v>
      </c>
      <c r="F1116" s="17"/>
      <c r="I1116" s="135">
        <f>SUM(I1113:I1115)</f>
        <v>0</v>
      </c>
      <c r="J1116" s="135">
        <f>SUM(J1113:J1115)</f>
        <v>0</v>
      </c>
    </row>
    <row r="1117" spans="1:17" x14ac:dyDescent="0.25">
      <c r="A1117" s="30"/>
      <c r="B1117" s="31"/>
      <c r="C1117" s="30"/>
      <c r="D1117" s="30"/>
      <c r="E1117" s="30"/>
      <c r="F1117" s="30"/>
    </row>
    <row r="1118" spans="1:17" x14ac:dyDescent="0.25">
      <c r="A1118" s="860" t="s">
        <v>141</v>
      </c>
      <c r="B1118" s="860"/>
      <c r="C1118" s="860"/>
      <c r="D1118" s="860"/>
      <c r="E1118" s="860"/>
      <c r="F1118" s="860"/>
      <c r="G1118" s="860"/>
      <c r="H1118" s="860"/>
      <c r="I1118" s="860"/>
      <c r="J1118" s="860"/>
    </row>
    <row r="1119" spans="1:17" x14ac:dyDescent="0.25">
      <c r="A1119" s="30"/>
      <c r="B1119" s="11"/>
      <c r="C1119" s="17"/>
      <c r="D1119" s="17"/>
      <c r="E1119" s="17"/>
      <c r="F1119" s="17"/>
      <c r="I1119" s="850" t="s">
        <v>172</v>
      </c>
      <c r="J1119" s="850"/>
    </row>
    <row r="1120" spans="1:17" ht="56.25" x14ac:dyDescent="0.25">
      <c r="A1120" s="167" t="s">
        <v>24</v>
      </c>
      <c r="B1120" s="167" t="s">
        <v>14</v>
      </c>
      <c r="C1120" s="167" t="s">
        <v>74</v>
      </c>
      <c r="D1120" s="167" t="s">
        <v>117</v>
      </c>
      <c r="F1120" s="17"/>
      <c r="I1120" s="133" t="s">
        <v>115</v>
      </c>
      <c r="J1120" s="133" t="s">
        <v>173</v>
      </c>
      <c r="K1120" s="128"/>
    </row>
    <row r="1121" spans="1:17" x14ac:dyDescent="0.25">
      <c r="A1121" s="113">
        <v>1</v>
      </c>
      <c r="B1121" s="113">
        <v>2</v>
      </c>
      <c r="C1121" s="113">
        <v>3</v>
      </c>
      <c r="D1121" s="113">
        <v>4</v>
      </c>
      <c r="E1121" s="78"/>
      <c r="F1121" s="1"/>
      <c r="G1121" s="78"/>
      <c r="H1121" s="78"/>
      <c r="I1121" s="138"/>
      <c r="J1121" s="138"/>
    </row>
    <row r="1122" spans="1:17" x14ac:dyDescent="0.25">
      <c r="A1122" s="167"/>
      <c r="B1122" s="26"/>
      <c r="C1122" s="13"/>
      <c r="D1122" s="165"/>
      <c r="F1122" s="17"/>
      <c r="I1122" s="138"/>
      <c r="J1122" s="138"/>
    </row>
    <row r="1123" spans="1:17" s="78" customFormat="1" x14ac:dyDescent="0.25">
      <c r="A1123" s="167"/>
      <c r="B1123" s="10"/>
      <c r="C1123" s="13"/>
      <c r="D1123" s="165"/>
      <c r="E1123" s="67"/>
      <c r="F1123" s="17"/>
      <c r="G1123" s="67"/>
      <c r="H1123" s="67"/>
      <c r="I1123" s="138"/>
      <c r="J1123" s="138"/>
      <c r="K1123" s="79"/>
      <c r="O1123" s="188"/>
      <c r="P1123" s="188"/>
      <c r="Q1123" s="188"/>
    </row>
    <row r="1124" spans="1:17" x14ac:dyDescent="0.25">
      <c r="A1124" s="167"/>
      <c r="B1124" s="10"/>
      <c r="C1124" s="13"/>
      <c r="D1124" s="165"/>
      <c r="F1124" s="17"/>
      <c r="I1124" s="138"/>
      <c r="J1124" s="138"/>
    </row>
    <row r="1125" spans="1:17" x14ac:dyDescent="0.25">
      <c r="A1125" s="144"/>
      <c r="B1125" s="145" t="s">
        <v>20</v>
      </c>
      <c r="C1125" s="144" t="s">
        <v>21</v>
      </c>
      <c r="D1125" s="146">
        <f>SUM(D1122:D1124)</f>
        <v>0</v>
      </c>
      <c r="F1125" s="17"/>
      <c r="I1125" s="135">
        <f>SUM(I1122:I1124)</f>
        <v>0</v>
      </c>
      <c r="J1125" s="135">
        <f>SUM(J1122:J1124)</f>
        <v>0</v>
      </c>
    </row>
    <row r="1126" spans="1:17" x14ac:dyDescent="0.25">
      <c r="A1126" s="30"/>
      <c r="B1126" s="31"/>
      <c r="C1126" s="30"/>
      <c r="D1126" s="30"/>
      <c r="E1126" s="30"/>
      <c r="F1126" s="30"/>
    </row>
    <row r="1127" spans="1:17" x14ac:dyDescent="0.25">
      <c r="A1127" s="861" t="s">
        <v>169</v>
      </c>
      <c r="B1127" s="861"/>
      <c r="C1127" s="861"/>
      <c r="D1127" s="861"/>
      <c r="E1127" s="861"/>
      <c r="F1127" s="861"/>
      <c r="G1127" s="861"/>
      <c r="H1127" s="861"/>
      <c r="I1127" s="861"/>
      <c r="J1127" s="861"/>
    </row>
    <row r="1128" spans="1:17" x14ac:dyDescent="0.25">
      <c r="A1128" s="862"/>
      <c r="B1128" s="862"/>
      <c r="C1128" s="862"/>
      <c r="D1128" s="862"/>
      <c r="E1128" s="862"/>
      <c r="F1128" s="862"/>
      <c r="I1128" s="850" t="s">
        <v>172</v>
      </c>
      <c r="J1128" s="850"/>
    </row>
    <row r="1129" spans="1:17" ht="56.25" x14ac:dyDescent="0.25">
      <c r="A1129" s="167" t="s">
        <v>24</v>
      </c>
      <c r="B1129" s="167" t="s">
        <v>14</v>
      </c>
      <c r="C1129" s="167" t="s">
        <v>78</v>
      </c>
      <c r="D1129" s="167" t="s">
        <v>27</v>
      </c>
      <c r="E1129" s="167" t="s">
        <v>79</v>
      </c>
      <c r="F1129" s="167" t="s">
        <v>7</v>
      </c>
      <c r="I1129" s="133" t="s">
        <v>115</v>
      </c>
      <c r="J1129" s="133" t="s">
        <v>173</v>
      </c>
      <c r="K1129" s="81"/>
    </row>
    <row r="1130" spans="1:17" x14ac:dyDescent="0.25">
      <c r="A1130" s="113">
        <v>1</v>
      </c>
      <c r="B1130" s="113">
        <v>2</v>
      </c>
      <c r="C1130" s="113">
        <v>3</v>
      </c>
      <c r="D1130" s="113">
        <v>4</v>
      </c>
      <c r="E1130" s="113">
        <v>5</v>
      </c>
      <c r="F1130" s="113">
        <v>6</v>
      </c>
      <c r="G1130" s="78"/>
      <c r="H1130" s="78"/>
      <c r="I1130" s="138"/>
      <c r="J1130" s="138"/>
    </row>
    <row r="1131" spans="1:17" x14ac:dyDescent="0.25">
      <c r="A1131" s="167">
        <v>1</v>
      </c>
      <c r="B1131" s="10"/>
      <c r="C1131" s="167"/>
      <c r="D1131" s="167"/>
      <c r="E1131" s="165" t="e">
        <f>F1131/D1131</f>
        <v>#DIV/0!</v>
      </c>
      <c r="F1131" s="165"/>
      <c r="I1131" s="138"/>
      <c r="J1131" s="138"/>
    </row>
    <row r="1132" spans="1:17" s="78" customFormat="1" x14ac:dyDescent="0.25">
      <c r="A1132" s="167">
        <v>2</v>
      </c>
      <c r="B1132" s="10"/>
      <c r="C1132" s="14"/>
      <c r="D1132" s="14"/>
      <c r="E1132" s="165" t="e">
        <f t="shared" ref="E1132:E1133" si="25">F1132/D1132</f>
        <v>#DIV/0!</v>
      </c>
      <c r="F1132" s="165"/>
      <c r="G1132" s="67"/>
      <c r="H1132" s="67"/>
      <c r="I1132" s="138"/>
      <c r="J1132" s="138"/>
      <c r="K1132" s="79"/>
      <c r="O1132" s="188"/>
      <c r="P1132" s="188"/>
      <c r="Q1132" s="188"/>
    </row>
    <row r="1133" spans="1:17" x14ac:dyDescent="0.25">
      <c r="A1133" s="167">
        <v>3</v>
      </c>
      <c r="B1133" s="10"/>
      <c r="C1133" s="167"/>
      <c r="D1133" s="167"/>
      <c r="E1133" s="165" t="e">
        <f t="shared" si="25"/>
        <v>#DIV/0!</v>
      </c>
      <c r="F1133" s="165"/>
      <c r="I1133" s="138"/>
      <c r="J1133" s="138"/>
    </row>
    <row r="1134" spans="1:17" x14ac:dyDescent="0.25">
      <c r="A1134" s="144"/>
      <c r="B1134" s="145" t="s">
        <v>20</v>
      </c>
      <c r="C1134" s="144" t="s">
        <v>21</v>
      </c>
      <c r="D1134" s="144" t="s">
        <v>21</v>
      </c>
      <c r="E1134" s="144" t="s">
        <v>21</v>
      </c>
      <c r="F1134" s="146">
        <f>F1133+F1132+F1131</f>
        <v>0</v>
      </c>
      <c r="I1134" s="135">
        <f>SUM(I1131:I1133)</f>
        <v>0</v>
      </c>
      <c r="J1134" s="135">
        <f>SUM(J1131:J1133)</f>
        <v>0</v>
      </c>
    </row>
    <row r="1135" spans="1:17" x14ac:dyDescent="0.25">
      <c r="A1135" s="30"/>
      <c r="B1135" s="31"/>
      <c r="C1135" s="30"/>
      <c r="D1135" s="30"/>
      <c r="E1135" s="30"/>
      <c r="F1135" s="30"/>
    </row>
    <row r="1136" spans="1:17" x14ac:dyDescent="0.25">
      <c r="A1136" s="30"/>
      <c r="B1136" s="31"/>
      <c r="C1136" s="30"/>
      <c r="D1136" s="30"/>
      <c r="E1136" s="30"/>
      <c r="F1136" s="30"/>
    </row>
    <row r="1137" spans="1:17" x14ac:dyDescent="0.25">
      <c r="A1137" s="863" t="s">
        <v>181</v>
      </c>
      <c r="B1137" s="863"/>
      <c r="C1137" s="863"/>
      <c r="D1137" s="863"/>
      <c r="E1137" s="863"/>
      <c r="F1137" s="863"/>
      <c r="G1137" s="863"/>
      <c r="H1137" s="863"/>
      <c r="I1137" s="863"/>
      <c r="J1137" s="863"/>
    </row>
    <row r="1138" spans="1:17" x14ac:dyDescent="0.25">
      <c r="A1138" s="30"/>
      <c r="B1138" s="31"/>
      <c r="C1138" s="30"/>
      <c r="D1138" s="30"/>
      <c r="E1138" s="30"/>
      <c r="F1138" s="30"/>
    </row>
    <row r="1139" spans="1:17" x14ac:dyDescent="0.25">
      <c r="A1139" s="865" t="s">
        <v>142</v>
      </c>
      <c r="B1139" s="865"/>
      <c r="C1139" s="865"/>
      <c r="D1139" s="865"/>
      <c r="E1139" s="865"/>
      <c r="F1139" s="865"/>
      <c r="G1139" s="865"/>
      <c r="H1139" s="865"/>
      <c r="I1139" s="865"/>
      <c r="J1139" s="865"/>
      <c r="K1139" s="123"/>
    </row>
    <row r="1140" spans="1:17" x14ac:dyDescent="0.25">
      <c r="A1140" s="166"/>
      <c r="B1140" s="34"/>
      <c r="C1140" s="166"/>
      <c r="D1140" s="166"/>
      <c r="E1140" s="166"/>
      <c r="F1140" s="166"/>
      <c r="I1140" s="850" t="s">
        <v>172</v>
      </c>
      <c r="J1140" s="850"/>
    </row>
    <row r="1141" spans="1:17" ht="56.25" x14ac:dyDescent="0.25">
      <c r="A1141" s="167" t="s">
        <v>24</v>
      </c>
      <c r="B1141" s="167" t="s">
        <v>14</v>
      </c>
      <c r="C1141" s="167" t="s">
        <v>65</v>
      </c>
      <c r="D1141" s="167" t="s">
        <v>59</v>
      </c>
      <c r="E1141" s="167" t="s">
        <v>60</v>
      </c>
      <c r="F1141" s="167" t="s">
        <v>159</v>
      </c>
      <c r="I1141" s="133" t="s">
        <v>115</v>
      </c>
      <c r="J1141" s="133" t="s">
        <v>173</v>
      </c>
      <c r="K1141" s="122"/>
    </row>
    <row r="1142" spans="1:17" x14ac:dyDescent="0.25">
      <c r="A1142" s="113">
        <v>1</v>
      </c>
      <c r="B1142" s="113">
        <v>2</v>
      </c>
      <c r="C1142" s="113">
        <v>3</v>
      </c>
      <c r="D1142" s="113">
        <v>4</v>
      </c>
      <c r="E1142" s="113">
        <v>5</v>
      </c>
      <c r="F1142" s="113">
        <v>6</v>
      </c>
      <c r="G1142" s="78"/>
      <c r="H1142" s="78"/>
      <c r="I1142" s="138"/>
      <c r="J1142" s="138"/>
    </row>
    <row r="1143" spans="1:17" x14ac:dyDescent="0.25">
      <c r="A1143" s="167">
        <v>1</v>
      </c>
      <c r="B1143" s="10" t="s">
        <v>61</v>
      </c>
      <c r="C1143" s="167"/>
      <c r="D1143" s="167"/>
      <c r="E1143" s="165" t="e">
        <f>F1143/D1143/C1143</f>
        <v>#DIV/0!</v>
      </c>
      <c r="F1143" s="165"/>
      <c r="I1143" s="138"/>
      <c r="J1143" s="138"/>
    </row>
    <row r="1144" spans="1:17" s="78" customFormat="1" ht="69.75" x14ac:dyDescent="0.25">
      <c r="A1144" s="167">
        <v>2</v>
      </c>
      <c r="B1144" s="10" t="s">
        <v>62</v>
      </c>
      <c r="C1144" s="167"/>
      <c r="D1144" s="167"/>
      <c r="E1144" s="165" t="e">
        <f t="shared" ref="E1144:E1148" si="26">F1144/D1144/C1144</f>
        <v>#DIV/0!</v>
      </c>
      <c r="F1144" s="165"/>
      <c r="G1144" s="67"/>
      <c r="H1144" s="67"/>
      <c r="I1144" s="138"/>
      <c r="J1144" s="138"/>
      <c r="K1144" s="79"/>
      <c r="O1144" s="188"/>
      <c r="P1144" s="188"/>
      <c r="Q1144" s="188"/>
    </row>
    <row r="1145" spans="1:17" ht="69.75" x14ac:dyDescent="0.25">
      <c r="A1145" s="167">
        <v>3</v>
      </c>
      <c r="B1145" s="10" t="s">
        <v>63</v>
      </c>
      <c r="C1145" s="167"/>
      <c r="D1145" s="167"/>
      <c r="E1145" s="165" t="e">
        <f t="shared" si="26"/>
        <v>#DIV/0!</v>
      </c>
      <c r="F1145" s="165"/>
      <c r="I1145" s="138"/>
      <c r="J1145" s="138"/>
    </row>
    <row r="1146" spans="1:17" x14ac:dyDescent="0.25">
      <c r="A1146" s="167">
        <v>4</v>
      </c>
      <c r="B1146" s="10" t="s">
        <v>64</v>
      </c>
      <c r="C1146" s="167"/>
      <c r="D1146" s="167"/>
      <c r="E1146" s="165" t="e">
        <f t="shared" si="26"/>
        <v>#DIV/0!</v>
      </c>
      <c r="F1146" s="165"/>
      <c r="I1146" s="140"/>
      <c r="J1146" s="140"/>
    </row>
    <row r="1147" spans="1:17" ht="116.25" x14ac:dyDescent="0.25">
      <c r="A1147" s="167">
        <v>5</v>
      </c>
      <c r="B1147" s="10" t="s">
        <v>90</v>
      </c>
      <c r="C1147" s="167"/>
      <c r="D1147" s="167"/>
      <c r="E1147" s="165" t="e">
        <f t="shared" si="26"/>
        <v>#DIV/0!</v>
      </c>
      <c r="F1147" s="165"/>
      <c r="I1147" s="138"/>
      <c r="J1147" s="138"/>
    </row>
    <row r="1148" spans="1:17" x14ac:dyDescent="0.25">
      <c r="A1148" s="167">
        <v>6</v>
      </c>
      <c r="B1148" s="10" t="s">
        <v>91</v>
      </c>
      <c r="C1148" s="167"/>
      <c r="D1148" s="167"/>
      <c r="E1148" s="165" t="e">
        <f t="shared" si="26"/>
        <v>#DIV/0!</v>
      </c>
      <c r="F1148" s="165"/>
      <c r="I1148" s="138"/>
      <c r="J1148" s="138"/>
    </row>
    <row r="1149" spans="1:17" x14ac:dyDescent="0.25">
      <c r="A1149" s="144"/>
      <c r="B1149" s="145" t="s">
        <v>20</v>
      </c>
      <c r="C1149" s="144" t="s">
        <v>21</v>
      </c>
      <c r="D1149" s="144" t="s">
        <v>21</v>
      </c>
      <c r="E1149" s="144" t="s">
        <v>21</v>
      </c>
      <c r="F1149" s="146">
        <f>F1148+F1147+F1146+F1145+F1144+F1143</f>
        <v>0</v>
      </c>
      <c r="I1149" s="135">
        <f>SUM(I1143:I1148)</f>
        <v>0</v>
      </c>
      <c r="J1149" s="135">
        <f>SUM(J1143:J1148)</f>
        <v>0</v>
      </c>
    </row>
    <row r="1150" spans="1:17" x14ac:dyDescent="0.25">
      <c r="A1150" s="17"/>
      <c r="B1150" s="11"/>
      <c r="C1150" s="17"/>
      <c r="D1150" s="17"/>
      <c r="E1150" s="17"/>
      <c r="F1150" s="17"/>
    </row>
    <row r="1151" spans="1:17" x14ac:dyDescent="0.25">
      <c r="A1151" s="865" t="s">
        <v>143</v>
      </c>
      <c r="B1151" s="865"/>
      <c r="C1151" s="865"/>
      <c r="D1151" s="865"/>
      <c r="E1151" s="865"/>
      <c r="F1151" s="865"/>
      <c r="G1151" s="865"/>
      <c r="H1151" s="865"/>
      <c r="I1151" s="865"/>
      <c r="J1151" s="865"/>
    </row>
    <row r="1152" spans="1:17" x14ac:dyDescent="0.25">
      <c r="A1152" s="163"/>
      <c r="B1152" s="24"/>
      <c r="C1152" s="163"/>
      <c r="D1152" s="163"/>
      <c r="E1152" s="163"/>
      <c r="F1152" s="17"/>
      <c r="I1152" s="850" t="s">
        <v>172</v>
      </c>
      <c r="J1152" s="850"/>
    </row>
    <row r="1153" spans="1:17" ht="56.25" x14ac:dyDescent="0.25">
      <c r="A1153" s="167" t="s">
        <v>24</v>
      </c>
      <c r="B1153" s="167" t="s">
        <v>14</v>
      </c>
      <c r="C1153" s="167" t="s">
        <v>66</v>
      </c>
      <c r="D1153" s="167" t="s">
        <v>145</v>
      </c>
      <c r="E1153" s="169" t="s">
        <v>107</v>
      </c>
      <c r="F1153" s="167" t="s">
        <v>144</v>
      </c>
      <c r="I1153" s="133" t="s">
        <v>115</v>
      </c>
      <c r="J1153" s="133" t="s">
        <v>173</v>
      </c>
      <c r="K1153" s="122"/>
    </row>
    <row r="1154" spans="1:17" x14ac:dyDescent="0.25">
      <c r="A1154" s="113">
        <v>1</v>
      </c>
      <c r="B1154" s="113">
        <v>2</v>
      </c>
      <c r="C1154" s="113">
        <v>3</v>
      </c>
      <c r="D1154" s="113">
        <v>4</v>
      </c>
      <c r="E1154" s="1">
        <v>5</v>
      </c>
      <c r="F1154" s="113">
        <v>6</v>
      </c>
      <c r="G1154" s="78"/>
      <c r="H1154" s="78"/>
      <c r="I1154" s="132"/>
      <c r="J1154" s="132"/>
    </row>
    <row r="1155" spans="1:17" ht="46.5" x14ac:dyDescent="0.25">
      <c r="A1155" s="167">
        <v>1</v>
      </c>
      <c r="B1155" s="10" t="s">
        <v>87</v>
      </c>
      <c r="C1155" s="167"/>
      <c r="D1155" s="165" t="e">
        <f>F1155/C1155</f>
        <v>#DIV/0!</v>
      </c>
      <c r="E1155" s="169" t="s">
        <v>12</v>
      </c>
      <c r="F1155" s="165"/>
      <c r="I1155" s="138"/>
      <c r="J1155" s="138"/>
    </row>
    <row r="1156" spans="1:17" s="78" customFormat="1" ht="46.5" x14ac:dyDescent="0.25">
      <c r="A1156" s="167">
        <v>2</v>
      </c>
      <c r="B1156" s="10" t="s">
        <v>198</v>
      </c>
      <c r="C1156" s="167" t="s">
        <v>12</v>
      </c>
      <c r="D1156" s="165"/>
      <c r="E1156" s="169" t="e">
        <f>F1156/D1156</f>
        <v>#DIV/0!</v>
      </c>
      <c r="F1156" s="165"/>
      <c r="G1156" s="67"/>
      <c r="H1156" s="67"/>
      <c r="I1156" s="138"/>
      <c r="J1156" s="138"/>
      <c r="K1156" s="79"/>
      <c r="O1156" s="188"/>
      <c r="P1156" s="188"/>
      <c r="Q1156" s="188"/>
    </row>
    <row r="1157" spans="1:17" x14ac:dyDescent="0.25">
      <c r="A1157" s="144"/>
      <c r="B1157" s="145" t="s">
        <v>20</v>
      </c>
      <c r="C1157" s="144" t="s">
        <v>12</v>
      </c>
      <c r="D1157" s="144" t="s">
        <v>12</v>
      </c>
      <c r="E1157" s="144" t="s">
        <v>12</v>
      </c>
      <c r="F1157" s="146">
        <f>F1155+F1156</f>
        <v>0</v>
      </c>
      <c r="I1157" s="131">
        <f>SUM(I1155:I1156)</f>
        <v>0</v>
      </c>
      <c r="J1157" s="131">
        <f>SUM(J1155:J1156)</f>
        <v>0</v>
      </c>
    </row>
    <row r="1158" spans="1:17" x14ac:dyDescent="0.25">
      <c r="A1158" s="17"/>
      <c r="B1158" s="11"/>
      <c r="C1158" s="17"/>
      <c r="D1158" s="17"/>
      <c r="E1158" s="17"/>
      <c r="F1158" s="17"/>
    </row>
    <row r="1159" spans="1:17" x14ac:dyDescent="0.25">
      <c r="A1159" s="861" t="s">
        <v>146</v>
      </c>
      <c r="B1159" s="861"/>
      <c r="C1159" s="861"/>
      <c r="D1159" s="861"/>
      <c r="E1159" s="861"/>
      <c r="F1159" s="861"/>
      <c r="G1159" s="861"/>
      <c r="H1159" s="861"/>
      <c r="I1159" s="861"/>
      <c r="J1159" s="861"/>
    </row>
    <row r="1160" spans="1:17" x14ac:dyDescent="0.25">
      <c r="A1160" s="172"/>
      <c r="B1160" s="172"/>
      <c r="C1160" s="172"/>
      <c r="D1160" s="172"/>
      <c r="E1160" s="172"/>
      <c r="F1160" s="172"/>
      <c r="G1160" s="172"/>
      <c r="H1160" s="172"/>
      <c r="I1160" s="850" t="s">
        <v>172</v>
      </c>
      <c r="J1160" s="850"/>
    </row>
    <row r="1161" spans="1:17" s="17" customFormat="1" ht="56.25" x14ac:dyDescent="0.25">
      <c r="A1161" s="167" t="s">
        <v>24</v>
      </c>
      <c r="B1161" s="167" t="s">
        <v>0</v>
      </c>
      <c r="C1161" s="167" t="s">
        <v>69</v>
      </c>
      <c r="D1161" s="167" t="s">
        <v>67</v>
      </c>
      <c r="E1161" s="167" t="s">
        <v>70</v>
      </c>
      <c r="F1161" s="167" t="s">
        <v>7</v>
      </c>
      <c r="I1161" s="133" t="s">
        <v>115</v>
      </c>
      <c r="J1161" s="133" t="s">
        <v>173</v>
      </c>
      <c r="K1161" s="81"/>
      <c r="O1161" s="20"/>
      <c r="P1161" s="20"/>
      <c r="Q1161" s="20"/>
    </row>
    <row r="1162" spans="1:17" s="17" customFormat="1" x14ac:dyDescent="0.25">
      <c r="A1162" s="113">
        <v>1</v>
      </c>
      <c r="B1162" s="113">
        <v>2</v>
      </c>
      <c r="C1162" s="113">
        <v>4</v>
      </c>
      <c r="D1162" s="113">
        <v>5</v>
      </c>
      <c r="E1162" s="113">
        <v>6</v>
      </c>
      <c r="F1162" s="113">
        <v>7</v>
      </c>
      <c r="G1162" s="1"/>
      <c r="H1162" s="1"/>
      <c r="I1162" s="135"/>
      <c r="J1162" s="135"/>
      <c r="K1162" s="19"/>
      <c r="O1162" s="20"/>
      <c r="P1162" s="20"/>
      <c r="Q1162" s="20"/>
    </row>
    <row r="1163" spans="1:17" s="17" customFormat="1" x14ac:dyDescent="0.25">
      <c r="A1163" s="167">
        <v>1</v>
      </c>
      <c r="B1163" s="10" t="s">
        <v>92</v>
      </c>
      <c r="C1163" s="165" t="e">
        <f>F1163/D1163</f>
        <v>#DIV/0!</v>
      </c>
      <c r="D1163" s="165"/>
      <c r="E1163" s="165"/>
      <c r="F1163" s="165"/>
      <c r="I1163" s="138"/>
      <c r="J1163" s="138"/>
      <c r="K1163" s="19"/>
      <c r="O1163" s="20"/>
      <c r="P1163" s="20"/>
      <c r="Q1163" s="20"/>
    </row>
    <row r="1164" spans="1:17" s="1" customFormat="1" x14ac:dyDescent="0.25">
      <c r="A1164" s="167">
        <v>2</v>
      </c>
      <c r="B1164" s="10" t="s">
        <v>68</v>
      </c>
      <c r="C1164" s="165" t="e">
        <f t="shared" ref="C1164:C1167" si="27">F1164/D1164</f>
        <v>#DIV/0!</v>
      </c>
      <c r="D1164" s="165"/>
      <c r="E1164" s="165"/>
      <c r="F1164" s="165"/>
      <c r="G1164" s="17"/>
      <c r="H1164" s="17"/>
      <c r="I1164" s="138"/>
      <c r="J1164" s="138"/>
      <c r="K1164" s="104"/>
      <c r="O1164" s="191"/>
      <c r="P1164" s="191"/>
      <c r="Q1164" s="191"/>
    </row>
    <row r="1165" spans="1:17" s="17" customFormat="1" x14ac:dyDescent="0.25">
      <c r="A1165" s="167">
        <v>3</v>
      </c>
      <c r="B1165" s="10" t="s">
        <v>93</v>
      </c>
      <c r="C1165" s="165" t="e">
        <f t="shared" si="27"/>
        <v>#DIV/0!</v>
      </c>
      <c r="D1165" s="165"/>
      <c r="E1165" s="165"/>
      <c r="F1165" s="165"/>
      <c r="I1165" s="138"/>
      <c r="J1165" s="138"/>
      <c r="K1165" s="19"/>
      <c r="O1165" s="20"/>
      <c r="P1165" s="20"/>
      <c r="Q1165" s="20"/>
    </row>
    <row r="1166" spans="1:17" s="17" customFormat="1" x14ac:dyDescent="0.25">
      <c r="A1166" s="167">
        <v>4</v>
      </c>
      <c r="B1166" s="10" t="s">
        <v>94</v>
      </c>
      <c r="C1166" s="165" t="e">
        <f t="shared" si="27"/>
        <v>#DIV/0!</v>
      </c>
      <c r="D1166" s="165"/>
      <c r="E1166" s="165"/>
      <c r="F1166" s="165"/>
      <c r="I1166" s="138"/>
      <c r="J1166" s="138"/>
      <c r="K1166" s="19"/>
      <c r="O1166" s="20"/>
      <c r="P1166" s="20"/>
      <c r="Q1166" s="20"/>
    </row>
    <row r="1167" spans="1:17" s="17" customFormat="1" x14ac:dyDescent="0.25">
      <c r="A1167" s="167">
        <v>5</v>
      </c>
      <c r="B1167" s="10" t="s">
        <v>192</v>
      </c>
      <c r="C1167" s="165" t="e">
        <f t="shared" si="27"/>
        <v>#DIV/0!</v>
      </c>
      <c r="D1167" s="165"/>
      <c r="E1167" s="165"/>
      <c r="F1167" s="165"/>
      <c r="I1167" s="138"/>
      <c r="J1167" s="138"/>
      <c r="K1167" s="19"/>
      <c r="O1167" s="20"/>
      <c r="P1167" s="20"/>
      <c r="Q1167" s="20"/>
    </row>
    <row r="1168" spans="1:17" s="17" customFormat="1" x14ac:dyDescent="0.25">
      <c r="A1168" s="144"/>
      <c r="B1168" s="145" t="s">
        <v>20</v>
      </c>
      <c r="C1168" s="144" t="s">
        <v>21</v>
      </c>
      <c r="D1168" s="144" t="s">
        <v>21</v>
      </c>
      <c r="E1168" s="144" t="s">
        <v>21</v>
      </c>
      <c r="F1168" s="146">
        <f>SUM(F1163:F1167)</f>
        <v>0</v>
      </c>
      <c r="I1168" s="135">
        <f>SUM(I1163:I1167)</f>
        <v>0</v>
      </c>
      <c r="J1168" s="135">
        <f>SUM(J1163:J1167)</f>
        <v>0</v>
      </c>
      <c r="K1168" s="19"/>
      <c r="O1168" s="20"/>
      <c r="P1168" s="20"/>
      <c r="Q1168" s="20"/>
    </row>
    <row r="1169" spans="1:17" s="17" customFormat="1" x14ac:dyDescent="0.25">
      <c r="B1169" s="11"/>
      <c r="G1169" s="67"/>
      <c r="H1169" s="67"/>
      <c r="I1169" s="67"/>
      <c r="J1169" s="67"/>
      <c r="K1169" s="19"/>
      <c r="O1169" s="20"/>
      <c r="P1169" s="20"/>
      <c r="Q1169" s="20"/>
    </row>
    <row r="1170" spans="1:17" s="17" customFormat="1" x14ac:dyDescent="0.25">
      <c r="A1170" s="866" t="s">
        <v>140</v>
      </c>
      <c r="B1170" s="866"/>
      <c r="C1170" s="866"/>
      <c r="D1170" s="866"/>
      <c r="E1170" s="866"/>
      <c r="F1170" s="866"/>
      <c r="G1170" s="866"/>
      <c r="H1170" s="866"/>
      <c r="I1170" s="866"/>
      <c r="J1170" s="866"/>
      <c r="K1170" s="19"/>
      <c r="O1170" s="20"/>
      <c r="P1170" s="20"/>
      <c r="Q1170" s="20"/>
    </row>
    <row r="1171" spans="1:17" x14ac:dyDescent="0.25">
      <c r="A1171" s="32"/>
      <c r="B1171" s="11"/>
      <c r="C1171" s="17"/>
      <c r="D1171" s="17"/>
      <c r="E1171" s="17"/>
      <c r="F1171" s="17"/>
      <c r="I1171" s="850" t="s">
        <v>172</v>
      </c>
      <c r="J1171" s="850"/>
    </row>
    <row r="1172" spans="1:17" ht="56.25" x14ac:dyDescent="0.25">
      <c r="A1172" s="167" t="s">
        <v>24</v>
      </c>
      <c r="B1172" s="167" t="s">
        <v>14</v>
      </c>
      <c r="C1172" s="167" t="s">
        <v>71</v>
      </c>
      <c r="D1172" s="167" t="s">
        <v>72</v>
      </c>
      <c r="E1172" s="167" t="s">
        <v>147</v>
      </c>
      <c r="I1172" s="133" t="s">
        <v>115</v>
      </c>
      <c r="J1172" s="133" t="s">
        <v>173</v>
      </c>
      <c r="K1172" s="127"/>
    </row>
    <row r="1173" spans="1:17" x14ac:dyDescent="0.25">
      <c r="A1173" s="113">
        <v>1</v>
      </c>
      <c r="B1173" s="113">
        <v>2</v>
      </c>
      <c r="C1173" s="113">
        <v>3</v>
      </c>
      <c r="D1173" s="113">
        <v>4</v>
      </c>
      <c r="E1173" s="113">
        <v>5</v>
      </c>
      <c r="F1173" s="78"/>
      <c r="G1173" s="78"/>
      <c r="H1173" s="78"/>
      <c r="I1173" s="135"/>
      <c r="J1173" s="135"/>
    </row>
    <row r="1174" spans="1:17" x14ac:dyDescent="0.25">
      <c r="A1174" s="167">
        <v>1</v>
      </c>
      <c r="B1174" s="10"/>
      <c r="C1174" s="167"/>
      <c r="D1174" s="13"/>
      <c r="E1174" s="165"/>
      <c r="I1174" s="138"/>
      <c r="J1174" s="138"/>
    </row>
    <row r="1175" spans="1:17" s="78" customFormat="1" x14ac:dyDescent="0.25">
      <c r="A1175" s="167">
        <v>2</v>
      </c>
      <c r="B1175" s="10"/>
      <c r="C1175" s="167"/>
      <c r="D1175" s="13"/>
      <c r="E1175" s="165"/>
      <c r="F1175" s="67"/>
      <c r="G1175" s="67"/>
      <c r="H1175" s="67"/>
      <c r="I1175" s="138"/>
      <c r="J1175" s="138"/>
      <c r="K1175" s="79"/>
      <c r="O1175" s="188"/>
      <c r="P1175" s="188"/>
      <c r="Q1175" s="188"/>
    </row>
    <row r="1176" spans="1:17" x14ac:dyDescent="0.25">
      <c r="A1176" s="167">
        <v>3</v>
      </c>
      <c r="B1176" s="10"/>
      <c r="C1176" s="167"/>
      <c r="D1176" s="13"/>
      <c r="E1176" s="165"/>
      <c r="I1176" s="138"/>
      <c r="J1176" s="138"/>
      <c r="P1176" s="106"/>
      <c r="Q1176" s="195"/>
    </row>
    <row r="1177" spans="1:17" x14ac:dyDescent="0.25">
      <c r="A1177" s="167">
        <v>4</v>
      </c>
      <c r="B1177" s="10"/>
      <c r="C1177" s="167"/>
      <c r="D1177" s="13"/>
      <c r="E1177" s="165"/>
      <c r="I1177" s="138"/>
      <c r="J1177" s="138"/>
      <c r="P1177" s="106"/>
      <c r="Q1177" s="195"/>
    </row>
    <row r="1178" spans="1:17" x14ac:dyDescent="0.25">
      <c r="A1178" s="144"/>
      <c r="B1178" s="145" t="s">
        <v>20</v>
      </c>
      <c r="C1178" s="144" t="s">
        <v>21</v>
      </c>
      <c r="D1178" s="144" t="s">
        <v>21</v>
      </c>
      <c r="E1178" s="146">
        <f>SUM(E1174:E1177)</f>
        <v>0</v>
      </c>
      <c r="I1178" s="135">
        <f>SUM(I1174:I1177)</f>
        <v>0</v>
      </c>
      <c r="J1178" s="135">
        <f>SUM(J1174:J1177)</f>
        <v>0</v>
      </c>
      <c r="P1178" s="106"/>
      <c r="Q1178" s="195"/>
    </row>
    <row r="1179" spans="1:17" x14ac:dyDescent="0.25">
      <c r="A1179" s="17"/>
      <c r="B1179" s="11"/>
      <c r="C1179" s="17"/>
      <c r="D1179" s="17"/>
      <c r="E1179" s="17"/>
      <c r="F1179" s="17"/>
      <c r="P1179" s="106"/>
      <c r="Q1179" s="195"/>
    </row>
    <row r="1180" spans="1:17" x14ac:dyDescent="0.25">
      <c r="A1180" s="860" t="s">
        <v>118</v>
      </c>
      <c r="B1180" s="860"/>
      <c r="C1180" s="860"/>
      <c r="D1180" s="860"/>
      <c r="E1180" s="860"/>
      <c r="F1180" s="860"/>
      <c r="G1180" s="860"/>
      <c r="H1180" s="860"/>
      <c r="I1180" s="860"/>
      <c r="J1180" s="860"/>
      <c r="P1180" s="106"/>
    </row>
    <row r="1181" spans="1:17" x14ac:dyDescent="0.25">
      <c r="A1181" s="30"/>
      <c r="B1181" s="11"/>
      <c r="C1181" s="17"/>
      <c r="D1181" s="17"/>
      <c r="E1181" s="17"/>
      <c r="F1181" s="17"/>
      <c r="P1181" s="106"/>
    </row>
    <row r="1182" spans="1:17" x14ac:dyDescent="0.25">
      <c r="A1182" s="30"/>
      <c r="B1182" s="11"/>
      <c r="C1182" s="17"/>
      <c r="D1182" s="17"/>
      <c r="E1182" s="17"/>
      <c r="F1182" s="17"/>
      <c r="I1182" s="850" t="s">
        <v>172</v>
      </c>
      <c r="J1182" s="850"/>
      <c r="K1182" s="128"/>
    </row>
    <row r="1183" spans="1:17" ht="56.25" x14ac:dyDescent="0.25">
      <c r="A1183" s="167" t="s">
        <v>24</v>
      </c>
      <c r="B1183" s="167" t="s">
        <v>14</v>
      </c>
      <c r="C1183" s="167" t="s">
        <v>74</v>
      </c>
      <c r="D1183" s="167" t="s">
        <v>117</v>
      </c>
      <c r="F1183" s="17"/>
      <c r="I1183" s="133" t="s">
        <v>115</v>
      </c>
      <c r="J1183" s="133" t="s">
        <v>173</v>
      </c>
      <c r="P1183" s="106"/>
    </row>
    <row r="1184" spans="1:17" x14ac:dyDescent="0.25">
      <c r="A1184" s="113">
        <v>1</v>
      </c>
      <c r="B1184" s="113">
        <v>2</v>
      </c>
      <c r="C1184" s="113">
        <v>3</v>
      </c>
      <c r="D1184" s="113">
        <v>4</v>
      </c>
      <c r="E1184" s="78"/>
      <c r="F1184" s="1"/>
      <c r="G1184" s="78"/>
      <c r="H1184" s="78"/>
      <c r="I1184" s="135"/>
      <c r="J1184" s="135"/>
      <c r="P1184" s="106"/>
    </row>
    <row r="1185" spans="1:17" x14ac:dyDescent="0.25">
      <c r="A1185" s="167"/>
      <c r="B1185" s="15"/>
      <c r="C1185" s="13"/>
      <c r="D1185" s="165"/>
      <c r="F1185" s="17"/>
      <c r="I1185" s="138"/>
      <c r="J1185" s="138"/>
      <c r="P1185" s="106"/>
    </row>
    <row r="1186" spans="1:17" s="78" customFormat="1" x14ac:dyDescent="0.25">
      <c r="A1186" s="167"/>
      <c r="B1186" s="15"/>
      <c r="C1186" s="13"/>
      <c r="D1186" s="165"/>
      <c r="E1186" s="67"/>
      <c r="F1186" s="36"/>
      <c r="G1186" s="67"/>
      <c r="H1186" s="67"/>
      <c r="I1186" s="138"/>
      <c r="J1186" s="138"/>
      <c r="K1186" s="79"/>
      <c r="O1186" s="188"/>
      <c r="P1186" s="186"/>
      <c r="Q1186" s="188"/>
    </row>
    <row r="1187" spans="1:17" x14ac:dyDescent="0.25">
      <c r="A1187" s="167"/>
      <c r="B1187" s="15"/>
      <c r="C1187" s="13"/>
      <c r="D1187" s="165"/>
      <c r="F1187" s="17"/>
      <c r="I1187" s="138"/>
      <c r="J1187" s="138"/>
      <c r="P1187" s="106"/>
      <c r="Q1187" s="195"/>
    </row>
    <row r="1188" spans="1:17" x14ac:dyDescent="0.25">
      <c r="A1188" s="167"/>
      <c r="B1188" s="15"/>
      <c r="C1188" s="13"/>
      <c r="D1188" s="165"/>
      <c r="F1188" s="17"/>
      <c r="I1188" s="138"/>
      <c r="J1188" s="138"/>
      <c r="P1188" s="106"/>
      <c r="Q1188" s="195"/>
    </row>
    <row r="1189" spans="1:17" x14ac:dyDescent="0.25">
      <c r="A1189" s="144"/>
      <c r="B1189" s="145" t="s">
        <v>20</v>
      </c>
      <c r="C1189" s="144" t="s">
        <v>21</v>
      </c>
      <c r="D1189" s="146">
        <f>SUM(D1185:D1188)</f>
        <v>0</v>
      </c>
      <c r="F1189" s="17"/>
      <c r="I1189" s="135">
        <f>SUM(I1185:I1188)</f>
        <v>0</v>
      </c>
      <c r="J1189" s="135">
        <f>SUM(J1185:J1188)</f>
        <v>0</v>
      </c>
      <c r="P1189" s="106"/>
      <c r="Q1189" s="195"/>
    </row>
    <row r="1190" spans="1:17" x14ac:dyDescent="0.25">
      <c r="A1190" s="35"/>
      <c r="B1190" s="11"/>
      <c r="C1190" s="17"/>
      <c r="D1190" s="17"/>
      <c r="E1190" s="17"/>
      <c r="F1190" s="17"/>
      <c r="P1190" s="106"/>
      <c r="Q1190" s="195"/>
    </row>
    <row r="1191" spans="1:17" x14ac:dyDescent="0.25">
      <c r="A1191" s="864" t="s">
        <v>148</v>
      </c>
      <c r="B1191" s="864"/>
      <c r="C1191" s="864"/>
      <c r="D1191" s="864"/>
      <c r="E1191" s="864"/>
      <c r="F1191" s="864"/>
      <c r="G1191" s="864"/>
      <c r="H1191" s="864"/>
      <c r="I1191" s="864"/>
      <c r="J1191" s="864"/>
      <c r="P1191" s="106"/>
    </row>
    <row r="1192" spans="1:17" x14ac:dyDescent="0.25">
      <c r="A1192" s="30"/>
      <c r="B1192" s="11"/>
      <c r="C1192" s="17"/>
      <c r="D1192" s="17"/>
      <c r="E1192" s="17"/>
      <c r="F1192" s="17"/>
      <c r="P1192" s="106"/>
    </row>
    <row r="1193" spans="1:17" x14ac:dyDescent="0.25">
      <c r="A1193" s="30"/>
      <c r="B1193" s="11"/>
      <c r="C1193" s="17"/>
      <c r="D1193" s="17"/>
      <c r="E1193" s="17"/>
      <c r="F1193" s="17"/>
      <c r="I1193" s="850" t="s">
        <v>172</v>
      </c>
      <c r="J1193" s="850"/>
      <c r="K1193" s="129"/>
      <c r="P1193" s="106"/>
    </row>
    <row r="1194" spans="1:17" ht="56.25" x14ac:dyDescent="0.25">
      <c r="A1194" s="167" t="s">
        <v>24</v>
      </c>
      <c r="B1194" s="167" t="s">
        <v>14</v>
      </c>
      <c r="C1194" s="167" t="s">
        <v>74</v>
      </c>
      <c r="D1194" s="167" t="s">
        <v>117</v>
      </c>
      <c r="F1194" s="17"/>
      <c r="I1194" s="133" t="s">
        <v>115</v>
      </c>
      <c r="J1194" s="133" t="s">
        <v>173</v>
      </c>
      <c r="P1194" s="106"/>
    </row>
    <row r="1195" spans="1:17" x14ac:dyDescent="0.25">
      <c r="A1195" s="113">
        <v>1</v>
      </c>
      <c r="B1195" s="113">
        <v>2</v>
      </c>
      <c r="C1195" s="113">
        <v>3</v>
      </c>
      <c r="D1195" s="113">
        <v>4</v>
      </c>
      <c r="E1195" s="78"/>
      <c r="F1195" s="1"/>
      <c r="G1195" s="78"/>
      <c r="H1195" s="78"/>
      <c r="I1195" s="135"/>
      <c r="J1195" s="135"/>
      <c r="P1195" s="106"/>
    </row>
    <row r="1196" spans="1:17" x14ac:dyDescent="0.25">
      <c r="A1196" s="167">
        <v>1</v>
      </c>
      <c r="B1196" s="15"/>
      <c r="C1196" s="13"/>
      <c r="D1196" s="165"/>
      <c r="F1196" s="17"/>
      <c r="G1196" s="75"/>
      <c r="I1196" s="138"/>
      <c r="J1196" s="138"/>
      <c r="P1196" s="106"/>
    </row>
    <row r="1197" spans="1:17" s="78" customFormat="1" x14ac:dyDescent="0.25">
      <c r="A1197" s="167">
        <v>2</v>
      </c>
      <c r="B1197" s="15"/>
      <c r="C1197" s="13"/>
      <c r="D1197" s="165"/>
      <c r="E1197" s="67"/>
      <c r="F1197" s="17"/>
      <c r="G1197" s="67"/>
      <c r="H1197" s="67"/>
      <c r="I1197" s="138"/>
      <c r="J1197" s="138"/>
      <c r="K1197" s="79"/>
      <c r="O1197" s="188"/>
      <c r="P1197" s="186"/>
      <c r="Q1197" s="188"/>
    </row>
    <row r="1198" spans="1:17" x14ac:dyDescent="0.25">
      <c r="A1198" s="167"/>
      <c r="B1198" s="15"/>
      <c r="C1198" s="13"/>
      <c r="D1198" s="165"/>
      <c r="F1198" s="17"/>
      <c r="I1198" s="138"/>
      <c r="J1198" s="138"/>
      <c r="P1198" s="106"/>
      <c r="Q1198" s="195"/>
    </row>
    <row r="1199" spans="1:17" x14ac:dyDescent="0.25">
      <c r="A1199" s="167"/>
      <c r="B1199" s="15"/>
      <c r="C1199" s="13"/>
      <c r="D1199" s="165"/>
      <c r="F1199" s="17"/>
      <c r="I1199" s="138"/>
      <c r="J1199" s="138"/>
      <c r="P1199" s="106"/>
      <c r="Q1199" s="195"/>
    </row>
    <row r="1200" spans="1:17" x14ac:dyDescent="0.25">
      <c r="A1200" s="144"/>
      <c r="B1200" s="145" t="s">
        <v>20</v>
      </c>
      <c r="C1200" s="144" t="s">
        <v>21</v>
      </c>
      <c r="D1200" s="146">
        <f>SUM(D1196:D1199)</f>
        <v>0</v>
      </c>
      <c r="F1200" s="17"/>
      <c r="I1200" s="135">
        <f>SUM(I1196:I1199)</f>
        <v>0</v>
      </c>
      <c r="J1200" s="135">
        <f>SUM(J1196:J1199)</f>
        <v>0</v>
      </c>
      <c r="P1200" s="106"/>
      <c r="Q1200" s="195"/>
    </row>
    <row r="1201" spans="1:17" x14ac:dyDescent="0.25">
      <c r="A1201" s="35"/>
      <c r="B1201" s="11"/>
      <c r="C1201" s="17"/>
      <c r="D1201" s="17"/>
      <c r="E1201" s="17"/>
      <c r="F1201" s="17"/>
      <c r="P1201" s="106"/>
      <c r="Q1201" s="195"/>
    </row>
    <row r="1202" spans="1:17" x14ac:dyDescent="0.25">
      <c r="A1202" s="861" t="s">
        <v>150</v>
      </c>
      <c r="B1202" s="861"/>
      <c r="C1202" s="861"/>
      <c r="D1202" s="861"/>
      <c r="E1202" s="861"/>
      <c r="F1202" s="861"/>
      <c r="G1202" s="861"/>
      <c r="H1202" s="861"/>
      <c r="I1202" s="861"/>
      <c r="J1202" s="861"/>
      <c r="P1202" s="106"/>
    </row>
    <row r="1203" spans="1:17" x14ac:dyDescent="0.25">
      <c r="A1203" s="862"/>
      <c r="B1203" s="862"/>
      <c r="C1203" s="862"/>
      <c r="D1203" s="862"/>
      <c r="E1203" s="862"/>
      <c r="F1203" s="17"/>
      <c r="I1203" s="850" t="s">
        <v>172</v>
      </c>
      <c r="J1203" s="850"/>
      <c r="P1203" s="106"/>
    </row>
    <row r="1204" spans="1:17" ht="56.25" x14ac:dyDescent="0.25">
      <c r="A1204" s="167" t="s">
        <v>15</v>
      </c>
      <c r="B1204" s="167" t="s">
        <v>14</v>
      </c>
      <c r="C1204" s="167" t="s">
        <v>27</v>
      </c>
      <c r="D1204" s="167" t="s">
        <v>75</v>
      </c>
      <c r="E1204" s="167" t="s">
        <v>7</v>
      </c>
      <c r="I1204" s="133" t="s">
        <v>115</v>
      </c>
      <c r="J1204" s="133" t="s">
        <v>173</v>
      </c>
      <c r="P1204" s="106"/>
    </row>
    <row r="1205" spans="1:17" x14ac:dyDescent="0.25">
      <c r="A1205" s="113">
        <v>1</v>
      </c>
      <c r="B1205" s="113">
        <v>2</v>
      </c>
      <c r="C1205" s="113">
        <v>3</v>
      </c>
      <c r="D1205" s="113">
        <v>4</v>
      </c>
      <c r="E1205" s="113">
        <v>5</v>
      </c>
      <c r="F1205" s="78"/>
      <c r="G1205" s="78"/>
      <c r="H1205" s="78"/>
      <c r="I1205" s="135"/>
      <c r="J1205" s="135"/>
      <c r="P1205" s="106"/>
    </row>
    <row r="1206" spans="1:17" x14ac:dyDescent="0.25">
      <c r="A1206" s="167"/>
      <c r="B1206" s="10"/>
      <c r="C1206" s="167"/>
      <c r="D1206" s="165"/>
      <c r="E1206" s="165"/>
      <c r="I1206" s="138"/>
      <c r="J1206" s="138"/>
      <c r="P1206" s="106"/>
    </row>
    <row r="1207" spans="1:17" s="78" customFormat="1" x14ac:dyDescent="0.25">
      <c r="A1207" s="167"/>
      <c r="B1207" s="10"/>
      <c r="C1207" s="167"/>
      <c r="D1207" s="165"/>
      <c r="E1207" s="165"/>
      <c r="F1207" s="67"/>
      <c r="G1207" s="67"/>
      <c r="H1207" s="67"/>
      <c r="I1207" s="138"/>
      <c r="J1207" s="138"/>
      <c r="K1207" s="79"/>
      <c r="O1207" s="188"/>
      <c r="P1207" s="186"/>
      <c r="Q1207" s="188"/>
    </row>
    <row r="1208" spans="1:17" x14ac:dyDescent="0.25">
      <c r="A1208" s="167"/>
      <c r="B1208" s="10"/>
      <c r="C1208" s="167"/>
      <c r="D1208" s="165"/>
      <c r="E1208" s="165"/>
      <c r="I1208" s="138"/>
      <c r="J1208" s="138"/>
      <c r="P1208" s="106"/>
      <c r="Q1208" s="195"/>
    </row>
    <row r="1209" spans="1:17" x14ac:dyDescent="0.25">
      <c r="A1209" s="167"/>
      <c r="B1209" s="10"/>
      <c r="C1209" s="167"/>
      <c r="D1209" s="165"/>
      <c r="E1209" s="165"/>
      <c r="I1209" s="138"/>
      <c r="J1209" s="138"/>
      <c r="P1209" s="106"/>
      <c r="Q1209" s="195"/>
    </row>
    <row r="1210" spans="1:17" x14ac:dyDescent="0.25">
      <c r="A1210" s="144"/>
      <c r="B1210" s="145" t="s">
        <v>20</v>
      </c>
      <c r="C1210" s="144"/>
      <c r="D1210" s="144" t="s">
        <v>21</v>
      </c>
      <c r="E1210" s="146">
        <f>E1209+E1206+E1207+E1208</f>
        <v>0</v>
      </c>
      <c r="I1210" s="135">
        <f>SUM(I1206:I1209)</f>
        <v>0</v>
      </c>
      <c r="J1210" s="135">
        <f>SUM(J1206:J1209)</f>
        <v>0</v>
      </c>
      <c r="P1210" s="106"/>
      <c r="Q1210" s="195"/>
    </row>
    <row r="1211" spans="1:17" x14ac:dyDescent="0.25">
      <c r="A1211" s="17"/>
      <c r="B1211" s="11"/>
      <c r="C1211" s="17"/>
      <c r="D1211" s="17"/>
      <c r="E1211" s="17"/>
      <c r="F1211" s="17"/>
      <c r="P1211" s="106"/>
      <c r="Q1211" s="195"/>
    </row>
    <row r="1212" spans="1:17" x14ac:dyDescent="0.25">
      <c r="A1212" s="861" t="s">
        <v>151</v>
      </c>
      <c r="B1212" s="861"/>
      <c r="C1212" s="861"/>
      <c r="D1212" s="861"/>
      <c r="E1212" s="861"/>
      <c r="F1212" s="861"/>
      <c r="G1212" s="861"/>
      <c r="H1212" s="861"/>
      <c r="I1212" s="861"/>
      <c r="J1212" s="861"/>
      <c r="P1212" s="106"/>
    </row>
    <row r="1213" spans="1:17" x14ac:dyDescent="0.25">
      <c r="A1213" s="862"/>
      <c r="B1213" s="862"/>
      <c r="C1213" s="862"/>
      <c r="D1213" s="862"/>
      <c r="E1213" s="862"/>
      <c r="F1213" s="862"/>
      <c r="I1213" s="850" t="s">
        <v>172</v>
      </c>
      <c r="J1213" s="850"/>
      <c r="P1213" s="106"/>
    </row>
    <row r="1214" spans="1:17" ht="56.25" x14ac:dyDescent="0.25">
      <c r="A1214" s="167" t="s">
        <v>24</v>
      </c>
      <c r="B1214" s="167" t="s">
        <v>14</v>
      </c>
      <c r="C1214" s="167" t="s">
        <v>78</v>
      </c>
      <c r="D1214" s="167" t="s">
        <v>27</v>
      </c>
      <c r="E1214" s="167" t="s">
        <v>79</v>
      </c>
      <c r="F1214" s="167" t="s">
        <v>7</v>
      </c>
      <c r="I1214" s="133" t="s">
        <v>115</v>
      </c>
      <c r="J1214" s="133" t="s">
        <v>173</v>
      </c>
      <c r="K1214" s="81"/>
      <c r="L1214" s="81"/>
      <c r="P1214" s="106"/>
    </row>
    <row r="1215" spans="1:17" x14ac:dyDescent="0.25">
      <c r="A1215" s="113">
        <v>1</v>
      </c>
      <c r="B1215" s="113">
        <v>2</v>
      </c>
      <c r="C1215" s="113">
        <v>3</v>
      </c>
      <c r="D1215" s="113">
        <v>4</v>
      </c>
      <c r="E1215" s="113">
        <v>5</v>
      </c>
      <c r="F1215" s="113">
        <v>6</v>
      </c>
      <c r="G1215" s="78"/>
      <c r="H1215" s="78"/>
      <c r="I1215" s="135"/>
      <c r="J1215" s="135"/>
      <c r="P1215" s="106"/>
    </row>
    <row r="1216" spans="1:17" x14ac:dyDescent="0.25">
      <c r="A1216" s="167">
        <v>1</v>
      </c>
      <c r="B1216" s="10"/>
      <c r="C1216" s="167"/>
      <c r="D1216" s="167"/>
      <c r="E1216" s="165"/>
      <c r="F1216" s="165"/>
      <c r="I1216" s="138"/>
      <c r="J1216" s="138"/>
      <c r="P1216" s="106"/>
    </row>
    <row r="1217" spans="1:17" s="78" customFormat="1" x14ac:dyDescent="0.25">
      <c r="A1217" s="167">
        <v>2</v>
      </c>
      <c r="B1217" s="10"/>
      <c r="C1217" s="167"/>
      <c r="D1217" s="167"/>
      <c r="E1217" s="165"/>
      <c r="F1217" s="165"/>
      <c r="G1217" s="67"/>
      <c r="H1217" s="67"/>
      <c r="I1217" s="138"/>
      <c r="J1217" s="138"/>
      <c r="K1217" s="79"/>
      <c r="O1217" s="188"/>
      <c r="P1217" s="186"/>
      <c r="Q1217" s="188"/>
    </row>
    <row r="1218" spans="1:17" x14ac:dyDescent="0.25">
      <c r="A1218" s="167">
        <v>3</v>
      </c>
      <c r="B1218" s="10"/>
      <c r="C1218" s="167"/>
      <c r="D1218" s="167"/>
      <c r="E1218" s="165"/>
      <c r="F1218" s="165"/>
      <c r="I1218" s="138"/>
      <c r="J1218" s="138"/>
      <c r="K1218" s="76"/>
      <c r="P1218" s="106"/>
      <c r="Q1218" s="195"/>
    </row>
    <row r="1219" spans="1:17" x14ac:dyDescent="0.25">
      <c r="A1219" s="167">
        <v>4</v>
      </c>
      <c r="B1219" s="10"/>
      <c r="C1219" s="167"/>
      <c r="D1219" s="167"/>
      <c r="E1219" s="165"/>
      <c r="F1219" s="165"/>
      <c r="I1219" s="138"/>
      <c r="J1219" s="138"/>
      <c r="P1219" s="106"/>
      <c r="Q1219" s="195"/>
    </row>
    <row r="1220" spans="1:17" x14ac:dyDescent="0.25">
      <c r="A1220" s="144"/>
      <c r="B1220" s="145" t="s">
        <v>20</v>
      </c>
      <c r="C1220" s="144" t="s">
        <v>21</v>
      </c>
      <c r="D1220" s="144" t="s">
        <v>21</v>
      </c>
      <c r="E1220" s="144" t="s">
        <v>21</v>
      </c>
      <c r="F1220" s="146">
        <f>F1219+F1217+F1218+F1216</f>
        <v>0</v>
      </c>
      <c r="I1220" s="135">
        <f>SUM(I1216:I1219)</f>
        <v>0</v>
      </c>
      <c r="J1220" s="135">
        <f>SUM(J1216:J1219)</f>
        <v>0</v>
      </c>
      <c r="P1220" s="106"/>
      <c r="Q1220" s="195"/>
    </row>
    <row r="1221" spans="1:17" x14ac:dyDescent="0.25">
      <c r="A1221" s="17"/>
      <c r="B1221" s="11"/>
      <c r="C1221" s="17"/>
      <c r="D1221" s="17"/>
      <c r="E1221" s="17"/>
      <c r="F1221" s="36"/>
      <c r="P1221" s="106"/>
      <c r="Q1221" s="195"/>
    </row>
    <row r="1222" spans="1:17" x14ac:dyDescent="0.25">
      <c r="A1222" s="861" t="s">
        <v>152</v>
      </c>
      <c r="B1222" s="861"/>
      <c r="C1222" s="861"/>
      <c r="D1222" s="861"/>
      <c r="E1222" s="861"/>
      <c r="F1222" s="861"/>
      <c r="G1222" s="861"/>
      <c r="H1222" s="861"/>
      <c r="I1222" s="861"/>
      <c r="J1222" s="861"/>
      <c r="P1222" s="106"/>
    </row>
    <row r="1223" spans="1:17" x14ac:dyDescent="0.25">
      <c r="A1223" s="862"/>
      <c r="B1223" s="862"/>
      <c r="C1223" s="862"/>
      <c r="D1223" s="862"/>
      <c r="E1223" s="862"/>
      <c r="F1223" s="862"/>
      <c r="I1223" s="850" t="s">
        <v>172</v>
      </c>
      <c r="J1223" s="850"/>
      <c r="P1223" s="106"/>
    </row>
    <row r="1224" spans="1:17" ht="56.25" x14ac:dyDescent="0.25">
      <c r="A1224" s="167" t="s">
        <v>24</v>
      </c>
      <c r="B1224" s="167" t="s">
        <v>14</v>
      </c>
      <c r="C1224" s="167" t="s">
        <v>78</v>
      </c>
      <c r="D1224" s="167" t="s">
        <v>27</v>
      </c>
      <c r="E1224" s="167" t="s">
        <v>79</v>
      </c>
      <c r="F1224" s="167" t="s">
        <v>7</v>
      </c>
      <c r="I1224" s="133" t="s">
        <v>115</v>
      </c>
      <c r="J1224" s="133" t="s">
        <v>173</v>
      </c>
      <c r="K1224" s="81"/>
      <c r="L1224" s="81"/>
      <c r="P1224" s="106"/>
    </row>
    <row r="1225" spans="1:17" x14ac:dyDescent="0.25">
      <c r="A1225" s="113">
        <v>1</v>
      </c>
      <c r="B1225" s="113">
        <v>2</v>
      </c>
      <c r="C1225" s="113">
        <v>3</v>
      </c>
      <c r="D1225" s="113">
        <v>4</v>
      </c>
      <c r="E1225" s="113">
        <v>5</v>
      </c>
      <c r="F1225" s="113">
        <v>6</v>
      </c>
      <c r="G1225" s="78"/>
      <c r="H1225" s="78"/>
      <c r="I1225" s="135"/>
      <c r="J1225" s="135"/>
      <c r="P1225" s="106"/>
    </row>
    <row r="1226" spans="1:17" x14ac:dyDescent="0.25">
      <c r="A1226" s="167">
        <v>1</v>
      </c>
      <c r="B1226" s="10"/>
      <c r="C1226" s="167"/>
      <c r="D1226" s="167"/>
      <c r="E1226" s="165" t="e">
        <f>F1226/D1226</f>
        <v>#DIV/0!</v>
      </c>
      <c r="F1226" s="165"/>
      <c r="I1226" s="138"/>
      <c r="J1226" s="138"/>
      <c r="P1226" s="106"/>
    </row>
    <row r="1227" spans="1:17" s="78" customFormat="1" x14ac:dyDescent="0.25">
      <c r="A1227" s="167">
        <v>2</v>
      </c>
      <c r="B1227" s="10"/>
      <c r="C1227" s="14"/>
      <c r="D1227" s="14"/>
      <c r="E1227" s="165" t="e">
        <f t="shared" ref="E1227:E1229" si="28">F1227/D1227</f>
        <v>#DIV/0!</v>
      </c>
      <c r="F1227" s="165"/>
      <c r="G1227" s="67"/>
      <c r="H1227" s="67"/>
      <c r="I1227" s="138"/>
      <c r="J1227" s="138"/>
      <c r="K1227" s="79"/>
      <c r="O1227" s="188"/>
      <c r="P1227" s="186"/>
      <c r="Q1227" s="188"/>
    </row>
    <row r="1228" spans="1:17" x14ac:dyDescent="0.25">
      <c r="A1228" s="167"/>
      <c r="B1228" s="10"/>
      <c r="C1228" s="14"/>
      <c r="D1228" s="14"/>
      <c r="E1228" s="165" t="e">
        <f t="shared" si="28"/>
        <v>#DIV/0!</v>
      </c>
      <c r="F1228" s="165"/>
      <c r="I1228" s="138"/>
      <c r="J1228" s="138"/>
      <c r="P1228" s="106"/>
    </row>
    <row r="1229" spans="1:17" x14ac:dyDescent="0.25">
      <c r="A1229" s="167">
        <v>3</v>
      </c>
      <c r="B1229" s="10"/>
      <c r="C1229" s="167"/>
      <c r="D1229" s="167"/>
      <c r="E1229" s="165" t="e">
        <f t="shared" si="28"/>
        <v>#DIV/0!</v>
      </c>
      <c r="F1229" s="165"/>
      <c r="I1229" s="138"/>
      <c r="J1229" s="138"/>
      <c r="P1229" s="106"/>
    </row>
    <row r="1230" spans="1:17" x14ac:dyDescent="0.25">
      <c r="A1230" s="144"/>
      <c r="B1230" s="145" t="s">
        <v>20</v>
      </c>
      <c r="C1230" s="144" t="s">
        <v>21</v>
      </c>
      <c r="D1230" s="144" t="s">
        <v>21</v>
      </c>
      <c r="E1230" s="144" t="s">
        <v>21</v>
      </c>
      <c r="F1230" s="146">
        <f>F1229+F1227+F1226+F1228</f>
        <v>0</v>
      </c>
      <c r="I1230" s="135">
        <f>SUM(I1226:I1229)</f>
        <v>0</v>
      </c>
      <c r="J1230" s="135">
        <f>SUM(J1226:J1229)</f>
        <v>0</v>
      </c>
      <c r="P1230" s="106"/>
    </row>
    <row r="1231" spans="1:17" x14ac:dyDescent="0.25">
      <c r="A1231" s="17"/>
      <c r="B1231" s="11"/>
      <c r="C1231" s="17"/>
      <c r="D1231" s="17"/>
      <c r="E1231" s="17"/>
      <c r="F1231" s="36"/>
      <c r="P1231" s="106"/>
    </row>
    <row r="1232" spans="1:17" x14ac:dyDescent="0.25">
      <c r="A1232" s="861" t="s">
        <v>153</v>
      </c>
      <c r="B1232" s="861"/>
      <c r="C1232" s="861"/>
      <c r="D1232" s="861"/>
      <c r="E1232" s="861"/>
      <c r="F1232" s="861"/>
      <c r="G1232" s="861"/>
      <c r="H1232" s="861"/>
      <c r="I1232" s="861"/>
      <c r="J1232" s="861"/>
      <c r="P1232" s="106"/>
    </row>
    <row r="1233" spans="1:17" x14ac:dyDescent="0.25">
      <c r="A1233" s="862"/>
      <c r="B1233" s="862"/>
      <c r="C1233" s="862"/>
      <c r="D1233" s="862"/>
      <c r="E1233" s="862"/>
      <c r="F1233" s="862"/>
      <c r="I1233" s="850" t="s">
        <v>172</v>
      </c>
      <c r="J1233" s="850"/>
      <c r="P1233" s="106"/>
    </row>
    <row r="1234" spans="1:17" ht="56.25" x14ac:dyDescent="0.25">
      <c r="A1234" s="167" t="s">
        <v>24</v>
      </c>
      <c r="B1234" s="167" t="s">
        <v>14</v>
      </c>
      <c r="C1234" s="167" t="s">
        <v>78</v>
      </c>
      <c r="D1234" s="167" t="s">
        <v>27</v>
      </c>
      <c r="E1234" s="167" t="s">
        <v>79</v>
      </c>
      <c r="F1234" s="167" t="s">
        <v>7</v>
      </c>
      <c r="I1234" s="133" t="s">
        <v>115</v>
      </c>
      <c r="J1234" s="133" t="s">
        <v>173</v>
      </c>
      <c r="K1234" s="81"/>
      <c r="L1234" s="81"/>
      <c r="P1234" s="106"/>
    </row>
    <row r="1235" spans="1:17" x14ac:dyDescent="0.25">
      <c r="A1235" s="113">
        <v>1</v>
      </c>
      <c r="B1235" s="113">
        <v>2</v>
      </c>
      <c r="C1235" s="113">
        <v>3</v>
      </c>
      <c r="D1235" s="113">
        <v>4</v>
      </c>
      <c r="E1235" s="113">
        <v>5</v>
      </c>
      <c r="F1235" s="113">
        <v>6</v>
      </c>
      <c r="G1235" s="78"/>
      <c r="H1235" s="78"/>
      <c r="I1235" s="135"/>
      <c r="J1235" s="135"/>
      <c r="P1235" s="106"/>
    </row>
    <row r="1236" spans="1:17" x14ac:dyDescent="0.25">
      <c r="A1236" s="167">
        <v>1</v>
      </c>
      <c r="B1236" s="10"/>
      <c r="C1236" s="167"/>
      <c r="D1236" s="167"/>
      <c r="E1236" s="165" t="e">
        <f>F1236/D1236</f>
        <v>#DIV/0!</v>
      </c>
      <c r="F1236" s="165"/>
      <c r="I1236" s="138"/>
      <c r="J1236" s="138"/>
      <c r="P1236" s="106"/>
    </row>
    <row r="1237" spans="1:17" s="78" customFormat="1" x14ac:dyDescent="0.25">
      <c r="A1237" s="167">
        <v>2</v>
      </c>
      <c r="B1237" s="10"/>
      <c r="C1237" s="14"/>
      <c r="D1237" s="14"/>
      <c r="E1237" s="165" t="e">
        <f t="shared" ref="E1237:E1239" si="29">F1237/D1237</f>
        <v>#DIV/0!</v>
      </c>
      <c r="F1237" s="165"/>
      <c r="G1237" s="67"/>
      <c r="H1237" s="67"/>
      <c r="I1237" s="138"/>
      <c r="J1237" s="138"/>
      <c r="K1237" s="79"/>
      <c r="O1237" s="188"/>
      <c r="P1237" s="186"/>
      <c r="Q1237" s="188"/>
    </row>
    <row r="1238" spans="1:17" x14ac:dyDescent="0.25">
      <c r="A1238" s="167"/>
      <c r="B1238" s="10"/>
      <c r="C1238" s="14"/>
      <c r="D1238" s="14"/>
      <c r="E1238" s="165" t="e">
        <f t="shared" si="29"/>
        <v>#DIV/0!</v>
      </c>
      <c r="F1238" s="165"/>
      <c r="I1238" s="138"/>
      <c r="J1238" s="138"/>
      <c r="P1238" s="106"/>
    </row>
    <row r="1239" spans="1:17" x14ac:dyDescent="0.25">
      <c r="A1239" s="167">
        <v>3</v>
      </c>
      <c r="B1239" s="10"/>
      <c r="C1239" s="167"/>
      <c r="D1239" s="167"/>
      <c r="E1239" s="165" t="e">
        <f t="shared" si="29"/>
        <v>#DIV/0!</v>
      </c>
      <c r="F1239" s="165"/>
      <c r="I1239" s="138"/>
      <c r="J1239" s="138"/>
      <c r="P1239" s="106"/>
    </row>
    <row r="1240" spans="1:17" x14ac:dyDescent="0.25">
      <c r="A1240" s="144"/>
      <c r="B1240" s="145" t="s">
        <v>20</v>
      </c>
      <c r="C1240" s="144" t="s">
        <v>21</v>
      </c>
      <c r="D1240" s="144" t="s">
        <v>21</v>
      </c>
      <c r="E1240" s="144" t="s">
        <v>21</v>
      </c>
      <c r="F1240" s="146">
        <f>F1239+F1237+F1236+F1238</f>
        <v>0</v>
      </c>
      <c r="I1240" s="135">
        <f>SUM(I1236:I1239)</f>
        <v>0</v>
      </c>
      <c r="J1240" s="135">
        <f>SUM(J1236:J1239)</f>
        <v>0</v>
      </c>
      <c r="P1240" s="106"/>
    </row>
    <row r="1241" spans="1:17" x14ac:dyDescent="0.25">
      <c r="A1241" s="17"/>
      <c r="B1241" s="11"/>
      <c r="C1241" s="17"/>
      <c r="D1241" s="17"/>
      <c r="E1241" s="17"/>
      <c r="F1241" s="36"/>
      <c r="P1241" s="106"/>
    </row>
    <row r="1242" spans="1:17" x14ac:dyDescent="0.25">
      <c r="A1242" s="861" t="s">
        <v>154</v>
      </c>
      <c r="B1242" s="861"/>
      <c r="C1242" s="861"/>
      <c r="D1242" s="861"/>
      <c r="E1242" s="861"/>
      <c r="F1242" s="861"/>
      <c r="G1242" s="861"/>
      <c r="H1242" s="861"/>
      <c r="I1242" s="861"/>
      <c r="J1242" s="861"/>
      <c r="P1242" s="106"/>
    </row>
    <row r="1243" spans="1:17" x14ac:dyDescent="0.25">
      <c r="A1243" s="862"/>
      <c r="B1243" s="862"/>
      <c r="C1243" s="862"/>
      <c r="D1243" s="862"/>
      <c r="E1243" s="862"/>
      <c r="F1243" s="862"/>
      <c r="I1243" s="850" t="s">
        <v>172</v>
      </c>
      <c r="J1243" s="850"/>
      <c r="P1243" s="106"/>
    </row>
    <row r="1244" spans="1:17" ht="56.25" x14ac:dyDescent="0.25">
      <c r="A1244" s="167" t="s">
        <v>24</v>
      </c>
      <c r="B1244" s="167" t="s">
        <v>14</v>
      </c>
      <c r="C1244" s="167" t="s">
        <v>78</v>
      </c>
      <c r="D1244" s="167" t="s">
        <v>27</v>
      </c>
      <c r="E1244" s="167" t="s">
        <v>79</v>
      </c>
      <c r="F1244" s="167" t="s">
        <v>7</v>
      </c>
      <c r="I1244" s="133" t="s">
        <v>115</v>
      </c>
      <c r="J1244" s="133" t="s">
        <v>173</v>
      </c>
      <c r="K1244" s="81"/>
      <c r="L1244" s="81"/>
      <c r="P1244" s="106"/>
    </row>
    <row r="1245" spans="1:17" x14ac:dyDescent="0.25">
      <c r="A1245" s="112">
        <v>1</v>
      </c>
      <c r="B1245" s="112">
        <v>2</v>
      </c>
      <c r="C1245" s="112">
        <v>3</v>
      </c>
      <c r="D1245" s="112">
        <v>4</v>
      </c>
      <c r="E1245" s="113">
        <v>5</v>
      </c>
      <c r="F1245" s="113">
        <v>6</v>
      </c>
      <c r="G1245" s="8"/>
      <c r="H1245" s="8"/>
      <c r="I1245" s="135"/>
      <c r="J1245" s="135"/>
      <c r="P1245" s="106"/>
    </row>
    <row r="1246" spans="1:17" x14ac:dyDescent="0.25">
      <c r="A1246" s="167">
        <v>1</v>
      </c>
      <c r="B1246" s="10"/>
      <c r="C1246" s="167"/>
      <c r="D1246" s="167"/>
      <c r="E1246" s="165" t="e">
        <f>F1246/D1246</f>
        <v>#DIV/0!</v>
      </c>
      <c r="F1246" s="165"/>
      <c r="I1246" s="138"/>
      <c r="J1246" s="138"/>
      <c r="P1246" s="106"/>
    </row>
    <row r="1247" spans="1:17" s="8" customFormat="1" x14ac:dyDescent="0.25">
      <c r="A1247" s="167">
        <v>2</v>
      </c>
      <c r="B1247" s="10"/>
      <c r="C1247" s="14"/>
      <c r="D1247" s="14"/>
      <c r="E1247" s="165" t="e">
        <f t="shared" ref="E1247:E1249" si="30">F1247/D1247</f>
        <v>#DIV/0!</v>
      </c>
      <c r="F1247" s="165"/>
      <c r="G1247" s="67"/>
      <c r="H1247" s="67"/>
      <c r="I1247" s="138"/>
      <c r="J1247" s="138"/>
      <c r="K1247" s="80"/>
      <c r="O1247" s="192"/>
      <c r="P1247" s="187"/>
      <c r="Q1247" s="192"/>
    </row>
    <row r="1248" spans="1:17" x14ac:dyDescent="0.25">
      <c r="A1248" s="167"/>
      <c r="B1248" s="10"/>
      <c r="C1248" s="14"/>
      <c r="D1248" s="14"/>
      <c r="E1248" s="165" t="e">
        <f t="shared" si="30"/>
        <v>#DIV/0!</v>
      </c>
      <c r="F1248" s="165"/>
      <c r="I1248" s="138"/>
      <c r="J1248" s="138"/>
      <c r="P1248" s="106"/>
    </row>
    <row r="1249" spans="1:17" x14ac:dyDescent="0.25">
      <c r="A1249" s="167">
        <v>3</v>
      </c>
      <c r="B1249" s="10"/>
      <c r="C1249" s="167"/>
      <c r="D1249" s="167"/>
      <c r="E1249" s="165" t="e">
        <f t="shared" si="30"/>
        <v>#DIV/0!</v>
      </c>
      <c r="F1249" s="165"/>
      <c r="I1249" s="138"/>
      <c r="J1249" s="138"/>
      <c r="P1249" s="106"/>
    </row>
    <row r="1250" spans="1:17" x14ac:dyDescent="0.25">
      <c r="A1250" s="144"/>
      <c r="B1250" s="145" t="s">
        <v>20</v>
      </c>
      <c r="C1250" s="144" t="s">
        <v>21</v>
      </c>
      <c r="D1250" s="144" t="s">
        <v>21</v>
      </c>
      <c r="E1250" s="144" t="s">
        <v>21</v>
      </c>
      <c r="F1250" s="146">
        <f>F1249+F1247+F1246+F1248</f>
        <v>0</v>
      </c>
      <c r="I1250" s="135">
        <f>SUM(I1246:I1249)</f>
        <v>0</v>
      </c>
      <c r="J1250" s="135">
        <f>SUM(J1246:J1249)</f>
        <v>0</v>
      </c>
      <c r="P1250" s="106"/>
    </row>
    <row r="1251" spans="1:17" x14ac:dyDescent="0.25">
      <c r="A1251" s="17"/>
      <c r="B1251" s="11"/>
      <c r="C1251" s="17"/>
      <c r="D1251" s="17"/>
      <c r="E1251" s="17"/>
      <c r="F1251" s="36"/>
      <c r="P1251" s="106"/>
    </row>
    <row r="1252" spans="1:17" x14ac:dyDescent="0.25">
      <c r="A1252" s="861" t="s">
        <v>155</v>
      </c>
      <c r="B1252" s="861"/>
      <c r="C1252" s="861"/>
      <c r="D1252" s="861"/>
      <c r="E1252" s="861"/>
      <c r="F1252" s="861"/>
      <c r="G1252" s="861"/>
      <c r="H1252" s="861"/>
      <c r="I1252" s="861"/>
      <c r="J1252" s="861"/>
      <c r="P1252" s="106"/>
    </row>
    <row r="1253" spans="1:17" x14ac:dyDescent="0.25">
      <c r="A1253" s="862"/>
      <c r="B1253" s="862"/>
      <c r="C1253" s="862"/>
      <c r="D1253" s="862"/>
      <c r="E1253" s="862"/>
      <c r="F1253" s="862"/>
      <c r="I1253" s="850" t="s">
        <v>172</v>
      </c>
      <c r="J1253" s="850"/>
      <c r="P1253" s="106"/>
    </row>
    <row r="1254" spans="1:17" ht="56.25" x14ac:dyDescent="0.25">
      <c r="A1254" s="167" t="s">
        <v>24</v>
      </c>
      <c r="B1254" s="167" t="s">
        <v>14</v>
      </c>
      <c r="C1254" s="167" t="s">
        <v>78</v>
      </c>
      <c r="D1254" s="167" t="s">
        <v>27</v>
      </c>
      <c r="E1254" s="167" t="s">
        <v>79</v>
      </c>
      <c r="F1254" s="167" t="s">
        <v>7</v>
      </c>
      <c r="I1254" s="133" t="s">
        <v>115</v>
      </c>
      <c r="J1254" s="133" t="s">
        <v>173</v>
      </c>
      <c r="K1254" s="81"/>
      <c r="L1254" s="105"/>
      <c r="P1254" s="106"/>
    </row>
    <row r="1255" spans="1:17" x14ac:dyDescent="0.25">
      <c r="A1255" s="113">
        <v>1</v>
      </c>
      <c r="B1255" s="113">
        <v>2</v>
      </c>
      <c r="C1255" s="113">
        <v>3</v>
      </c>
      <c r="D1255" s="113">
        <v>4</v>
      </c>
      <c r="E1255" s="113">
        <v>5</v>
      </c>
      <c r="F1255" s="113">
        <v>6</v>
      </c>
      <c r="G1255" s="78"/>
      <c r="H1255" s="78"/>
      <c r="I1255" s="135"/>
      <c r="J1255" s="135"/>
      <c r="P1255" s="106"/>
    </row>
    <row r="1256" spans="1:17" x14ac:dyDescent="0.25">
      <c r="A1256" s="167">
        <v>1</v>
      </c>
      <c r="B1256" s="10"/>
      <c r="C1256" s="167"/>
      <c r="D1256" s="167"/>
      <c r="E1256" s="165" t="e">
        <f>F1256/D1256</f>
        <v>#DIV/0!</v>
      </c>
      <c r="F1256" s="165"/>
      <c r="I1256" s="138"/>
      <c r="J1256" s="138"/>
      <c r="P1256" s="106"/>
    </row>
    <row r="1257" spans="1:17" s="78" customFormat="1" x14ac:dyDescent="0.25">
      <c r="A1257" s="167">
        <v>2</v>
      </c>
      <c r="B1257" s="10"/>
      <c r="C1257" s="14"/>
      <c r="D1257" s="14"/>
      <c r="E1257" s="165" t="e">
        <f t="shared" ref="E1257:E1259" si="31">F1257/D1257</f>
        <v>#DIV/0!</v>
      </c>
      <c r="F1257" s="165"/>
      <c r="G1257" s="67"/>
      <c r="H1257" s="67"/>
      <c r="I1257" s="138"/>
      <c r="J1257" s="138"/>
      <c r="K1257" s="79"/>
      <c r="O1257" s="188"/>
      <c r="P1257" s="186"/>
      <c r="Q1257" s="188"/>
    </row>
    <row r="1258" spans="1:17" x14ac:dyDescent="0.25">
      <c r="A1258" s="167"/>
      <c r="B1258" s="10"/>
      <c r="C1258" s="14"/>
      <c r="D1258" s="14"/>
      <c r="E1258" s="165" t="e">
        <f t="shared" si="31"/>
        <v>#DIV/0!</v>
      </c>
      <c r="F1258" s="165"/>
      <c r="I1258" s="138"/>
      <c r="J1258" s="138"/>
      <c r="P1258" s="106"/>
    </row>
    <row r="1259" spans="1:17" x14ac:dyDescent="0.25">
      <c r="A1259" s="167">
        <v>3</v>
      </c>
      <c r="B1259" s="10"/>
      <c r="C1259" s="167"/>
      <c r="D1259" s="167"/>
      <c r="E1259" s="165" t="e">
        <f t="shared" si="31"/>
        <v>#DIV/0!</v>
      </c>
      <c r="F1259" s="165"/>
      <c r="I1259" s="138"/>
      <c r="J1259" s="138"/>
      <c r="P1259" s="106"/>
    </row>
    <row r="1260" spans="1:17" x14ac:dyDescent="0.25">
      <c r="A1260" s="144"/>
      <c r="B1260" s="145" t="s">
        <v>20</v>
      </c>
      <c r="C1260" s="144" t="s">
        <v>21</v>
      </c>
      <c r="D1260" s="144" t="s">
        <v>21</v>
      </c>
      <c r="E1260" s="144" t="s">
        <v>21</v>
      </c>
      <c r="F1260" s="146">
        <f>F1259+F1257+F1256+F1258</f>
        <v>0</v>
      </c>
      <c r="I1260" s="135">
        <f>SUM(I1256:I1259)</f>
        <v>0</v>
      </c>
      <c r="J1260" s="135">
        <f>SUM(J1256:J1259)</f>
        <v>0</v>
      </c>
      <c r="P1260" s="106"/>
    </row>
    <row r="1261" spans="1:17" x14ac:dyDescent="0.25">
      <c r="A1261" s="17"/>
      <c r="B1261" s="11"/>
      <c r="C1261" s="17"/>
      <c r="D1261" s="17"/>
      <c r="E1261" s="17"/>
      <c r="F1261" s="36"/>
      <c r="P1261" s="106"/>
    </row>
    <row r="1262" spans="1:17" x14ac:dyDescent="0.25">
      <c r="A1262" s="861" t="s">
        <v>156</v>
      </c>
      <c r="B1262" s="861"/>
      <c r="C1262" s="861"/>
      <c r="D1262" s="861"/>
      <c r="E1262" s="861"/>
      <c r="F1262" s="861"/>
      <c r="G1262" s="861"/>
      <c r="H1262" s="861"/>
      <c r="I1262" s="861"/>
      <c r="J1262" s="861"/>
      <c r="P1262" s="106"/>
    </row>
    <row r="1263" spans="1:17" x14ac:dyDescent="0.25">
      <c r="A1263" s="862"/>
      <c r="B1263" s="862"/>
      <c r="C1263" s="862"/>
      <c r="D1263" s="862"/>
      <c r="E1263" s="862"/>
      <c r="F1263" s="862"/>
      <c r="I1263" s="850" t="s">
        <v>172</v>
      </c>
      <c r="J1263" s="850"/>
      <c r="P1263" s="106"/>
    </row>
    <row r="1264" spans="1:17" ht="56.25" x14ac:dyDescent="0.25">
      <c r="A1264" s="167" t="s">
        <v>24</v>
      </c>
      <c r="B1264" s="167" t="s">
        <v>14</v>
      </c>
      <c r="C1264" s="167" t="s">
        <v>78</v>
      </c>
      <c r="D1264" s="167" t="s">
        <v>27</v>
      </c>
      <c r="E1264" s="167" t="s">
        <v>79</v>
      </c>
      <c r="F1264" s="167" t="s">
        <v>7</v>
      </c>
      <c r="I1264" s="133" t="s">
        <v>115</v>
      </c>
      <c r="J1264" s="133" t="s">
        <v>173</v>
      </c>
      <c r="K1264" s="81"/>
      <c r="L1264" s="105"/>
      <c r="P1264" s="106"/>
    </row>
    <row r="1265" spans="1:17" x14ac:dyDescent="0.25">
      <c r="A1265" s="113">
        <v>1</v>
      </c>
      <c r="B1265" s="113">
        <v>2</v>
      </c>
      <c r="C1265" s="113">
        <v>3</v>
      </c>
      <c r="D1265" s="113">
        <v>4</v>
      </c>
      <c r="E1265" s="113">
        <v>5</v>
      </c>
      <c r="F1265" s="113">
        <v>6</v>
      </c>
      <c r="G1265" s="78"/>
      <c r="H1265" s="78"/>
      <c r="I1265" s="135"/>
      <c r="J1265" s="135"/>
      <c r="P1265" s="106"/>
    </row>
    <row r="1266" spans="1:17" x14ac:dyDescent="0.25">
      <c r="A1266" s="167">
        <v>1</v>
      </c>
      <c r="B1266" s="10" t="s">
        <v>170</v>
      </c>
      <c r="C1266" s="167"/>
      <c r="D1266" s="167"/>
      <c r="E1266" s="165" t="e">
        <f>F1266/D1266</f>
        <v>#DIV/0!</v>
      </c>
      <c r="F1266" s="165"/>
      <c r="I1266" s="138"/>
      <c r="J1266" s="138"/>
      <c r="P1266" s="106"/>
    </row>
    <row r="1267" spans="1:17" s="78" customFormat="1" x14ac:dyDescent="0.25">
      <c r="A1267" s="167">
        <v>2</v>
      </c>
      <c r="B1267" s="10" t="s">
        <v>171</v>
      </c>
      <c r="C1267" s="14"/>
      <c r="D1267" s="14"/>
      <c r="E1267" s="165" t="e">
        <f t="shared" ref="E1267:E1269" si="32">F1267/D1267</f>
        <v>#DIV/0!</v>
      </c>
      <c r="F1267" s="165"/>
      <c r="G1267" s="67"/>
      <c r="H1267" s="67"/>
      <c r="I1267" s="138"/>
      <c r="J1267" s="138"/>
      <c r="K1267" s="79"/>
      <c r="O1267" s="188"/>
      <c r="P1267" s="186"/>
      <c r="Q1267" s="188"/>
    </row>
    <row r="1268" spans="1:17" x14ac:dyDescent="0.25">
      <c r="A1268" s="167">
        <v>3</v>
      </c>
      <c r="B1268" s="10"/>
      <c r="C1268" s="167"/>
      <c r="D1268" s="167"/>
      <c r="E1268" s="165" t="e">
        <f t="shared" si="32"/>
        <v>#DIV/0!</v>
      </c>
      <c r="F1268" s="165"/>
      <c r="I1268" s="138"/>
      <c r="J1268" s="138"/>
      <c r="P1268" s="106"/>
      <c r="Q1268" s="195"/>
    </row>
    <row r="1269" spans="1:17" x14ac:dyDescent="0.25">
      <c r="A1269" s="167">
        <v>4</v>
      </c>
      <c r="B1269" s="10"/>
      <c r="C1269" s="167"/>
      <c r="D1269" s="167"/>
      <c r="E1269" s="165" t="e">
        <f t="shared" si="32"/>
        <v>#DIV/0!</v>
      </c>
      <c r="F1269" s="165"/>
      <c r="I1269" s="138"/>
      <c r="J1269" s="138"/>
      <c r="P1269" s="106"/>
      <c r="Q1269" s="195"/>
    </row>
    <row r="1270" spans="1:17" x14ac:dyDescent="0.25">
      <c r="A1270" s="144"/>
      <c r="B1270" s="145" t="s">
        <v>20</v>
      </c>
      <c r="C1270" s="144" t="s">
        <v>21</v>
      </c>
      <c r="D1270" s="144" t="s">
        <v>21</v>
      </c>
      <c r="E1270" s="144" t="s">
        <v>21</v>
      </c>
      <c r="F1270" s="146">
        <f>F1269+F1267+F1266+F1268</f>
        <v>0</v>
      </c>
      <c r="I1270" s="135">
        <f>SUM(I1266:I1269)</f>
        <v>0</v>
      </c>
      <c r="J1270" s="135">
        <f>SUM(J1266:J1269)</f>
        <v>0</v>
      </c>
      <c r="K1270" s="76"/>
      <c r="P1270" s="106"/>
      <c r="Q1270" s="195"/>
    </row>
    <row r="1271" spans="1:17" x14ac:dyDescent="0.25">
      <c r="A1271" s="17"/>
      <c r="B1271" s="11"/>
      <c r="C1271" s="17"/>
      <c r="D1271" s="17"/>
      <c r="E1271" s="17"/>
      <c r="F1271" s="36"/>
      <c r="P1271" s="106"/>
      <c r="Q1271" s="195"/>
    </row>
    <row r="1272" spans="1:17" x14ac:dyDescent="0.25">
      <c r="A1272" s="861" t="s">
        <v>149</v>
      </c>
      <c r="B1272" s="861"/>
      <c r="C1272" s="861"/>
      <c r="D1272" s="861"/>
      <c r="E1272" s="861"/>
      <c r="F1272" s="861"/>
      <c r="G1272" s="861"/>
      <c r="H1272" s="861"/>
      <c r="I1272" s="861"/>
      <c r="J1272" s="861"/>
      <c r="P1272" s="106"/>
      <c r="Q1272" s="195"/>
    </row>
    <row r="1273" spans="1:17" x14ac:dyDescent="0.25">
      <c r="A1273" s="862"/>
      <c r="B1273" s="862"/>
      <c r="C1273" s="862"/>
      <c r="D1273" s="862"/>
      <c r="E1273" s="862"/>
      <c r="F1273" s="17"/>
      <c r="I1273" s="850" t="s">
        <v>172</v>
      </c>
      <c r="J1273" s="850"/>
      <c r="O1273" s="106"/>
    </row>
    <row r="1274" spans="1:17" ht="56.25" x14ac:dyDescent="0.25">
      <c r="A1274" s="167" t="s">
        <v>15</v>
      </c>
      <c r="B1274" s="167" t="s">
        <v>14</v>
      </c>
      <c r="C1274" s="167" t="s">
        <v>27</v>
      </c>
      <c r="D1274" s="167" t="s">
        <v>75</v>
      </c>
      <c r="E1274" s="167" t="s">
        <v>7</v>
      </c>
      <c r="I1274" s="133" t="s">
        <v>115</v>
      </c>
      <c r="J1274" s="133" t="s">
        <v>173</v>
      </c>
      <c r="K1274" s="81"/>
      <c r="O1274" s="106"/>
    </row>
    <row r="1275" spans="1:17" x14ac:dyDescent="0.25">
      <c r="A1275" s="113">
        <v>1</v>
      </c>
      <c r="B1275" s="113">
        <v>2</v>
      </c>
      <c r="C1275" s="113">
        <v>3</v>
      </c>
      <c r="D1275" s="113">
        <v>4</v>
      </c>
      <c r="E1275" s="113">
        <v>5</v>
      </c>
      <c r="F1275" s="78"/>
      <c r="G1275" s="78"/>
      <c r="H1275" s="78"/>
      <c r="I1275" s="135"/>
      <c r="J1275" s="135"/>
      <c r="O1275" s="106"/>
    </row>
    <row r="1276" spans="1:17" x14ac:dyDescent="0.25">
      <c r="A1276" s="167">
        <v>1</v>
      </c>
      <c r="B1276" s="10" t="s">
        <v>84</v>
      </c>
      <c r="C1276" s="167"/>
      <c r="D1276" s="165" t="e">
        <f>E1276/C1276</f>
        <v>#DIV/0!</v>
      </c>
      <c r="E1276" s="165"/>
      <c r="I1276" s="138"/>
      <c r="J1276" s="138"/>
      <c r="O1276" s="106"/>
    </row>
    <row r="1277" spans="1:17" s="78" customFormat="1" x14ac:dyDescent="0.25">
      <c r="A1277" s="167">
        <v>2</v>
      </c>
      <c r="B1277" s="10" t="s">
        <v>83</v>
      </c>
      <c r="C1277" s="167"/>
      <c r="D1277" s="165" t="e">
        <f>E1277/C1277</f>
        <v>#DIV/0!</v>
      </c>
      <c r="E1277" s="165"/>
      <c r="F1277" s="67"/>
      <c r="G1277" s="67"/>
      <c r="H1277" s="67"/>
      <c r="I1277" s="138"/>
      <c r="J1277" s="138"/>
      <c r="K1277" s="79"/>
      <c r="O1277" s="186"/>
      <c r="P1277" s="188"/>
      <c r="Q1277" s="188"/>
    </row>
    <row r="1278" spans="1:17" x14ac:dyDescent="0.25">
      <c r="A1278" s="167">
        <v>3</v>
      </c>
      <c r="B1278" s="10" t="s">
        <v>85</v>
      </c>
      <c r="C1278" s="167"/>
      <c r="D1278" s="165" t="e">
        <f>E1278/C1278</f>
        <v>#DIV/0!</v>
      </c>
      <c r="E1278" s="165"/>
      <c r="I1278" s="138"/>
      <c r="J1278" s="138"/>
      <c r="O1278" s="106"/>
    </row>
    <row r="1279" spans="1:17" x14ac:dyDescent="0.25">
      <c r="A1279" s="167">
        <v>4</v>
      </c>
      <c r="B1279" s="10" t="s">
        <v>86</v>
      </c>
      <c r="C1279" s="167"/>
      <c r="D1279" s="165" t="e">
        <f>E1279/C1279</f>
        <v>#DIV/0!</v>
      </c>
      <c r="E1279" s="165"/>
      <c r="I1279" s="138"/>
      <c r="J1279" s="138"/>
      <c r="O1279" s="106"/>
    </row>
    <row r="1280" spans="1:17" x14ac:dyDescent="0.25">
      <c r="A1280" s="144"/>
      <c r="B1280" s="145" t="s">
        <v>20</v>
      </c>
      <c r="C1280" s="144"/>
      <c r="D1280" s="144" t="s">
        <v>21</v>
      </c>
      <c r="E1280" s="146">
        <f>E1279+E1278+E1277+E1276</f>
        <v>0</v>
      </c>
      <c r="I1280" s="135">
        <f>SUM(I1276:I1279)</f>
        <v>0</v>
      </c>
      <c r="J1280" s="135">
        <f>SUM(J1276:J1279)</f>
        <v>0</v>
      </c>
      <c r="O1280" s="106"/>
    </row>
    <row r="1281" spans="1:17" x14ac:dyDescent="0.25">
      <c r="A1281" s="35"/>
      <c r="B1281" s="11"/>
      <c r="C1281" s="17"/>
      <c r="D1281" s="17"/>
      <c r="E1281" s="17"/>
      <c r="F1281" s="36"/>
      <c r="O1281" s="106"/>
    </row>
    <row r="1282" spans="1:17" x14ac:dyDescent="0.25">
      <c r="A1282" s="861" t="s">
        <v>158</v>
      </c>
      <c r="B1282" s="861"/>
      <c r="C1282" s="861"/>
      <c r="D1282" s="861"/>
      <c r="E1282" s="861"/>
      <c r="F1282" s="861"/>
      <c r="G1282" s="861"/>
      <c r="H1282" s="861"/>
      <c r="I1282" s="861"/>
      <c r="J1282" s="861"/>
      <c r="O1282" s="106"/>
    </row>
    <row r="1283" spans="1:17" x14ac:dyDescent="0.25">
      <c r="A1283" s="30"/>
      <c r="B1283" s="11"/>
      <c r="C1283" s="17"/>
      <c r="D1283" s="17"/>
      <c r="E1283" s="17"/>
      <c r="F1283" s="17"/>
      <c r="P1283" s="106"/>
    </row>
    <row r="1284" spans="1:17" x14ac:dyDescent="0.25">
      <c r="A1284" s="30"/>
      <c r="B1284" s="11"/>
      <c r="C1284" s="17"/>
      <c r="D1284" s="17"/>
      <c r="E1284" s="17"/>
      <c r="F1284" s="17"/>
      <c r="I1284" s="850" t="s">
        <v>172</v>
      </c>
      <c r="J1284" s="850"/>
      <c r="K1284" s="128"/>
    </row>
    <row r="1285" spans="1:17" ht="56.25" x14ac:dyDescent="0.25">
      <c r="A1285" s="167" t="s">
        <v>24</v>
      </c>
      <c r="B1285" s="167" t="s">
        <v>14</v>
      </c>
      <c r="C1285" s="167" t="s">
        <v>74</v>
      </c>
      <c r="D1285" s="167" t="s">
        <v>117</v>
      </c>
      <c r="F1285" s="17"/>
      <c r="I1285" s="133" t="s">
        <v>115</v>
      </c>
      <c r="J1285" s="133" t="s">
        <v>173</v>
      </c>
      <c r="P1285" s="106"/>
    </row>
    <row r="1286" spans="1:17" x14ac:dyDescent="0.25">
      <c r="A1286" s="113">
        <v>1</v>
      </c>
      <c r="B1286" s="113">
        <v>2</v>
      </c>
      <c r="C1286" s="113">
        <v>3</v>
      </c>
      <c r="D1286" s="113">
        <v>4</v>
      </c>
      <c r="E1286" s="78"/>
      <c r="F1286" s="1"/>
      <c r="G1286" s="78"/>
      <c r="H1286" s="78"/>
      <c r="I1286" s="135"/>
      <c r="J1286" s="135"/>
      <c r="P1286" s="106"/>
    </row>
    <row r="1287" spans="1:17" x14ac:dyDescent="0.25">
      <c r="A1287" s="167"/>
      <c r="B1287" s="15"/>
      <c r="C1287" s="13"/>
      <c r="D1287" s="165"/>
      <c r="F1287" s="17"/>
      <c r="I1287" s="138"/>
      <c r="J1287" s="138"/>
      <c r="P1287" s="106"/>
    </row>
    <row r="1288" spans="1:17" s="78" customFormat="1" x14ac:dyDescent="0.25">
      <c r="A1288" s="167"/>
      <c r="B1288" s="15"/>
      <c r="C1288" s="13"/>
      <c r="D1288" s="165"/>
      <c r="E1288" s="67"/>
      <c r="F1288" s="36"/>
      <c r="G1288" s="67"/>
      <c r="H1288" s="67"/>
      <c r="I1288" s="138"/>
      <c r="J1288" s="138"/>
      <c r="K1288" s="79"/>
      <c r="O1288" s="188"/>
      <c r="P1288" s="186"/>
      <c r="Q1288" s="188"/>
    </row>
    <row r="1289" spans="1:17" x14ac:dyDescent="0.25">
      <c r="A1289" s="167"/>
      <c r="B1289" s="15"/>
      <c r="C1289" s="13"/>
      <c r="D1289" s="165"/>
      <c r="F1289" s="17"/>
      <c r="I1289" s="138"/>
      <c r="J1289" s="138"/>
      <c r="P1289" s="106"/>
      <c r="Q1289" s="195"/>
    </row>
    <row r="1290" spans="1:17" x14ac:dyDescent="0.25">
      <c r="A1290" s="167"/>
      <c r="B1290" s="15"/>
      <c r="C1290" s="13"/>
      <c r="D1290" s="165"/>
      <c r="F1290" s="17"/>
      <c r="I1290" s="138"/>
      <c r="J1290" s="138"/>
      <c r="P1290" s="106"/>
      <c r="Q1290" s="195"/>
    </row>
    <row r="1291" spans="1:17" x14ac:dyDescent="0.25">
      <c r="A1291" s="144"/>
      <c r="B1291" s="145" t="s">
        <v>20</v>
      </c>
      <c r="C1291" s="144" t="s">
        <v>21</v>
      </c>
      <c r="D1291" s="146">
        <f>SUM(D1287:D1290)</f>
        <v>0</v>
      </c>
      <c r="F1291" s="17"/>
      <c r="I1291" s="135">
        <f>SUM(I1287:I1290)</f>
        <v>0</v>
      </c>
      <c r="J1291" s="135">
        <f>SUM(J1287:J1290)</f>
        <v>0</v>
      </c>
      <c r="P1291" s="106"/>
      <c r="Q1291" s="195"/>
    </row>
    <row r="1292" spans="1:17" x14ac:dyDescent="0.25">
      <c r="A1292" s="35"/>
      <c r="B1292" s="11"/>
      <c r="C1292" s="17"/>
      <c r="D1292" s="17"/>
      <c r="E1292" s="17"/>
      <c r="F1292" s="36"/>
      <c r="P1292" s="106"/>
      <c r="Q1292" s="195"/>
    </row>
    <row r="1293" spans="1:17" x14ac:dyDescent="0.25">
      <c r="A1293" s="863" t="s">
        <v>180</v>
      </c>
      <c r="B1293" s="863"/>
      <c r="C1293" s="863"/>
      <c r="D1293" s="863"/>
      <c r="E1293" s="863"/>
      <c r="F1293" s="863"/>
      <c r="G1293" s="863"/>
      <c r="H1293" s="863"/>
      <c r="I1293" s="863"/>
      <c r="J1293" s="863"/>
      <c r="P1293" s="106"/>
    </row>
    <row r="1294" spans="1:17" x14ac:dyDescent="0.25">
      <c r="A1294" s="35"/>
      <c r="B1294" s="11"/>
      <c r="C1294" s="17"/>
      <c r="D1294" s="17"/>
      <c r="E1294" s="17"/>
      <c r="F1294" s="36"/>
      <c r="P1294" s="106"/>
    </row>
    <row r="1295" spans="1:17" x14ac:dyDescent="0.25">
      <c r="A1295" s="860" t="s">
        <v>118</v>
      </c>
      <c r="B1295" s="860"/>
      <c r="C1295" s="860"/>
      <c r="D1295" s="860"/>
      <c r="E1295" s="860"/>
      <c r="F1295" s="860"/>
      <c r="G1295" s="860"/>
      <c r="H1295" s="860"/>
      <c r="I1295" s="860"/>
      <c r="J1295" s="860"/>
      <c r="K1295" s="123"/>
    </row>
    <row r="1296" spans="1:17" x14ac:dyDescent="0.25">
      <c r="A1296" s="55"/>
      <c r="B1296" s="55"/>
      <c r="C1296" s="55"/>
      <c r="D1296" s="55"/>
      <c r="E1296" s="55"/>
      <c r="F1296" s="17"/>
      <c r="I1296" s="850" t="s">
        <v>172</v>
      </c>
      <c r="J1296" s="850"/>
      <c r="P1296" s="106"/>
    </row>
    <row r="1297" spans="1:17" ht="56.25" x14ac:dyDescent="0.25">
      <c r="A1297" s="167" t="s">
        <v>24</v>
      </c>
      <c r="B1297" s="167" t="s">
        <v>14</v>
      </c>
      <c r="C1297" s="167" t="s">
        <v>74</v>
      </c>
      <c r="D1297" s="167" t="s">
        <v>117</v>
      </c>
      <c r="E1297" s="68"/>
      <c r="F1297" s="37"/>
      <c r="G1297" s="4"/>
      <c r="H1297" s="37"/>
      <c r="I1297" s="133" t="s">
        <v>115</v>
      </c>
      <c r="J1297" s="133" t="s">
        <v>173</v>
      </c>
      <c r="K1297" s="128"/>
      <c r="P1297" s="106"/>
    </row>
    <row r="1298" spans="1:17" x14ac:dyDescent="0.25">
      <c r="A1298" s="113">
        <v>1</v>
      </c>
      <c r="B1298" s="113">
        <v>2</v>
      </c>
      <c r="C1298" s="113">
        <v>3</v>
      </c>
      <c r="D1298" s="113">
        <v>4</v>
      </c>
      <c r="E1298" s="79"/>
      <c r="F1298" s="107"/>
      <c r="G1298" s="108"/>
      <c r="H1298" s="109"/>
      <c r="I1298" s="141"/>
      <c r="J1298" s="141"/>
      <c r="P1298" s="106"/>
    </row>
    <row r="1299" spans="1:17" s="68" customFormat="1" x14ac:dyDescent="0.25">
      <c r="A1299" s="167">
        <v>1</v>
      </c>
      <c r="B1299" s="10"/>
      <c r="C1299" s="13"/>
      <c r="D1299" s="165"/>
      <c r="F1299" s="37"/>
      <c r="G1299" s="4"/>
      <c r="H1299" s="21"/>
      <c r="I1299" s="142"/>
      <c r="J1299" s="142"/>
      <c r="O1299" s="121"/>
      <c r="P1299" s="88"/>
      <c r="Q1299" s="121"/>
    </row>
    <row r="1300" spans="1:17" s="79" customFormat="1" x14ac:dyDescent="0.25">
      <c r="A1300" s="144"/>
      <c r="B1300" s="145" t="s">
        <v>20</v>
      </c>
      <c r="C1300" s="144" t="s">
        <v>21</v>
      </c>
      <c r="D1300" s="146">
        <f>SUM(D1299:D1299)</f>
        <v>0</v>
      </c>
      <c r="E1300" s="68"/>
      <c r="F1300" s="37"/>
      <c r="G1300" s="4"/>
      <c r="H1300" s="21"/>
      <c r="I1300" s="135">
        <f>SUM(I1299)</f>
        <v>0</v>
      </c>
      <c r="J1300" s="135">
        <f>SUM(J1299)</f>
        <v>0</v>
      </c>
      <c r="O1300" s="193"/>
      <c r="P1300" s="198"/>
      <c r="Q1300" s="193"/>
    </row>
    <row r="1301" spans="1:17" s="68" customFormat="1" x14ac:dyDescent="0.25">
      <c r="A1301" s="37"/>
      <c r="B1301" s="37"/>
      <c r="C1301" s="37"/>
      <c r="D1301" s="37"/>
      <c r="E1301" s="37"/>
      <c r="F1301" s="37"/>
      <c r="G1301" s="4"/>
      <c r="H1301" s="21"/>
      <c r="I1301" s="4"/>
      <c r="J1301" s="4"/>
      <c r="O1301" s="121"/>
      <c r="P1301" s="88"/>
      <c r="Q1301" s="199"/>
    </row>
    <row r="1302" spans="1:17" s="68" customFormat="1" x14ac:dyDescent="0.25">
      <c r="A1302" s="861" t="s">
        <v>152</v>
      </c>
      <c r="B1302" s="861"/>
      <c r="C1302" s="861"/>
      <c r="D1302" s="861"/>
      <c r="E1302" s="861"/>
      <c r="F1302" s="861"/>
      <c r="G1302" s="861"/>
      <c r="H1302" s="861"/>
      <c r="I1302" s="861"/>
      <c r="J1302" s="861"/>
      <c r="O1302" s="121"/>
      <c r="P1302" s="88"/>
      <c r="Q1302" s="121"/>
    </row>
    <row r="1303" spans="1:17" s="68" customFormat="1" x14ac:dyDescent="0.25">
      <c r="A1303" s="862"/>
      <c r="B1303" s="862"/>
      <c r="C1303" s="862"/>
      <c r="D1303" s="862"/>
      <c r="E1303" s="862"/>
      <c r="F1303" s="862"/>
      <c r="G1303" s="67"/>
      <c r="H1303" s="67"/>
      <c r="I1303" s="850" t="s">
        <v>172</v>
      </c>
      <c r="J1303" s="850"/>
      <c r="O1303" s="121"/>
      <c r="P1303" s="88"/>
      <c r="Q1303" s="121"/>
    </row>
    <row r="1304" spans="1:17" s="68" customFormat="1" ht="56.25" x14ac:dyDescent="0.25">
      <c r="A1304" s="167" t="s">
        <v>24</v>
      </c>
      <c r="B1304" s="167" t="s">
        <v>14</v>
      </c>
      <c r="C1304" s="167" t="s">
        <v>78</v>
      </c>
      <c r="D1304" s="167" t="s">
        <v>27</v>
      </c>
      <c r="E1304" s="167" t="s">
        <v>79</v>
      </c>
      <c r="F1304" s="167" t="s">
        <v>7</v>
      </c>
      <c r="H1304" s="67"/>
      <c r="I1304" s="133" t="s">
        <v>115</v>
      </c>
      <c r="J1304" s="133" t="s">
        <v>173</v>
      </c>
      <c r="M1304" s="76"/>
      <c r="O1304" s="121"/>
      <c r="P1304" s="88"/>
      <c r="Q1304" s="121"/>
    </row>
    <row r="1305" spans="1:17" s="68" customFormat="1" x14ac:dyDescent="0.25">
      <c r="A1305" s="113">
        <v>1</v>
      </c>
      <c r="B1305" s="113">
        <v>2</v>
      </c>
      <c r="C1305" s="113">
        <v>3</v>
      </c>
      <c r="D1305" s="113">
        <v>4</v>
      </c>
      <c r="E1305" s="113">
        <v>5</v>
      </c>
      <c r="F1305" s="113">
        <v>6</v>
      </c>
      <c r="G1305" s="79"/>
      <c r="H1305" s="78"/>
      <c r="I1305" s="130"/>
      <c r="J1305" s="130"/>
      <c r="O1305" s="121"/>
      <c r="P1305" s="88"/>
      <c r="Q1305" s="121"/>
    </row>
    <row r="1306" spans="1:17" s="68" customFormat="1" x14ac:dyDescent="0.25">
      <c r="A1306" s="167">
        <v>1</v>
      </c>
      <c r="B1306" s="10" t="s">
        <v>175</v>
      </c>
      <c r="C1306" s="167"/>
      <c r="D1306" s="167"/>
      <c r="E1306" s="165" t="e">
        <f>F1306/D1306</f>
        <v>#DIV/0!</v>
      </c>
      <c r="F1306" s="165"/>
      <c r="H1306" s="67"/>
      <c r="I1306" s="142"/>
      <c r="J1306" s="142"/>
      <c r="O1306" s="121"/>
      <c r="P1306" s="88"/>
      <c r="Q1306" s="121"/>
    </row>
    <row r="1307" spans="1:17" s="79" customFormat="1" x14ac:dyDescent="0.25">
      <c r="A1307" s="144"/>
      <c r="B1307" s="145" t="s">
        <v>20</v>
      </c>
      <c r="C1307" s="144" t="s">
        <v>21</v>
      </c>
      <c r="D1307" s="144" t="s">
        <v>21</v>
      </c>
      <c r="E1307" s="144" t="s">
        <v>21</v>
      </c>
      <c r="F1307" s="146">
        <f>F1306</f>
        <v>0</v>
      </c>
      <c r="G1307" s="67"/>
      <c r="H1307" s="67"/>
      <c r="I1307" s="135">
        <f>SUM(I1306)</f>
        <v>0</v>
      </c>
      <c r="J1307" s="135">
        <f>SUM(J1306)</f>
        <v>0</v>
      </c>
      <c r="O1307" s="193"/>
      <c r="P1307" s="198"/>
      <c r="Q1307" s="193"/>
    </row>
    <row r="1308" spans="1:17" s="68" customFormat="1" x14ac:dyDescent="0.25">
      <c r="A1308" s="35"/>
      <c r="B1308" s="11"/>
      <c r="C1308" s="17"/>
      <c r="D1308" s="17"/>
      <c r="E1308" s="17"/>
      <c r="F1308" s="36"/>
      <c r="G1308" s="67"/>
      <c r="H1308" s="67"/>
      <c r="I1308" s="67"/>
      <c r="J1308" s="67"/>
      <c r="O1308" s="121"/>
      <c r="P1308" s="88"/>
      <c r="Q1308" s="121"/>
    </row>
    <row r="1309" spans="1:17" x14ac:dyDescent="0.25">
      <c r="A1309" s="35"/>
      <c r="B1309" s="48" t="s">
        <v>100</v>
      </c>
      <c r="C1309" s="164">
        <f>C1310+C1311+C1312</f>
        <v>0</v>
      </c>
      <c r="D1309" s="194"/>
      <c r="P1309" s="106"/>
    </row>
    <row r="1310" spans="1:17" x14ac:dyDescent="0.25">
      <c r="A1310" s="35"/>
      <c r="B1310" s="49" t="s">
        <v>2</v>
      </c>
      <c r="C1310" s="164">
        <f>F1307+D1300+D1291+E1280+F1270+F1260+F1250+F1240+F1230+F1220+E1210+D1200+D1189+E1178+F1168+F1157+F1149+F1134+D1125+D1116+E1107+E1095+E1086+C1074+C1063+C1052+C1041+C1028+E1015+E1004+E993+D982+E966+F957+F950+F932+E918+J910-C1311-C1312</f>
        <v>0</v>
      </c>
      <c r="D1310" s="195"/>
      <c r="P1310" s="106"/>
    </row>
    <row r="1311" spans="1:17" x14ac:dyDescent="0.25">
      <c r="A1311" s="17"/>
      <c r="B1311" s="11" t="s">
        <v>13</v>
      </c>
      <c r="C1311" s="164">
        <f>I1307+I1300+I1291+I1280+I1270+I1260+I1250+I1230+I1240+I1220+I1210+I1200+I1189+I1178+I1168+I1157+I1149+I1134+I1125+I1116+I1107+I1095+I1086+I1074+I1063+I1052+I1041+I1028+I1015+I1004+I993+I982+I966+I957+I950+I932+I918</f>
        <v>0</v>
      </c>
      <c r="D1311" s="195"/>
      <c r="L1311" s="38"/>
      <c r="M1311" s="11"/>
      <c r="N1311" s="75"/>
      <c r="P1311" s="106"/>
    </row>
    <row r="1312" spans="1:17" x14ac:dyDescent="0.25">
      <c r="A1312" s="17"/>
      <c r="B1312" s="11" t="s">
        <v>106</v>
      </c>
      <c r="C1312" s="164">
        <f>J1307+J1300+J1291+J1280+J1270+J1260+J1250+J1240+J1230+J1220+J1210+J1200+J1189+J1178+J1168+J1157+J1149+J1134+J1125+J1116+J1107+J1095+J1086+J1074+J1063+J1052+J1041+J1028+J1015+J1004+J993+J982+J966+J957+J950+J932+J918</f>
        <v>0</v>
      </c>
      <c r="D1312" s="195"/>
    </row>
    <row r="1313" spans="1:17" x14ac:dyDescent="0.25">
      <c r="A1313" s="17"/>
      <c r="B1313" s="11"/>
      <c r="C1313" s="17"/>
      <c r="D1313" s="17"/>
      <c r="E1313" s="17"/>
      <c r="F1313" s="17"/>
    </row>
    <row r="1314" spans="1:17" x14ac:dyDescent="0.25">
      <c r="A1314" s="17"/>
      <c r="B1314" s="175" t="s">
        <v>195</v>
      </c>
      <c r="C1314" s="201">
        <f>F1307+D1300+D1291+E1280+F1270+F1260+F1250+F1240+F1230+F1220+E1210+D1200+D1189+E1178+F1168+F1157+F1149+F1134+D1125+D1116+E1107</f>
        <v>0</v>
      </c>
      <c r="D1314" s="17"/>
      <c r="E1314" s="17"/>
      <c r="F1314" s="17"/>
    </row>
    <row r="1315" spans="1:17" ht="52.5" customHeight="1" x14ac:dyDescent="0.25">
      <c r="A1315" s="17"/>
      <c r="B1315" s="200" t="s">
        <v>196</v>
      </c>
      <c r="C1315" s="202"/>
      <c r="D1315" s="17"/>
      <c r="E1315" s="17"/>
      <c r="F1315" s="17"/>
    </row>
    <row r="1316" spans="1:17" ht="45" x14ac:dyDescent="0.25">
      <c r="A1316" s="17"/>
      <c r="B1316" s="175" t="s">
        <v>197</v>
      </c>
      <c r="C1316" s="201">
        <f>C1314-C1315</f>
        <v>0</v>
      </c>
      <c r="D1316" s="17"/>
      <c r="E1316" s="17"/>
      <c r="F1316" s="17"/>
    </row>
    <row r="1317" spans="1:17" x14ac:dyDescent="0.25">
      <c r="A1317" s="17"/>
      <c r="B1317" s="11"/>
      <c r="C1317" s="17"/>
      <c r="D1317" s="17"/>
      <c r="E1317" s="17"/>
      <c r="F1317" s="17"/>
    </row>
    <row r="1318" spans="1:17" x14ac:dyDescent="0.25">
      <c r="A1318" s="17"/>
      <c r="B1318" s="11"/>
      <c r="C1318" s="17"/>
      <c r="D1318" s="17"/>
      <c r="E1318" s="17"/>
      <c r="F1318" s="17"/>
    </row>
    <row r="1319" spans="1:17" x14ac:dyDescent="0.25">
      <c r="A1319" s="17"/>
      <c r="B1319" s="11"/>
      <c r="C1319" s="17"/>
      <c r="D1319" s="17"/>
      <c r="E1319" s="17"/>
      <c r="F1319" s="17"/>
    </row>
    <row r="1320" spans="1:17" x14ac:dyDescent="0.25">
      <c r="A1320" s="17"/>
      <c r="B1320" s="11"/>
      <c r="C1320" s="17"/>
      <c r="D1320" s="17"/>
      <c r="E1320" s="17"/>
      <c r="F1320" s="17"/>
    </row>
    <row r="1321" spans="1:17" x14ac:dyDescent="0.25">
      <c r="A1321" s="858" t="s">
        <v>9</v>
      </c>
      <c r="B1321" s="858"/>
      <c r="C1321" s="39"/>
      <c r="D1321" s="928" t="e">
        <f>#REF!</f>
        <v>#REF!</v>
      </c>
      <c r="E1321" s="928"/>
      <c r="F1321" s="17"/>
      <c r="G1321" s="17"/>
      <c r="H1321" s="17"/>
      <c r="I1321" s="17"/>
      <c r="J1321" s="17"/>
    </row>
    <row r="1322" spans="1:17" x14ac:dyDescent="0.25">
      <c r="A1322" s="17"/>
      <c r="B1322" s="40"/>
      <c r="C1322" s="161" t="s">
        <v>10</v>
      </c>
      <c r="D1322" s="929" t="s">
        <v>3</v>
      </c>
      <c r="E1322" s="929"/>
      <c r="F1322" s="17"/>
      <c r="G1322" s="17"/>
      <c r="H1322" s="17"/>
      <c r="I1322" s="17"/>
      <c r="J1322" s="17"/>
    </row>
    <row r="1323" spans="1:17" s="17" customFormat="1" x14ac:dyDescent="0.25">
      <c r="A1323" s="927"/>
      <c r="B1323" s="927"/>
      <c r="C1323" s="41"/>
      <c r="D1323" s="162"/>
      <c r="E1323" s="42"/>
      <c r="L1323" s="111"/>
      <c r="O1323" s="20"/>
      <c r="P1323" s="20"/>
      <c r="Q1323" s="20"/>
    </row>
    <row r="1324" spans="1:17" s="17" customFormat="1" x14ac:dyDescent="0.25">
      <c r="A1324" s="927"/>
      <c r="B1324" s="927"/>
      <c r="C1324" s="41"/>
      <c r="D1324" s="910"/>
      <c r="E1324" s="910"/>
      <c r="L1324" s="111"/>
      <c r="O1324" s="20"/>
      <c r="P1324" s="20"/>
      <c r="Q1324" s="20"/>
    </row>
    <row r="1325" spans="1:17" s="17" customFormat="1" x14ac:dyDescent="0.25">
      <c r="A1325" s="20"/>
      <c r="B1325" s="43"/>
      <c r="C1325" s="9"/>
      <c r="D1325" s="910"/>
      <c r="E1325" s="910"/>
      <c r="L1325" s="111"/>
      <c r="O1325" s="20"/>
      <c r="P1325" s="20"/>
      <c r="Q1325" s="20"/>
    </row>
    <row r="1326" spans="1:17" s="17" customFormat="1" x14ac:dyDescent="0.25">
      <c r="B1326" s="40"/>
      <c r="C1326" s="44"/>
      <c r="D1326" s="45"/>
      <c r="E1326" s="46"/>
      <c r="L1326" s="111"/>
      <c r="O1326" s="20"/>
      <c r="P1326" s="20"/>
      <c r="Q1326" s="20"/>
    </row>
    <row r="1327" spans="1:17" s="17" customFormat="1" x14ac:dyDescent="0.25">
      <c r="A1327" s="858" t="s">
        <v>11</v>
      </c>
      <c r="B1327" s="858"/>
      <c r="C1327" s="47"/>
      <c r="D1327" s="928" t="e">
        <f>#REF!</f>
        <v>#REF!</v>
      </c>
      <c r="E1327" s="928"/>
      <c r="L1327" s="111"/>
      <c r="O1327" s="20"/>
      <c r="P1327" s="20"/>
      <c r="Q1327" s="20"/>
    </row>
    <row r="1328" spans="1:17" s="17" customFormat="1" x14ac:dyDescent="0.25">
      <c r="B1328" s="40"/>
      <c r="C1328" s="161" t="s">
        <v>10</v>
      </c>
      <c r="D1328" s="857" t="s">
        <v>3</v>
      </c>
      <c r="E1328" s="857"/>
      <c r="L1328" s="111"/>
      <c r="O1328" s="20"/>
      <c r="P1328" s="20"/>
      <c r="Q1328" s="20"/>
    </row>
    <row r="1329" spans="1:6" x14ac:dyDescent="0.25">
      <c r="A1329" s="17"/>
      <c r="B1329" s="11"/>
      <c r="C1329" s="17"/>
      <c r="D1329" s="17"/>
      <c r="E1329" s="17"/>
      <c r="F1329" s="17"/>
    </row>
    <row r="1330" spans="1:6" x14ac:dyDescent="0.25">
      <c r="A1330" s="17"/>
      <c r="B1330" s="11"/>
      <c r="C1330" s="17"/>
      <c r="D1330" s="17"/>
      <c r="E1330" s="17"/>
      <c r="F1330" s="17"/>
    </row>
    <row r="1331" spans="1:6" x14ac:dyDescent="0.25">
      <c r="A1331" s="17"/>
      <c r="B1331" s="11"/>
      <c r="C1331" s="17"/>
      <c r="D1331" s="17"/>
      <c r="E1331" s="17"/>
      <c r="F1331" s="17"/>
    </row>
  </sheetData>
  <mergeCells count="398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7:A128"/>
    <mergeCell ref="C127:C128"/>
    <mergeCell ref="D127:D128"/>
    <mergeCell ref="E127:E128"/>
    <mergeCell ref="A133:J133"/>
    <mergeCell ref="A135:J135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70:J170"/>
    <mergeCell ref="I171:J171"/>
    <mergeCell ref="A181:J181"/>
    <mergeCell ref="I182:J182"/>
    <mergeCell ref="A193:J193"/>
    <mergeCell ref="A195:J195"/>
    <mergeCell ref="I136:J136"/>
    <mergeCell ref="A146:J146"/>
    <mergeCell ref="A148:J148"/>
    <mergeCell ref="I149:J149"/>
    <mergeCell ref="A159:J159"/>
    <mergeCell ref="I160:J160"/>
    <mergeCell ref="A225:J225"/>
    <mergeCell ref="I226:J226"/>
    <mergeCell ref="A234:J234"/>
    <mergeCell ref="I235:J235"/>
    <mergeCell ref="A243:J243"/>
    <mergeCell ref="A244:F244"/>
    <mergeCell ref="I244:J244"/>
    <mergeCell ref="I196:J196"/>
    <mergeCell ref="A204:J204"/>
    <mergeCell ref="I205:J205"/>
    <mergeCell ref="A214:J214"/>
    <mergeCell ref="A216:J216"/>
    <mergeCell ref="I217:J217"/>
    <mergeCell ref="I276:J276"/>
    <mergeCell ref="A286:J286"/>
    <mergeCell ref="I287:J287"/>
    <mergeCell ref="A296:J296"/>
    <mergeCell ref="I298:J298"/>
    <mergeCell ref="A307:J307"/>
    <mergeCell ref="A253:J253"/>
    <mergeCell ref="A255:J255"/>
    <mergeCell ref="I256:J256"/>
    <mergeCell ref="A267:J267"/>
    <mergeCell ref="I268:J268"/>
    <mergeCell ref="A275:J275"/>
    <mergeCell ref="A338:J338"/>
    <mergeCell ref="A339:F339"/>
    <mergeCell ref="I339:J339"/>
    <mergeCell ref="A348:J348"/>
    <mergeCell ref="A349:F349"/>
    <mergeCell ref="I349:J349"/>
    <mergeCell ref="I309:J309"/>
    <mergeCell ref="A318:J318"/>
    <mergeCell ref="A319:E319"/>
    <mergeCell ref="I319:J319"/>
    <mergeCell ref="A328:J328"/>
    <mergeCell ref="A329:F329"/>
    <mergeCell ref="I329:J329"/>
    <mergeCell ref="A378:J378"/>
    <mergeCell ref="A379:F379"/>
    <mergeCell ref="I379:J379"/>
    <mergeCell ref="A388:J388"/>
    <mergeCell ref="A389:E389"/>
    <mergeCell ref="I389:J389"/>
    <mergeCell ref="A358:J358"/>
    <mergeCell ref="A359:F359"/>
    <mergeCell ref="I359:J359"/>
    <mergeCell ref="A368:J368"/>
    <mergeCell ref="A369:F369"/>
    <mergeCell ref="I369:J369"/>
    <mergeCell ref="A419:F419"/>
    <mergeCell ref="I419:J419"/>
    <mergeCell ref="A437:B437"/>
    <mergeCell ref="D437:E437"/>
    <mergeCell ref="D438:E438"/>
    <mergeCell ref="A439:B439"/>
    <mergeCell ref="A398:J398"/>
    <mergeCell ref="I400:J400"/>
    <mergeCell ref="A409:J409"/>
    <mergeCell ref="A411:J411"/>
    <mergeCell ref="I412:J412"/>
    <mergeCell ref="A418:J418"/>
    <mergeCell ref="A445:J445"/>
    <mergeCell ref="A447:J447"/>
    <mergeCell ref="A451:B451"/>
    <mergeCell ref="C451:J451"/>
    <mergeCell ref="A454:J454"/>
    <mergeCell ref="A456:J456"/>
    <mergeCell ref="A440:B440"/>
    <mergeCell ref="D440:E440"/>
    <mergeCell ref="D441:E441"/>
    <mergeCell ref="A443:B443"/>
    <mergeCell ref="D443:E443"/>
    <mergeCell ref="D444:E444"/>
    <mergeCell ref="A458:J458"/>
    <mergeCell ref="A461:A463"/>
    <mergeCell ref="B461:B463"/>
    <mergeCell ref="C461:C463"/>
    <mergeCell ref="D461:G461"/>
    <mergeCell ref="H461:H463"/>
    <mergeCell ref="I461:I463"/>
    <mergeCell ref="J461:J463"/>
    <mergeCell ref="D462:D463"/>
    <mergeCell ref="E462:G462"/>
    <mergeCell ref="A486:A487"/>
    <mergeCell ref="A490:J490"/>
    <mergeCell ref="I491:J491"/>
    <mergeCell ref="A508:J508"/>
    <mergeCell ref="I509:J509"/>
    <mergeCell ref="A515:J515"/>
    <mergeCell ref="A468:J468"/>
    <mergeCell ref="I469:J469"/>
    <mergeCell ref="A476:J476"/>
    <mergeCell ref="A478:J478"/>
    <mergeCell ref="I479:J479"/>
    <mergeCell ref="A483:A484"/>
    <mergeCell ref="L531:L536"/>
    <mergeCell ref="A533:A534"/>
    <mergeCell ref="A540:J540"/>
    <mergeCell ref="A542:J542"/>
    <mergeCell ref="I543:J543"/>
    <mergeCell ref="A551:J551"/>
    <mergeCell ref="A517:J517"/>
    <mergeCell ref="A518:E518"/>
    <mergeCell ref="I518:J518"/>
    <mergeCell ref="A524:J524"/>
    <mergeCell ref="A526:J526"/>
    <mergeCell ref="I527:J527"/>
    <mergeCell ref="A571:A572"/>
    <mergeCell ref="C571:C572"/>
    <mergeCell ref="D571:D572"/>
    <mergeCell ref="E571:E572"/>
    <mergeCell ref="A577:J577"/>
    <mergeCell ref="A579:J579"/>
    <mergeCell ref="A553:J553"/>
    <mergeCell ref="A554:E554"/>
    <mergeCell ref="I554:J554"/>
    <mergeCell ref="I563:J563"/>
    <mergeCell ref="A568:A569"/>
    <mergeCell ref="C568:C569"/>
    <mergeCell ref="D568:D569"/>
    <mergeCell ref="E568:E569"/>
    <mergeCell ref="A614:J614"/>
    <mergeCell ref="I615:J615"/>
    <mergeCell ref="A625:J625"/>
    <mergeCell ref="I626:J626"/>
    <mergeCell ref="A637:J637"/>
    <mergeCell ref="A639:J639"/>
    <mergeCell ref="I580:J580"/>
    <mergeCell ref="A590:J590"/>
    <mergeCell ref="A592:J592"/>
    <mergeCell ref="I593:J593"/>
    <mergeCell ref="A603:J603"/>
    <mergeCell ref="I604:J604"/>
    <mergeCell ref="A669:J669"/>
    <mergeCell ref="I670:J670"/>
    <mergeCell ref="A678:J678"/>
    <mergeCell ref="I679:J679"/>
    <mergeCell ref="A687:J687"/>
    <mergeCell ref="A688:F688"/>
    <mergeCell ref="I688:J688"/>
    <mergeCell ref="I640:J640"/>
    <mergeCell ref="A648:J648"/>
    <mergeCell ref="I649:J649"/>
    <mergeCell ref="A658:J658"/>
    <mergeCell ref="A660:J660"/>
    <mergeCell ref="I661:J661"/>
    <mergeCell ref="I720:J720"/>
    <mergeCell ref="A730:J730"/>
    <mergeCell ref="I731:J731"/>
    <mergeCell ref="A740:J740"/>
    <mergeCell ref="I742:J742"/>
    <mergeCell ref="A751:J751"/>
    <mergeCell ref="A697:J697"/>
    <mergeCell ref="A699:J699"/>
    <mergeCell ref="I700:J700"/>
    <mergeCell ref="A711:J711"/>
    <mergeCell ref="I712:J712"/>
    <mergeCell ref="A719:J719"/>
    <mergeCell ref="A782:J782"/>
    <mergeCell ref="A783:F783"/>
    <mergeCell ref="I783:J783"/>
    <mergeCell ref="A792:J792"/>
    <mergeCell ref="A793:F793"/>
    <mergeCell ref="I793:J793"/>
    <mergeCell ref="I753:J753"/>
    <mergeCell ref="A762:J762"/>
    <mergeCell ref="A763:E763"/>
    <mergeCell ref="I763:J763"/>
    <mergeCell ref="A772:J772"/>
    <mergeCell ref="A773:F773"/>
    <mergeCell ref="I773:J773"/>
    <mergeCell ref="A822:J822"/>
    <mergeCell ref="A823:F823"/>
    <mergeCell ref="I823:J823"/>
    <mergeCell ref="A832:J832"/>
    <mergeCell ref="A833:E833"/>
    <mergeCell ref="I833:J833"/>
    <mergeCell ref="A802:J802"/>
    <mergeCell ref="A803:F803"/>
    <mergeCell ref="I803:J803"/>
    <mergeCell ref="A812:J812"/>
    <mergeCell ref="A813:F813"/>
    <mergeCell ref="I813:J813"/>
    <mergeCell ref="A863:F863"/>
    <mergeCell ref="I863:J863"/>
    <mergeCell ref="A881:B881"/>
    <mergeCell ref="D881:E881"/>
    <mergeCell ref="D882:E882"/>
    <mergeCell ref="A883:B883"/>
    <mergeCell ref="A842:J842"/>
    <mergeCell ref="I844:J844"/>
    <mergeCell ref="A853:J853"/>
    <mergeCell ref="A855:J855"/>
    <mergeCell ref="I856:J856"/>
    <mergeCell ref="A862:J862"/>
    <mergeCell ref="A889:J889"/>
    <mergeCell ref="A891:J891"/>
    <mergeCell ref="A895:B895"/>
    <mergeCell ref="C895:J895"/>
    <mergeCell ref="A898:J898"/>
    <mergeCell ref="A900:J900"/>
    <mergeCell ref="A884:B884"/>
    <mergeCell ref="D884:E884"/>
    <mergeCell ref="D885:E885"/>
    <mergeCell ref="A887:B887"/>
    <mergeCell ref="D887:E887"/>
    <mergeCell ref="D888:E888"/>
    <mergeCell ref="A902:J902"/>
    <mergeCell ref="A905:A907"/>
    <mergeCell ref="B905:B907"/>
    <mergeCell ref="C905:C907"/>
    <mergeCell ref="D905:G905"/>
    <mergeCell ref="H905:H907"/>
    <mergeCell ref="I905:I907"/>
    <mergeCell ref="J905:J907"/>
    <mergeCell ref="D906:D907"/>
    <mergeCell ref="E906:G906"/>
    <mergeCell ref="A930:A931"/>
    <mergeCell ref="A934:J934"/>
    <mergeCell ref="I935:J935"/>
    <mergeCell ref="A952:J952"/>
    <mergeCell ref="I953:J953"/>
    <mergeCell ref="A959:J959"/>
    <mergeCell ref="A912:J912"/>
    <mergeCell ref="I913:J913"/>
    <mergeCell ref="A920:J920"/>
    <mergeCell ref="A922:J922"/>
    <mergeCell ref="I923:J923"/>
    <mergeCell ref="A927:A928"/>
    <mergeCell ref="L975:L980"/>
    <mergeCell ref="A977:A978"/>
    <mergeCell ref="A984:J984"/>
    <mergeCell ref="A986:J986"/>
    <mergeCell ref="I987:J987"/>
    <mergeCell ref="A995:J995"/>
    <mergeCell ref="A961:J961"/>
    <mergeCell ref="A962:E962"/>
    <mergeCell ref="I962:J962"/>
    <mergeCell ref="A968:J968"/>
    <mergeCell ref="A970:J970"/>
    <mergeCell ref="I971:J971"/>
    <mergeCell ref="I1020:J1020"/>
    <mergeCell ref="A1030:J1030"/>
    <mergeCell ref="A1032:J1032"/>
    <mergeCell ref="I1033:J1033"/>
    <mergeCell ref="A1043:J1043"/>
    <mergeCell ref="I1044:J1044"/>
    <mergeCell ref="A1017:J1017"/>
    <mergeCell ref="A1019:J1019"/>
    <mergeCell ref="A997:J997"/>
    <mergeCell ref="A998:E998"/>
    <mergeCell ref="I998:J998"/>
    <mergeCell ref="I1007:J1007"/>
    <mergeCell ref="A1012:A1013"/>
    <mergeCell ref="C1012:C1013"/>
    <mergeCell ref="D1012:D1013"/>
    <mergeCell ref="E1012:E1013"/>
    <mergeCell ref="I1080:J1080"/>
    <mergeCell ref="A1088:J1088"/>
    <mergeCell ref="I1089:J1089"/>
    <mergeCell ref="A1098:J1098"/>
    <mergeCell ref="A1100:J1100"/>
    <mergeCell ref="I1101:J1101"/>
    <mergeCell ref="A1054:J1054"/>
    <mergeCell ref="I1055:J1055"/>
    <mergeCell ref="A1065:J1065"/>
    <mergeCell ref="I1066:J1066"/>
    <mergeCell ref="A1077:J1077"/>
    <mergeCell ref="A1079:J1079"/>
    <mergeCell ref="A1137:J1137"/>
    <mergeCell ref="A1139:J1139"/>
    <mergeCell ref="I1140:J1140"/>
    <mergeCell ref="A1151:J1151"/>
    <mergeCell ref="I1152:J1152"/>
    <mergeCell ref="A1159:J1159"/>
    <mergeCell ref="A1109:J1109"/>
    <mergeCell ref="I1110:J1110"/>
    <mergeCell ref="A1118:J1118"/>
    <mergeCell ref="I1119:J1119"/>
    <mergeCell ref="A1127:J1127"/>
    <mergeCell ref="A1128:F1128"/>
    <mergeCell ref="I1128:J1128"/>
    <mergeCell ref="I1193:J1193"/>
    <mergeCell ref="A1202:J1202"/>
    <mergeCell ref="A1203:E1203"/>
    <mergeCell ref="I1203:J1203"/>
    <mergeCell ref="A1212:J1212"/>
    <mergeCell ref="A1213:F1213"/>
    <mergeCell ref="I1213:J1213"/>
    <mergeCell ref="I1160:J1160"/>
    <mergeCell ref="A1170:J1170"/>
    <mergeCell ref="I1171:J1171"/>
    <mergeCell ref="A1180:J1180"/>
    <mergeCell ref="I1182:J1182"/>
    <mergeCell ref="A1191:J1191"/>
    <mergeCell ref="A1242:J1242"/>
    <mergeCell ref="A1243:F1243"/>
    <mergeCell ref="I1243:J1243"/>
    <mergeCell ref="A1252:J1252"/>
    <mergeCell ref="A1253:F1253"/>
    <mergeCell ref="I1253:J1253"/>
    <mergeCell ref="A1222:J1222"/>
    <mergeCell ref="A1223:F1223"/>
    <mergeCell ref="I1223:J1223"/>
    <mergeCell ref="A1232:J1232"/>
    <mergeCell ref="A1233:F1233"/>
    <mergeCell ref="I1233:J1233"/>
    <mergeCell ref="A1282:J1282"/>
    <mergeCell ref="I1284:J1284"/>
    <mergeCell ref="A1293:J1293"/>
    <mergeCell ref="A1295:J1295"/>
    <mergeCell ref="I1296:J1296"/>
    <mergeCell ref="A1302:J1302"/>
    <mergeCell ref="A1262:J1262"/>
    <mergeCell ref="A1263:F1263"/>
    <mergeCell ref="I1263:J1263"/>
    <mergeCell ref="A1272:J1272"/>
    <mergeCell ref="A1273:E1273"/>
    <mergeCell ref="I1273:J1273"/>
    <mergeCell ref="A1324:B1324"/>
    <mergeCell ref="D1324:E1324"/>
    <mergeCell ref="D1325:E1325"/>
    <mergeCell ref="A1327:B1327"/>
    <mergeCell ref="D1327:E1327"/>
    <mergeCell ref="D1328:E1328"/>
    <mergeCell ref="A1303:F1303"/>
    <mergeCell ref="I1303:J1303"/>
    <mergeCell ref="A1321:B1321"/>
    <mergeCell ref="D1321:E1321"/>
    <mergeCell ref="D1322:E1322"/>
    <mergeCell ref="A1323:B13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T1323"/>
  <sheetViews>
    <sheetView zoomScale="70" zoomScaleNormal="70" workbookViewId="0">
      <selection activeCell="D1320" sqref="D1320:E1320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str">
        <f>'130ГПД'!A889:J889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/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111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3.25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0" customHeight="1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ht="35.25" customHeight="1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ht="36" customHeigh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x14ac:dyDescent="0.25">
      <c r="K23" s="114"/>
    </row>
    <row r="24" spans="1:17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2" spans="1:17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x14ac:dyDescent="0.25">
      <c r="A45" s="17"/>
      <c r="B45" s="11"/>
      <c r="C45" s="17"/>
      <c r="D45" s="17"/>
      <c r="E45" s="17"/>
      <c r="F45" s="17"/>
      <c r="G45" s="121"/>
      <c r="O45" s="106"/>
    </row>
    <row r="46" spans="1:17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x14ac:dyDescent="0.25">
      <c r="A63" s="17"/>
      <c r="B63" s="11"/>
      <c r="C63" s="17"/>
      <c r="D63" s="17"/>
      <c r="E63" s="17"/>
      <c r="F63" s="17"/>
      <c r="O63" s="106"/>
    </row>
    <row r="64" spans="1:17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x14ac:dyDescent="0.25">
      <c r="O70" s="106"/>
    </row>
    <row r="71" spans="1:17" ht="50.25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80" spans="1:17" ht="55.5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x14ac:dyDescent="0.25">
      <c r="A81" s="17"/>
      <c r="B81" s="11"/>
      <c r="C81" s="17"/>
      <c r="D81" s="17"/>
      <c r="E81" s="17"/>
      <c r="F81" s="17"/>
    </row>
    <row r="82" spans="1:17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6" spans="1:17" ht="34.5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8" spans="1:20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7" spans="1:20" ht="38.25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x14ac:dyDescent="0.35">
      <c r="A127" s="146"/>
      <c r="B127" s="146" t="s">
        <v>20</v>
      </c>
      <c r="C127" s="146"/>
      <c r="D127" s="146" t="s">
        <v>21</v>
      </c>
      <c r="E127" s="146">
        <f>E122</f>
        <v>0</v>
      </c>
      <c r="I127" s="135">
        <f>I122</f>
        <v>0</v>
      </c>
      <c r="J127" s="135">
        <f>J122</f>
        <v>0</v>
      </c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x14ac:dyDescent="0.3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t="63" customHeight="1" x14ac:dyDescent="0.35">
      <c r="A129" s="863" t="s">
        <v>185</v>
      </c>
      <c r="B129" s="863"/>
      <c r="C129" s="863"/>
      <c r="D129" s="863"/>
      <c r="E129" s="863"/>
      <c r="F129" s="863"/>
      <c r="G129" s="863"/>
      <c r="H129" s="863"/>
      <c r="I129" s="863"/>
      <c r="J129" s="863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x14ac:dyDescent="0.2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20" x14ac:dyDescent="0.25">
      <c r="A131" s="861" t="s">
        <v>131</v>
      </c>
      <c r="B131" s="861"/>
      <c r="C131" s="861"/>
      <c r="D131" s="861"/>
      <c r="E131" s="861"/>
      <c r="F131" s="861"/>
      <c r="G131" s="861"/>
      <c r="H131" s="861"/>
      <c r="I131" s="861"/>
      <c r="J131" s="861"/>
      <c r="K131" s="123"/>
    </row>
    <row r="132" spans="1:20" x14ac:dyDescent="0.25">
      <c r="I132" s="850" t="s">
        <v>172</v>
      </c>
      <c r="J132" s="850"/>
      <c r="K132" s="173"/>
    </row>
    <row r="133" spans="1:20" s="12" customFormat="1" ht="56.25" x14ac:dyDescent="0.35">
      <c r="A133" s="14" t="s">
        <v>24</v>
      </c>
      <c r="B133" s="14" t="s">
        <v>14</v>
      </c>
      <c r="C133" s="14" t="s">
        <v>81</v>
      </c>
      <c r="D133" s="67"/>
      <c r="E133" s="67"/>
      <c r="F133" s="67"/>
      <c r="G133" s="67"/>
      <c r="H133" s="67"/>
      <c r="I133" s="133" t="s">
        <v>115</v>
      </c>
      <c r="J133" s="133" t="s">
        <v>173</v>
      </c>
      <c r="K133" s="81"/>
      <c r="L133" s="36"/>
      <c r="M133" s="36"/>
      <c r="O133" s="189"/>
      <c r="P133" s="196"/>
      <c r="Q133" s="196"/>
      <c r="R133" s="92"/>
      <c r="S133" s="92"/>
      <c r="T133" s="92"/>
    </row>
    <row r="134" spans="1:20" x14ac:dyDescent="0.25">
      <c r="A134" s="91">
        <v>1</v>
      </c>
      <c r="B134" s="91">
        <v>2</v>
      </c>
      <c r="C134" s="91">
        <v>3</v>
      </c>
      <c r="D134" s="78"/>
      <c r="E134" s="78"/>
      <c r="F134" s="78"/>
      <c r="G134" s="78"/>
      <c r="H134" s="78"/>
      <c r="I134" s="140"/>
      <c r="J134" s="140"/>
    </row>
    <row r="135" spans="1:20" x14ac:dyDescent="0.25">
      <c r="A135" s="14">
        <v>1</v>
      </c>
      <c r="B135" s="101" t="s">
        <v>82</v>
      </c>
      <c r="C135" s="102">
        <f>C136+C137+C138+C139</f>
        <v>0</v>
      </c>
      <c r="I135" s="135">
        <f>I136+I137+I138+I139</f>
        <v>0</v>
      </c>
      <c r="J135" s="135">
        <f>J136+J137+J138+J139</f>
        <v>0</v>
      </c>
    </row>
    <row r="136" spans="1:20" s="78" customFormat="1" x14ac:dyDescent="0.25">
      <c r="A136" s="14"/>
      <c r="B136" s="101"/>
      <c r="C136" s="94"/>
      <c r="D136" s="67"/>
      <c r="E136" s="67"/>
      <c r="F136" s="67"/>
      <c r="G136" s="67"/>
      <c r="H136" s="67"/>
      <c r="I136" s="140"/>
      <c r="J136" s="140"/>
      <c r="K136" s="79"/>
      <c r="O136" s="188"/>
      <c r="P136" s="188"/>
      <c r="Q136" s="188"/>
    </row>
    <row r="137" spans="1:20" x14ac:dyDescent="0.25">
      <c r="A137" s="14"/>
      <c r="B137" s="101"/>
      <c r="C137" s="94"/>
      <c r="I137" s="140"/>
      <c r="J137" s="140"/>
    </row>
    <row r="138" spans="1:20" x14ac:dyDescent="0.25">
      <c r="A138" s="14"/>
      <c r="B138" s="101"/>
      <c r="C138" s="94"/>
      <c r="I138" s="140"/>
      <c r="J138" s="140"/>
    </row>
    <row r="139" spans="1:20" x14ac:dyDescent="0.25">
      <c r="A139" s="14"/>
      <c r="B139" s="101"/>
      <c r="C139" s="94"/>
      <c r="I139" s="140"/>
      <c r="J139" s="140"/>
    </row>
    <row r="140" spans="1:20" x14ac:dyDescent="0.25">
      <c r="A140" s="144"/>
      <c r="B140" s="145" t="s">
        <v>20</v>
      </c>
      <c r="C140" s="146">
        <f>C135</f>
        <v>0</v>
      </c>
      <c r="I140" s="135">
        <f>I135</f>
        <v>0</v>
      </c>
      <c r="J140" s="135">
        <f>J135</f>
        <v>0</v>
      </c>
    </row>
    <row r="142" spans="1:20" x14ac:dyDescent="0.25">
      <c r="A142" s="863" t="s">
        <v>184</v>
      </c>
      <c r="B142" s="863"/>
      <c r="C142" s="863"/>
      <c r="D142" s="863"/>
      <c r="E142" s="863"/>
      <c r="F142" s="863"/>
      <c r="G142" s="863"/>
      <c r="H142" s="863"/>
      <c r="I142" s="863"/>
      <c r="J142" s="863"/>
    </row>
    <row r="143" spans="1:20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20" x14ac:dyDescent="0.25">
      <c r="A144" s="861" t="s">
        <v>131</v>
      </c>
      <c r="B144" s="861"/>
      <c r="C144" s="861"/>
      <c r="D144" s="861"/>
      <c r="E144" s="861"/>
      <c r="F144" s="861"/>
      <c r="G144" s="861"/>
      <c r="H144" s="861"/>
      <c r="I144" s="861"/>
      <c r="J144" s="861"/>
      <c r="K144" s="123"/>
    </row>
    <row r="145" spans="1:20" x14ac:dyDescent="0.25">
      <c r="I145" s="850" t="s">
        <v>172</v>
      </c>
      <c r="J145" s="850"/>
      <c r="K145" s="173"/>
    </row>
    <row r="146" spans="1:20" s="12" customFormat="1" ht="56.25" x14ac:dyDescent="0.35">
      <c r="A146" s="14" t="s">
        <v>24</v>
      </c>
      <c r="B146" s="14" t="s">
        <v>14</v>
      </c>
      <c r="C146" s="14" t="s">
        <v>81</v>
      </c>
      <c r="D146" s="67"/>
      <c r="E146" s="67"/>
      <c r="F146" s="67"/>
      <c r="G146" s="67"/>
      <c r="H146" s="67"/>
      <c r="I146" s="133" t="s">
        <v>115</v>
      </c>
      <c r="J146" s="133" t="s">
        <v>173</v>
      </c>
      <c r="K146" s="81"/>
      <c r="L146" s="36"/>
      <c r="M146" s="36"/>
      <c r="O146" s="189"/>
      <c r="P146" s="196"/>
      <c r="Q146" s="196"/>
      <c r="R146" s="92"/>
      <c r="S146" s="92"/>
      <c r="T146" s="92"/>
    </row>
    <row r="147" spans="1:20" x14ac:dyDescent="0.25">
      <c r="A147" s="91">
        <v>1</v>
      </c>
      <c r="B147" s="91">
        <v>2</v>
      </c>
      <c r="C147" s="91">
        <v>3</v>
      </c>
      <c r="D147" s="78"/>
      <c r="E147" s="78"/>
      <c r="F147" s="78"/>
      <c r="G147" s="78"/>
      <c r="H147" s="78"/>
      <c r="I147" s="140"/>
      <c r="J147" s="140"/>
    </row>
    <row r="148" spans="1:20" x14ac:dyDescent="0.25">
      <c r="A148" s="14">
        <v>1</v>
      </c>
      <c r="B148" s="101"/>
      <c r="C148" s="102"/>
      <c r="I148" s="138"/>
      <c r="J148" s="138"/>
    </row>
    <row r="149" spans="1:20" s="78" customFormat="1" x14ac:dyDescent="0.25">
      <c r="A149" s="14"/>
      <c r="B149" s="101"/>
      <c r="C149" s="94"/>
      <c r="D149" s="67"/>
      <c r="E149" s="67"/>
      <c r="F149" s="67"/>
      <c r="G149" s="67"/>
      <c r="H149" s="67"/>
      <c r="I149" s="140"/>
      <c r="J149" s="140"/>
      <c r="K149" s="79"/>
      <c r="O149" s="188"/>
      <c r="P149" s="188"/>
      <c r="Q149" s="188"/>
    </row>
    <row r="150" spans="1:20" x14ac:dyDescent="0.25">
      <c r="A150" s="14"/>
      <c r="B150" s="101"/>
      <c r="C150" s="94"/>
      <c r="I150" s="140"/>
      <c r="J150" s="140"/>
    </row>
    <row r="151" spans="1:20" x14ac:dyDescent="0.25">
      <c r="A151" s="14"/>
      <c r="B151" s="101"/>
      <c r="C151" s="94"/>
      <c r="I151" s="140"/>
      <c r="J151" s="140"/>
    </row>
    <row r="152" spans="1:20" x14ac:dyDescent="0.25">
      <c r="A152" s="14"/>
      <c r="B152" s="101"/>
      <c r="C152" s="94"/>
      <c r="I152" s="140"/>
      <c r="J152" s="140"/>
    </row>
    <row r="153" spans="1:20" x14ac:dyDescent="0.25">
      <c r="A153" s="144"/>
      <c r="B153" s="145" t="s">
        <v>20</v>
      </c>
      <c r="C153" s="146">
        <f>SUM(C148:C152)</f>
        <v>0</v>
      </c>
      <c r="I153" s="135">
        <f>SUM(I148:I152)</f>
        <v>0</v>
      </c>
      <c r="J153" s="135">
        <f>SUM(J148:J152)</f>
        <v>0</v>
      </c>
    </row>
    <row r="155" spans="1:20" x14ac:dyDescent="0.25">
      <c r="A155" s="861" t="s">
        <v>135</v>
      </c>
      <c r="B155" s="861"/>
      <c r="C155" s="861"/>
      <c r="D155" s="861"/>
      <c r="E155" s="861"/>
      <c r="F155" s="861"/>
      <c r="G155" s="861"/>
      <c r="H155" s="861"/>
      <c r="I155" s="861"/>
      <c r="J155" s="861"/>
    </row>
    <row r="156" spans="1:20" x14ac:dyDescent="0.25">
      <c r="I156" s="850" t="s">
        <v>172</v>
      </c>
      <c r="J156" s="850"/>
    </row>
    <row r="157" spans="1:20" s="12" customFormat="1" ht="56.25" x14ac:dyDescent="0.35">
      <c r="A157" s="14" t="s">
        <v>24</v>
      </c>
      <c r="B157" s="14" t="s">
        <v>14</v>
      </c>
      <c r="C157" s="14" t="s">
        <v>81</v>
      </c>
      <c r="D157" s="67"/>
      <c r="E157" s="67"/>
      <c r="F157" s="67"/>
      <c r="G157" s="67"/>
      <c r="H157" s="67"/>
      <c r="I157" s="133" t="s">
        <v>115</v>
      </c>
      <c r="J157" s="133" t="s">
        <v>173</v>
      </c>
      <c r="K157" s="81"/>
      <c r="L157" s="36"/>
      <c r="M157" s="36"/>
      <c r="O157" s="189"/>
      <c r="P157" s="196"/>
      <c r="Q157" s="196"/>
      <c r="R157" s="92"/>
      <c r="S157" s="92"/>
      <c r="T157" s="92"/>
    </row>
    <row r="158" spans="1:20" x14ac:dyDescent="0.25">
      <c r="A158" s="91">
        <v>1</v>
      </c>
      <c r="B158" s="91">
        <v>2</v>
      </c>
      <c r="C158" s="91">
        <v>3</v>
      </c>
      <c r="D158" s="78"/>
      <c r="E158" s="78"/>
      <c r="F158" s="78"/>
      <c r="G158" s="78"/>
      <c r="H158" s="78"/>
      <c r="I158" s="140"/>
      <c r="J158" s="140"/>
    </row>
    <row r="159" spans="1:20" x14ac:dyDescent="0.25">
      <c r="A159" s="14">
        <v>1</v>
      </c>
      <c r="B159" s="101"/>
      <c r="C159" s="102"/>
      <c r="I159" s="138"/>
      <c r="J159" s="138"/>
    </row>
    <row r="160" spans="1:20" s="78" customFormat="1" x14ac:dyDescent="0.25">
      <c r="A160" s="14"/>
      <c r="B160" s="101"/>
      <c r="C160" s="94"/>
      <c r="D160" s="67"/>
      <c r="E160" s="67"/>
      <c r="F160" s="67"/>
      <c r="G160" s="67"/>
      <c r="H160" s="67"/>
      <c r="I160" s="140"/>
      <c r="J160" s="140"/>
      <c r="K160" s="79"/>
      <c r="O160" s="188"/>
      <c r="P160" s="188"/>
      <c r="Q160" s="188"/>
    </row>
    <row r="161" spans="1:20" x14ac:dyDescent="0.25">
      <c r="A161" s="14"/>
      <c r="B161" s="101"/>
      <c r="C161" s="94"/>
      <c r="I161" s="140"/>
      <c r="J161" s="140"/>
    </row>
    <row r="162" spans="1:20" x14ac:dyDescent="0.25">
      <c r="A162" s="14"/>
      <c r="B162" s="101"/>
      <c r="C162" s="94"/>
      <c r="I162" s="140"/>
      <c r="J162" s="140"/>
    </row>
    <row r="163" spans="1:20" x14ac:dyDescent="0.25">
      <c r="A163" s="14"/>
      <c r="B163" s="101"/>
      <c r="C163" s="94"/>
      <c r="I163" s="140"/>
      <c r="J163" s="140"/>
    </row>
    <row r="164" spans="1:20" x14ac:dyDescent="0.25">
      <c r="A164" s="144"/>
      <c r="B164" s="145" t="s">
        <v>20</v>
      </c>
      <c r="C164" s="146">
        <f>SUM(C159:C163)</f>
        <v>0</v>
      </c>
      <c r="I164" s="135">
        <f>SUM(I159:I163)</f>
        <v>0</v>
      </c>
      <c r="J164" s="135">
        <f>SUM(J159:J163)</f>
        <v>0</v>
      </c>
    </row>
    <row r="166" spans="1:20" x14ac:dyDescent="0.25">
      <c r="A166" s="861" t="s">
        <v>136</v>
      </c>
      <c r="B166" s="861"/>
      <c r="C166" s="861"/>
      <c r="D166" s="861"/>
      <c r="E166" s="861"/>
      <c r="F166" s="861"/>
      <c r="G166" s="861"/>
      <c r="H166" s="861"/>
      <c r="I166" s="861"/>
      <c r="J166" s="861"/>
    </row>
    <row r="167" spans="1:20" x14ac:dyDescent="0.25">
      <c r="I167" s="850" t="s">
        <v>172</v>
      </c>
      <c r="J167" s="850"/>
    </row>
    <row r="168" spans="1:20" s="12" customFormat="1" ht="56.25" x14ac:dyDescent="0.35">
      <c r="A168" s="14" t="s">
        <v>24</v>
      </c>
      <c r="B168" s="14" t="s">
        <v>14</v>
      </c>
      <c r="C168" s="14" t="s">
        <v>81</v>
      </c>
      <c r="D168" s="67"/>
      <c r="E168" s="67"/>
      <c r="F168" s="67"/>
      <c r="G168" s="67"/>
      <c r="H168" s="67"/>
      <c r="I168" s="133" t="s">
        <v>115</v>
      </c>
      <c r="J168" s="133" t="s">
        <v>173</v>
      </c>
      <c r="K168" s="81"/>
      <c r="L168" s="36"/>
      <c r="M168" s="36"/>
      <c r="O168" s="189"/>
      <c r="P168" s="196"/>
      <c r="Q168" s="196"/>
      <c r="R168" s="92"/>
      <c r="S168" s="92"/>
      <c r="T168" s="92"/>
    </row>
    <row r="169" spans="1:20" x14ac:dyDescent="0.25">
      <c r="A169" s="91">
        <v>1</v>
      </c>
      <c r="B169" s="91">
        <v>2</v>
      </c>
      <c r="C169" s="91">
        <v>3</v>
      </c>
      <c r="D169" s="78"/>
      <c r="E169" s="78"/>
      <c r="F169" s="78"/>
      <c r="G169" s="78"/>
      <c r="H169" s="78"/>
      <c r="I169" s="140"/>
      <c r="J169" s="140"/>
    </row>
    <row r="170" spans="1:20" x14ac:dyDescent="0.25">
      <c r="A170" s="14">
        <v>1</v>
      </c>
      <c r="B170" s="101"/>
      <c r="C170" s="102"/>
      <c r="I170" s="138"/>
      <c r="J170" s="138"/>
    </row>
    <row r="171" spans="1:20" s="78" customFormat="1" x14ac:dyDescent="0.25">
      <c r="A171" s="14"/>
      <c r="B171" s="101"/>
      <c r="C171" s="94"/>
      <c r="D171" s="67"/>
      <c r="E171" s="67"/>
      <c r="F171" s="67"/>
      <c r="G171" s="67"/>
      <c r="H171" s="67"/>
      <c r="I171" s="140"/>
      <c r="J171" s="140"/>
      <c r="K171" s="79"/>
      <c r="O171" s="188"/>
      <c r="P171" s="188"/>
      <c r="Q171" s="188"/>
    </row>
    <row r="172" spans="1:20" x14ac:dyDescent="0.25">
      <c r="A172" s="14"/>
      <c r="B172" s="101"/>
      <c r="C172" s="94"/>
      <c r="I172" s="140"/>
      <c r="J172" s="140"/>
    </row>
    <row r="173" spans="1:20" x14ac:dyDescent="0.25">
      <c r="A173" s="14"/>
      <c r="B173" s="101"/>
      <c r="C173" s="94"/>
      <c r="I173" s="140"/>
      <c r="J173" s="140"/>
    </row>
    <row r="174" spans="1:20" x14ac:dyDescent="0.25">
      <c r="A174" s="14"/>
      <c r="B174" s="101"/>
      <c r="C174" s="94"/>
      <c r="I174" s="140"/>
      <c r="J174" s="140"/>
    </row>
    <row r="175" spans="1:20" x14ac:dyDescent="0.25">
      <c r="A175" s="144"/>
      <c r="B175" s="145" t="s">
        <v>20</v>
      </c>
      <c r="C175" s="146">
        <f>SUM(C170:C174)</f>
        <v>0</v>
      </c>
      <c r="I175" s="135">
        <f>SUM(I170:I174)</f>
        <v>0</v>
      </c>
      <c r="J175" s="135">
        <f>SUM(J170:J174)</f>
        <v>0</v>
      </c>
    </row>
    <row r="177" spans="1:20" x14ac:dyDescent="0.25">
      <c r="A177" s="861" t="s">
        <v>137</v>
      </c>
      <c r="B177" s="861"/>
      <c r="C177" s="861"/>
      <c r="D177" s="861"/>
      <c r="E177" s="861"/>
      <c r="F177" s="861"/>
      <c r="G177" s="861"/>
      <c r="H177" s="861"/>
      <c r="I177" s="861"/>
      <c r="J177" s="861"/>
    </row>
    <row r="178" spans="1:20" x14ac:dyDescent="0.25">
      <c r="I178" s="850" t="s">
        <v>172</v>
      </c>
      <c r="J178" s="850"/>
    </row>
    <row r="179" spans="1:20" s="12" customFormat="1" ht="56.25" x14ac:dyDescent="0.35">
      <c r="A179" s="14" t="s">
        <v>24</v>
      </c>
      <c r="B179" s="14" t="s">
        <v>14</v>
      </c>
      <c r="C179" s="14" t="s">
        <v>81</v>
      </c>
      <c r="D179" s="67"/>
      <c r="E179" s="67"/>
      <c r="F179" s="67"/>
      <c r="G179" s="67"/>
      <c r="H179" s="67"/>
      <c r="I179" s="133" t="s">
        <v>115</v>
      </c>
      <c r="J179" s="133" t="s">
        <v>173</v>
      </c>
      <c r="K179" s="81"/>
      <c r="L179" s="36"/>
      <c r="M179" s="36"/>
      <c r="O179" s="189"/>
      <c r="P179" s="196"/>
      <c r="Q179" s="196"/>
      <c r="R179" s="92"/>
      <c r="S179" s="92"/>
      <c r="T179" s="92"/>
    </row>
    <row r="180" spans="1:20" x14ac:dyDescent="0.25">
      <c r="A180" s="91">
        <v>1</v>
      </c>
      <c r="B180" s="91">
        <v>2</v>
      </c>
      <c r="C180" s="91">
        <v>3</v>
      </c>
      <c r="D180" s="78"/>
      <c r="E180" s="78"/>
      <c r="F180" s="78"/>
      <c r="G180" s="78"/>
      <c r="H180" s="78"/>
      <c r="I180" s="140"/>
      <c r="J180" s="140"/>
    </row>
    <row r="181" spans="1:20" x14ac:dyDescent="0.25">
      <c r="A181" s="14">
        <v>1</v>
      </c>
      <c r="B181" s="101"/>
      <c r="C181" s="102"/>
      <c r="I181" s="138"/>
      <c r="J181" s="138"/>
    </row>
    <row r="182" spans="1:20" s="78" customFormat="1" x14ac:dyDescent="0.25">
      <c r="A182" s="14"/>
      <c r="B182" s="101"/>
      <c r="C182" s="94"/>
      <c r="D182" s="67"/>
      <c r="E182" s="67"/>
      <c r="F182" s="67"/>
      <c r="G182" s="67"/>
      <c r="H182" s="67"/>
      <c r="I182" s="140"/>
      <c r="J182" s="140"/>
      <c r="K182" s="79"/>
      <c r="O182" s="188"/>
      <c r="P182" s="188"/>
      <c r="Q182" s="188"/>
    </row>
    <row r="183" spans="1:20" x14ac:dyDescent="0.25">
      <c r="A183" s="14"/>
      <c r="B183" s="101"/>
      <c r="C183" s="94"/>
      <c r="I183" s="140"/>
      <c r="J183" s="140"/>
    </row>
    <row r="184" spans="1:20" x14ac:dyDescent="0.25">
      <c r="A184" s="14"/>
      <c r="B184" s="101"/>
      <c r="C184" s="94"/>
      <c r="I184" s="140"/>
      <c r="J184" s="140"/>
    </row>
    <row r="185" spans="1:20" x14ac:dyDescent="0.25">
      <c r="A185" s="14"/>
      <c r="B185" s="101"/>
      <c r="C185" s="94"/>
      <c r="I185" s="140"/>
      <c r="J185" s="140"/>
    </row>
    <row r="186" spans="1:20" x14ac:dyDescent="0.25">
      <c r="A186" s="144"/>
      <c r="B186" s="145" t="s">
        <v>20</v>
      </c>
      <c r="C186" s="146">
        <f>SUM(C181:C185)</f>
        <v>0</v>
      </c>
      <c r="I186" s="135">
        <f>SUM(I181:I185)</f>
        <v>0</v>
      </c>
      <c r="J186" s="135">
        <f>SUM(J181:J185)</f>
        <v>0</v>
      </c>
    </row>
    <row r="189" spans="1:20" ht="56.25" customHeight="1" x14ac:dyDescent="0.25">
      <c r="A189" s="863" t="s">
        <v>183</v>
      </c>
      <c r="B189" s="863"/>
      <c r="C189" s="863"/>
      <c r="D189" s="863"/>
      <c r="E189" s="863"/>
      <c r="F189" s="863"/>
      <c r="G189" s="863"/>
      <c r="H189" s="863"/>
      <c r="I189" s="863"/>
      <c r="J189" s="863"/>
    </row>
    <row r="191" spans="1:20" x14ac:dyDescent="0.25">
      <c r="A191" s="861" t="s">
        <v>138</v>
      </c>
      <c r="B191" s="861"/>
      <c r="C191" s="861"/>
      <c r="D191" s="861"/>
      <c r="E191" s="861"/>
      <c r="F191" s="861"/>
      <c r="G191" s="861"/>
      <c r="H191" s="861"/>
      <c r="I191" s="861"/>
      <c r="J191" s="861"/>
      <c r="K191" s="123"/>
    </row>
    <row r="192" spans="1:20" x14ac:dyDescent="0.25">
      <c r="I192" s="850" t="s">
        <v>172</v>
      </c>
      <c r="J192" s="850"/>
    </row>
    <row r="193" spans="1:20" s="12" customFormat="1" ht="56.25" x14ac:dyDescent="0.35">
      <c r="A193" s="14" t="s">
        <v>24</v>
      </c>
      <c r="B193" s="14" t="s">
        <v>14</v>
      </c>
      <c r="C193" s="167" t="s">
        <v>132</v>
      </c>
      <c r="D193" s="167" t="s">
        <v>133</v>
      </c>
      <c r="E193" s="167" t="s">
        <v>134</v>
      </c>
      <c r="F193" s="67"/>
      <c r="G193" s="67"/>
      <c r="H193" s="67"/>
      <c r="I193" s="133" t="s">
        <v>115</v>
      </c>
      <c r="J193" s="133" t="s">
        <v>173</v>
      </c>
      <c r="K193" s="81"/>
      <c r="L193" s="36"/>
      <c r="M193" s="36"/>
      <c r="O193" s="189"/>
      <c r="P193" s="196"/>
      <c r="Q193" s="196"/>
      <c r="R193" s="92"/>
      <c r="S193" s="92"/>
      <c r="T193" s="92"/>
    </row>
    <row r="194" spans="1:20" x14ac:dyDescent="0.25">
      <c r="A194" s="91">
        <v>1</v>
      </c>
      <c r="B194" s="91">
        <v>2</v>
      </c>
      <c r="C194" s="113">
        <v>3</v>
      </c>
      <c r="D194" s="113">
        <v>4</v>
      </c>
      <c r="E194" s="113">
        <v>5</v>
      </c>
      <c r="F194" s="78"/>
      <c r="G194" s="78"/>
      <c r="H194" s="78"/>
      <c r="I194" s="138"/>
      <c r="J194" s="138"/>
    </row>
    <row r="195" spans="1:20" x14ac:dyDescent="0.25">
      <c r="A195" s="14">
        <v>1</v>
      </c>
      <c r="B195" s="101"/>
      <c r="C195" s="94"/>
      <c r="D195" s="14"/>
      <c r="E195" s="94"/>
      <c r="I195" s="138"/>
      <c r="J195" s="138"/>
    </row>
    <row r="196" spans="1:20" s="78" customFormat="1" x14ac:dyDescent="0.25">
      <c r="A196" s="14"/>
      <c r="B196" s="101"/>
      <c r="C196" s="165"/>
      <c r="D196" s="167"/>
      <c r="E196" s="165"/>
      <c r="F196" s="67"/>
      <c r="G196" s="67"/>
      <c r="H196" s="67"/>
      <c r="I196" s="138"/>
      <c r="J196" s="138"/>
      <c r="K196" s="79"/>
      <c r="O196" s="188"/>
      <c r="P196" s="188"/>
      <c r="Q196" s="188"/>
    </row>
    <row r="197" spans="1:20" x14ac:dyDescent="0.25">
      <c r="A197" s="14"/>
      <c r="B197" s="101"/>
      <c r="C197" s="165"/>
      <c r="D197" s="167"/>
      <c r="E197" s="165"/>
      <c r="I197" s="138"/>
      <c r="J197" s="138"/>
    </row>
    <row r="198" spans="1:20" x14ac:dyDescent="0.25">
      <c r="A198" s="144"/>
      <c r="B198" s="145" t="s">
        <v>20</v>
      </c>
      <c r="C198" s="144" t="s">
        <v>21</v>
      </c>
      <c r="D198" s="144" t="s">
        <v>21</v>
      </c>
      <c r="E198" s="146">
        <f>E195</f>
        <v>0</v>
      </c>
      <c r="I198" s="135">
        <f>SUM(I195:I197)</f>
        <v>0</v>
      </c>
      <c r="J198" s="135">
        <f>SUM(J195:J197)</f>
        <v>0</v>
      </c>
    </row>
    <row r="200" spans="1:20" x14ac:dyDescent="0.25">
      <c r="A200" s="861" t="s">
        <v>139</v>
      </c>
      <c r="B200" s="861"/>
      <c r="C200" s="861"/>
      <c r="D200" s="861"/>
      <c r="E200" s="861"/>
      <c r="F200" s="861"/>
      <c r="G200" s="861"/>
      <c r="H200" s="861"/>
      <c r="I200" s="861"/>
      <c r="J200" s="861"/>
    </row>
    <row r="201" spans="1:20" x14ac:dyDescent="0.25">
      <c r="I201" s="850" t="s">
        <v>172</v>
      </c>
      <c r="J201" s="850"/>
    </row>
    <row r="202" spans="1:20" s="12" customFormat="1" ht="56.25" x14ac:dyDescent="0.35">
      <c r="A202" s="14" t="s">
        <v>24</v>
      </c>
      <c r="B202" s="14" t="s">
        <v>14</v>
      </c>
      <c r="C202" s="167" t="s">
        <v>132</v>
      </c>
      <c r="D202" s="167" t="s">
        <v>133</v>
      </c>
      <c r="E202" s="167" t="s">
        <v>134</v>
      </c>
      <c r="F202" s="67"/>
      <c r="G202" s="67"/>
      <c r="H202" s="67"/>
      <c r="I202" s="133" t="s">
        <v>115</v>
      </c>
      <c r="J202" s="133" t="s">
        <v>173</v>
      </c>
      <c r="K202" s="81"/>
      <c r="L202" s="36"/>
      <c r="M202" s="36"/>
      <c r="O202" s="189"/>
      <c r="P202" s="196"/>
      <c r="Q202" s="196"/>
      <c r="R202" s="92"/>
      <c r="S202" s="92"/>
      <c r="T202" s="92"/>
    </row>
    <row r="203" spans="1:20" x14ac:dyDescent="0.25">
      <c r="A203" s="91">
        <v>1</v>
      </c>
      <c r="B203" s="91">
        <v>2</v>
      </c>
      <c r="C203" s="113">
        <v>3</v>
      </c>
      <c r="D203" s="113">
        <v>4</v>
      </c>
      <c r="E203" s="113">
        <v>5</v>
      </c>
      <c r="F203" s="78"/>
      <c r="G203" s="78"/>
      <c r="H203" s="78"/>
      <c r="I203" s="138"/>
      <c r="J203" s="138"/>
    </row>
    <row r="204" spans="1:20" x14ac:dyDescent="0.25">
      <c r="A204" s="14">
        <v>1</v>
      </c>
      <c r="B204" s="101"/>
      <c r="C204" s="94"/>
      <c r="D204" s="14"/>
      <c r="E204" s="94"/>
      <c r="I204" s="138"/>
      <c r="J204" s="138"/>
    </row>
    <row r="205" spans="1:20" s="78" customFormat="1" x14ac:dyDescent="0.25">
      <c r="A205" s="14"/>
      <c r="B205" s="101"/>
      <c r="C205" s="165"/>
      <c r="D205" s="167"/>
      <c r="E205" s="165"/>
      <c r="F205" s="67"/>
      <c r="G205" s="67"/>
      <c r="H205" s="67"/>
      <c r="I205" s="138"/>
      <c r="J205" s="138"/>
      <c r="K205" s="79"/>
      <c r="O205" s="188"/>
      <c r="P205" s="188"/>
      <c r="Q205" s="188"/>
    </row>
    <row r="206" spans="1:20" x14ac:dyDescent="0.25">
      <c r="A206" s="14"/>
      <c r="B206" s="101"/>
      <c r="C206" s="165"/>
      <c r="D206" s="167"/>
      <c r="E206" s="165"/>
      <c r="I206" s="138"/>
      <c r="J206" s="138"/>
    </row>
    <row r="207" spans="1:20" x14ac:dyDescent="0.25">
      <c r="A207" s="144"/>
      <c r="B207" s="145" t="s">
        <v>20</v>
      </c>
      <c r="C207" s="144" t="s">
        <v>21</v>
      </c>
      <c r="D207" s="144" t="s">
        <v>21</v>
      </c>
      <c r="E207" s="146">
        <f>E204</f>
        <v>0</v>
      </c>
      <c r="I207" s="135">
        <f>SUM(I204:I206)</f>
        <v>0</v>
      </c>
      <c r="J207" s="135">
        <f>SUM(J204:J206)</f>
        <v>0</v>
      </c>
    </row>
    <row r="210" spans="1:17" ht="45" customHeight="1" x14ac:dyDescent="0.25">
      <c r="A210" s="863" t="s">
        <v>182</v>
      </c>
      <c r="B210" s="863"/>
      <c r="C210" s="863"/>
      <c r="D210" s="863"/>
      <c r="E210" s="863"/>
      <c r="F210" s="863"/>
      <c r="G210" s="863"/>
      <c r="H210" s="863"/>
      <c r="I210" s="863"/>
      <c r="J210" s="863"/>
    </row>
    <row r="212" spans="1:17" x14ac:dyDescent="0.25">
      <c r="A212" s="866" t="s">
        <v>140</v>
      </c>
      <c r="B212" s="866"/>
      <c r="C212" s="866"/>
      <c r="D212" s="866"/>
      <c r="E212" s="866"/>
      <c r="F212" s="866"/>
      <c r="G212" s="866"/>
      <c r="H212" s="866"/>
      <c r="I212" s="866"/>
      <c r="J212" s="866"/>
      <c r="K212" s="123"/>
    </row>
    <row r="213" spans="1:17" x14ac:dyDescent="0.25">
      <c r="A213" s="32"/>
      <c r="B213" s="11"/>
      <c r="C213" s="17"/>
      <c r="D213" s="17"/>
      <c r="E213" s="17"/>
      <c r="F213" s="17"/>
      <c r="I213" s="850" t="s">
        <v>172</v>
      </c>
      <c r="J213" s="850"/>
    </row>
    <row r="214" spans="1:17" ht="56.25" x14ac:dyDescent="0.25">
      <c r="A214" s="167" t="s">
        <v>24</v>
      </c>
      <c r="B214" s="167" t="s">
        <v>14</v>
      </c>
      <c r="C214" s="167" t="s">
        <v>71</v>
      </c>
      <c r="D214" s="167" t="s">
        <v>72</v>
      </c>
      <c r="E214" s="167" t="s">
        <v>73</v>
      </c>
      <c r="I214" s="133" t="s">
        <v>115</v>
      </c>
      <c r="J214" s="133" t="s">
        <v>173</v>
      </c>
      <c r="K214" s="127"/>
    </row>
    <row r="215" spans="1:17" x14ac:dyDescent="0.25">
      <c r="A215" s="113">
        <v>1</v>
      </c>
      <c r="B215" s="113">
        <v>2</v>
      </c>
      <c r="C215" s="113">
        <v>3</v>
      </c>
      <c r="D215" s="113">
        <v>4</v>
      </c>
      <c r="E215" s="113">
        <v>5</v>
      </c>
      <c r="F215" s="78"/>
      <c r="G215" s="78"/>
      <c r="H215" s="78"/>
      <c r="I215" s="138"/>
      <c r="J215" s="138"/>
    </row>
    <row r="216" spans="1:17" x14ac:dyDescent="0.25">
      <c r="A216" s="171"/>
      <c r="B216" s="26"/>
      <c r="C216" s="167"/>
      <c r="D216" s="13"/>
      <c r="E216" s="165"/>
      <c r="I216" s="138"/>
      <c r="J216" s="138"/>
    </row>
    <row r="217" spans="1:17" s="78" customFormat="1" x14ac:dyDescent="0.25">
      <c r="A217" s="167"/>
      <c r="B217" s="10"/>
      <c r="C217" s="167"/>
      <c r="D217" s="13"/>
      <c r="E217" s="165"/>
      <c r="F217" s="67"/>
      <c r="G217" s="67"/>
      <c r="H217" s="67"/>
      <c r="I217" s="138"/>
      <c r="J217" s="138"/>
      <c r="K217" s="79"/>
      <c r="O217" s="188"/>
      <c r="P217" s="188"/>
      <c r="Q217" s="188"/>
    </row>
    <row r="218" spans="1:17" x14ac:dyDescent="0.25">
      <c r="A218" s="167"/>
      <c r="B218" s="10"/>
      <c r="C218" s="167"/>
      <c r="D218" s="13"/>
      <c r="E218" s="165"/>
      <c r="I218" s="138"/>
      <c r="J218" s="138"/>
    </row>
    <row r="219" spans="1:17" x14ac:dyDescent="0.25">
      <c r="A219" s="144"/>
      <c r="B219" s="145" t="s">
        <v>20</v>
      </c>
      <c r="C219" s="144" t="s">
        <v>21</v>
      </c>
      <c r="D219" s="144" t="s">
        <v>21</v>
      </c>
      <c r="E219" s="146">
        <f>SUM(E216:E218)</f>
        <v>0</v>
      </c>
      <c r="I219" s="135">
        <f>SUM(I216:I218)</f>
        <v>0</v>
      </c>
      <c r="J219" s="135">
        <f>SUM(J216:J218)</f>
        <v>0</v>
      </c>
    </row>
    <row r="220" spans="1:17" x14ac:dyDescent="0.25">
      <c r="A220" s="30"/>
      <c r="B220" s="31"/>
      <c r="C220" s="30"/>
      <c r="D220" s="30"/>
      <c r="E220" s="30"/>
      <c r="F220" s="30"/>
    </row>
    <row r="221" spans="1:17" x14ac:dyDescent="0.25">
      <c r="A221" s="860" t="s">
        <v>118</v>
      </c>
      <c r="B221" s="860"/>
      <c r="C221" s="860"/>
      <c r="D221" s="860"/>
      <c r="E221" s="860"/>
      <c r="F221" s="860"/>
      <c r="G221" s="860"/>
      <c r="H221" s="860"/>
      <c r="I221" s="860"/>
      <c r="J221" s="860"/>
    </row>
    <row r="222" spans="1:17" x14ac:dyDescent="0.25">
      <c r="A222" s="30"/>
      <c r="B222" s="11"/>
      <c r="C222" s="17"/>
      <c r="D222" s="17"/>
      <c r="E222" s="17"/>
      <c r="F222" s="17"/>
      <c r="I222" s="850" t="s">
        <v>172</v>
      </c>
      <c r="J222" s="850"/>
    </row>
    <row r="223" spans="1:17" ht="56.25" x14ac:dyDescent="0.25">
      <c r="A223" s="167" t="s">
        <v>24</v>
      </c>
      <c r="B223" s="167" t="s">
        <v>14</v>
      </c>
      <c r="C223" s="167" t="s">
        <v>74</v>
      </c>
      <c r="D223" s="167" t="s">
        <v>117</v>
      </c>
      <c r="F223" s="17"/>
      <c r="I223" s="133" t="s">
        <v>115</v>
      </c>
      <c r="J223" s="133" t="s">
        <v>173</v>
      </c>
      <c r="K223" s="128"/>
    </row>
    <row r="224" spans="1:17" x14ac:dyDescent="0.25">
      <c r="A224" s="113">
        <v>1</v>
      </c>
      <c r="B224" s="113">
        <v>2</v>
      </c>
      <c r="C224" s="113">
        <v>3</v>
      </c>
      <c r="D224" s="113">
        <v>4</v>
      </c>
      <c r="E224" s="78"/>
      <c r="F224" s="1"/>
      <c r="G224" s="78"/>
      <c r="H224" s="78"/>
      <c r="I224" s="138"/>
      <c r="J224" s="138"/>
    </row>
    <row r="225" spans="1:17" x14ac:dyDescent="0.25">
      <c r="A225" s="167"/>
      <c r="B225" s="26"/>
      <c r="C225" s="13"/>
      <c r="D225" s="165"/>
      <c r="F225" s="17"/>
      <c r="I225" s="138"/>
      <c r="J225" s="138"/>
    </row>
    <row r="226" spans="1:17" s="78" customFormat="1" x14ac:dyDescent="0.25">
      <c r="A226" s="167"/>
      <c r="B226" s="10"/>
      <c r="C226" s="13"/>
      <c r="D226" s="165"/>
      <c r="E226" s="67"/>
      <c r="F226" s="17"/>
      <c r="G226" s="67"/>
      <c r="H226" s="67"/>
      <c r="I226" s="138"/>
      <c r="J226" s="138"/>
      <c r="K226" s="79"/>
      <c r="O226" s="188"/>
      <c r="P226" s="188"/>
      <c r="Q226" s="188"/>
    </row>
    <row r="227" spans="1:17" x14ac:dyDescent="0.25">
      <c r="A227" s="167"/>
      <c r="B227" s="10"/>
      <c r="C227" s="13"/>
      <c r="D227" s="165"/>
      <c r="F227" s="17"/>
      <c r="I227" s="138"/>
      <c r="J227" s="138"/>
    </row>
    <row r="228" spans="1:17" x14ac:dyDescent="0.25">
      <c r="A228" s="144"/>
      <c r="B228" s="145" t="s">
        <v>20</v>
      </c>
      <c r="C228" s="144" t="s">
        <v>21</v>
      </c>
      <c r="D228" s="146">
        <f>SUM(D225:D227)</f>
        <v>0</v>
      </c>
      <c r="F228" s="17"/>
      <c r="I228" s="135">
        <f>SUM(I225:I227)</f>
        <v>0</v>
      </c>
      <c r="J228" s="135">
        <f>SUM(J225:J227)</f>
        <v>0</v>
      </c>
    </row>
    <row r="229" spans="1:17" x14ac:dyDescent="0.25">
      <c r="A229" s="30"/>
      <c r="B229" s="31"/>
      <c r="C229" s="30"/>
      <c r="D229" s="30"/>
      <c r="E229" s="30"/>
      <c r="F229" s="30"/>
    </row>
    <row r="230" spans="1:17" x14ac:dyDescent="0.25">
      <c r="A230" s="860" t="s">
        <v>141</v>
      </c>
      <c r="B230" s="860"/>
      <c r="C230" s="860"/>
      <c r="D230" s="860"/>
      <c r="E230" s="860"/>
      <c r="F230" s="860"/>
      <c r="G230" s="860"/>
      <c r="H230" s="860"/>
      <c r="I230" s="860"/>
      <c r="J230" s="860"/>
    </row>
    <row r="231" spans="1:17" x14ac:dyDescent="0.25">
      <c r="A231" s="30"/>
      <c r="B231" s="11"/>
      <c r="C231" s="17"/>
      <c r="D231" s="17"/>
      <c r="E231" s="17"/>
      <c r="F231" s="17"/>
      <c r="I231" s="850" t="s">
        <v>172</v>
      </c>
      <c r="J231" s="850"/>
    </row>
    <row r="232" spans="1:17" ht="56.25" x14ac:dyDescent="0.25">
      <c r="A232" s="167" t="s">
        <v>24</v>
      </c>
      <c r="B232" s="167" t="s">
        <v>14</v>
      </c>
      <c r="C232" s="167" t="s">
        <v>74</v>
      </c>
      <c r="D232" s="167" t="s">
        <v>117</v>
      </c>
      <c r="F232" s="17"/>
      <c r="I232" s="133" t="s">
        <v>115</v>
      </c>
      <c r="J232" s="133" t="s">
        <v>173</v>
      </c>
      <c r="K232" s="128"/>
    </row>
    <row r="233" spans="1:17" x14ac:dyDescent="0.25">
      <c r="A233" s="113">
        <v>1</v>
      </c>
      <c r="B233" s="113">
        <v>2</v>
      </c>
      <c r="C233" s="113">
        <v>3</v>
      </c>
      <c r="D233" s="113">
        <v>4</v>
      </c>
      <c r="E233" s="78"/>
      <c r="F233" s="1"/>
      <c r="G233" s="78"/>
      <c r="H233" s="78"/>
      <c r="I233" s="138"/>
      <c r="J233" s="138"/>
    </row>
    <row r="234" spans="1:17" x14ac:dyDescent="0.25">
      <c r="A234" s="167"/>
      <c r="B234" s="26"/>
      <c r="C234" s="13"/>
      <c r="D234" s="165"/>
      <c r="F234" s="17"/>
      <c r="I234" s="138"/>
      <c r="J234" s="138"/>
    </row>
    <row r="235" spans="1:17" s="78" customFormat="1" x14ac:dyDescent="0.25">
      <c r="A235" s="167"/>
      <c r="B235" s="10"/>
      <c r="C235" s="13"/>
      <c r="D235" s="165"/>
      <c r="E235" s="67"/>
      <c r="F235" s="17"/>
      <c r="G235" s="67"/>
      <c r="H235" s="67"/>
      <c r="I235" s="138"/>
      <c r="J235" s="138"/>
      <c r="K235" s="79"/>
      <c r="O235" s="188"/>
      <c r="P235" s="188"/>
      <c r="Q235" s="188"/>
    </row>
    <row r="236" spans="1:17" x14ac:dyDescent="0.25">
      <c r="A236" s="167"/>
      <c r="B236" s="10"/>
      <c r="C236" s="13"/>
      <c r="D236" s="165"/>
      <c r="F236" s="17"/>
      <c r="I236" s="138"/>
      <c r="J236" s="138"/>
    </row>
    <row r="237" spans="1:17" x14ac:dyDescent="0.25">
      <c r="A237" s="144"/>
      <c r="B237" s="145" t="s">
        <v>20</v>
      </c>
      <c r="C237" s="144" t="s">
        <v>21</v>
      </c>
      <c r="D237" s="146">
        <f>SUM(D234:D236)</f>
        <v>0</v>
      </c>
      <c r="F237" s="17"/>
      <c r="I237" s="135">
        <f>SUM(I234:I236)</f>
        <v>0</v>
      </c>
      <c r="J237" s="135">
        <f>SUM(J234:J236)</f>
        <v>0</v>
      </c>
    </row>
    <row r="238" spans="1:17" x14ac:dyDescent="0.25">
      <c r="A238" s="30"/>
      <c r="B238" s="31"/>
      <c r="C238" s="30"/>
      <c r="D238" s="30"/>
      <c r="E238" s="30"/>
      <c r="F238" s="30"/>
    </row>
    <row r="239" spans="1:17" x14ac:dyDescent="0.25">
      <c r="A239" s="861" t="s">
        <v>169</v>
      </c>
      <c r="B239" s="861"/>
      <c r="C239" s="861"/>
      <c r="D239" s="861"/>
      <c r="E239" s="861"/>
      <c r="F239" s="861"/>
      <c r="G239" s="861"/>
      <c r="H239" s="861"/>
      <c r="I239" s="861"/>
      <c r="J239" s="861"/>
    </row>
    <row r="240" spans="1:17" x14ac:dyDescent="0.25">
      <c r="A240" s="862"/>
      <c r="B240" s="862"/>
      <c r="C240" s="862"/>
      <c r="D240" s="862"/>
      <c r="E240" s="862"/>
      <c r="F240" s="862"/>
      <c r="I240" s="850" t="s">
        <v>172</v>
      </c>
      <c r="J240" s="850"/>
    </row>
    <row r="241" spans="1:17" ht="56.25" x14ac:dyDescent="0.25">
      <c r="A241" s="167" t="s">
        <v>24</v>
      </c>
      <c r="B241" s="167" t="s">
        <v>14</v>
      </c>
      <c r="C241" s="167" t="s">
        <v>78</v>
      </c>
      <c r="D241" s="167" t="s">
        <v>27</v>
      </c>
      <c r="E241" s="167" t="s">
        <v>79</v>
      </c>
      <c r="F241" s="167" t="s">
        <v>7</v>
      </c>
      <c r="I241" s="133" t="s">
        <v>115</v>
      </c>
      <c r="J241" s="133" t="s">
        <v>173</v>
      </c>
      <c r="K241" s="81"/>
    </row>
    <row r="242" spans="1:17" x14ac:dyDescent="0.25">
      <c r="A242" s="113">
        <v>1</v>
      </c>
      <c r="B242" s="113">
        <v>2</v>
      </c>
      <c r="C242" s="113">
        <v>3</v>
      </c>
      <c r="D242" s="113">
        <v>4</v>
      </c>
      <c r="E242" s="113">
        <v>5</v>
      </c>
      <c r="F242" s="113">
        <v>6</v>
      </c>
      <c r="G242" s="78"/>
      <c r="H242" s="78"/>
      <c r="I242" s="138"/>
      <c r="J242" s="138"/>
    </row>
    <row r="243" spans="1:17" x14ac:dyDescent="0.25">
      <c r="A243" s="167">
        <v>1</v>
      </c>
      <c r="B243" s="10"/>
      <c r="C243" s="167"/>
      <c r="D243" s="167"/>
      <c r="E243" s="165" t="e">
        <f>F243/D243</f>
        <v>#DIV/0!</v>
      </c>
      <c r="F243" s="165"/>
      <c r="I243" s="138"/>
      <c r="J243" s="138"/>
    </row>
    <row r="244" spans="1:17" s="78" customFormat="1" x14ac:dyDescent="0.25">
      <c r="A244" s="167">
        <v>2</v>
      </c>
      <c r="B244" s="10"/>
      <c r="C244" s="14"/>
      <c r="D244" s="14"/>
      <c r="E244" s="165" t="e">
        <f t="shared" ref="E244:E245" si="3">F244/D244</f>
        <v>#DIV/0!</v>
      </c>
      <c r="F244" s="165"/>
      <c r="G244" s="67"/>
      <c r="H244" s="67"/>
      <c r="I244" s="138"/>
      <c r="J244" s="138"/>
      <c r="K244" s="79"/>
      <c r="O244" s="188"/>
      <c r="P244" s="188"/>
      <c r="Q244" s="188"/>
    </row>
    <row r="245" spans="1:17" x14ac:dyDescent="0.25">
      <c r="A245" s="167">
        <v>3</v>
      </c>
      <c r="B245" s="10"/>
      <c r="C245" s="167"/>
      <c r="D245" s="167"/>
      <c r="E245" s="165" t="e">
        <f t="shared" si="3"/>
        <v>#DIV/0!</v>
      </c>
      <c r="F245" s="165"/>
      <c r="I245" s="138"/>
      <c r="J245" s="138"/>
    </row>
    <row r="246" spans="1:17" x14ac:dyDescent="0.25">
      <c r="A246" s="144"/>
      <c r="B246" s="145" t="s">
        <v>20</v>
      </c>
      <c r="C246" s="144" t="s">
        <v>21</v>
      </c>
      <c r="D246" s="144" t="s">
        <v>21</v>
      </c>
      <c r="E246" s="144" t="s">
        <v>21</v>
      </c>
      <c r="F246" s="146">
        <f>F245+F244+F243</f>
        <v>0</v>
      </c>
      <c r="I246" s="135">
        <f>SUM(I243:I245)</f>
        <v>0</v>
      </c>
      <c r="J246" s="135">
        <f>SUM(J243:J245)</f>
        <v>0</v>
      </c>
    </row>
    <row r="247" spans="1:17" x14ac:dyDescent="0.25">
      <c r="A247" s="30"/>
      <c r="B247" s="31"/>
      <c r="C247" s="30"/>
      <c r="D247" s="30"/>
      <c r="E247" s="30"/>
      <c r="F247" s="30"/>
    </row>
    <row r="248" spans="1:17" x14ac:dyDescent="0.25">
      <c r="A248" s="30"/>
      <c r="B248" s="31"/>
      <c r="C248" s="30"/>
      <c r="D248" s="30"/>
      <c r="E248" s="30"/>
      <c r="F248" s="30"/>
    </row>
    <row r="249" spans="1:17" x14ac:dyDescent="0.25">
      <c r="A249" s="863" t="s">
        <v>181</v>
      </c>
      <c r="B249" s="863"/>
      <c r="C249" s="863"/>
      <c r="D249" s="863"/>
      <c r="E249" s="863"/>
      <c r="F249" s="863"/>
      <c r="G249" s="863"/>
      <c r="H249" s="863"/>
      <c r="I249" s="863"/>
      <c r="J249" s="863"/>
    </row>
    <row r="250" spans="1:17" x14ac:dyDescent="0.25">
      <c r="A250" s="30"/>
      <c r="B250" s="31"/>
      <c r="C250" s="30"/>
      <c r="D250" s="30"/>
      <c r="E250" s="30"/>
      <c r="F250" s="30"/>
    </row>
    <row r="251" spans="1:17" x14ac:dyDescent="0.25">
      <c r="A251" s="865" t="s">
        <v>142</v>
      </c>
      <c r="B251" s="865"/>
      <c r="C251" s="865"/>
      <c r="D251" s="865"/>
      <c r="E251" s="865"/>
      <c r="F251" s="865"/>
      <c r="G251" s="865"/>
      <c r="H251" s="865"/>
      <c r="I251" s="865"/>
      <c r="J251" s="865"/>
      <c r="K251" s="123"/>
    </row>
    <row r="252" spans="1:17" x14ac:dyDescent="0.25">
      <c r="A252" s="166"/>
      <c r="B252" s="34"/>
      <c r="C252" s="166"/>
      <c r="D252" s="166"/>
      <c r="E252" s="166"/>
      <c r="F252" s="166"/>
      <c r="I252" s="850" t="s">
        <v>172</v>
      </c>
      <c r="J252" s="850"/>
    </row>
    <row r="253" spans="1:17" ht="56.25" x14ac:dyDescent="0.25">
      <c r="A253" s="167" t="s">
        <v>24</v>
      </c>
      <c r="B253" s="167" t="s">
        <v>14</v>
      </c>
      <c r="C253" s="167" t="s">
        <v>65</v>
      </c>
      <c r="D253" s="167" t="s">
        <v>59</v>
      </c>
      <c r="E253" s="167" t="s">
        <v>60</v>
      </c>
      <c r="F253" s="167" t="s">
        <v>159</v>
      </c>
      <c r="I253" s="133" t="s">
        <v>115</v>
      </c>
      <c r="J253" s="133" t="s">
        <v>173</v>
      </c>
      <c r="K253" s="122"/>
    </row>
    <row r="254" spans="1:17" x14ac:dyDescent="0.25">
      <c r="A254" s="113">
        <v>1</v>
      </c>
      <c r="B254" s="113">
        <v>2</v>
      </c>
      <c r="C254" s="113">
        <v>3</v>
      </c>
      <c r="D254" s="113">
        <v>4</v>
      </c>
      <c r="E254" s="113">
        <v>5</v>
      </c>
      <c r="F254" s="113">
        <v>6</v>
      </c>
      <c r="G254" s="78"/>
      <c r="H254" s="78"/>
      <c r="I254" s="138"/>
      <c r="J254" s="138"/>
    </row>
    <row r="255" spans="1:17" x14ac:dyDescent="0.25">
      <c r="A255" s="167">
        <v>1</v>
      </c>
      <c r="B255" s="10" t="s">
        <v>61</v>
      </c>
      <c r="C255" s="167"/>
      <c r="D255" s="167"/>
      <c r="E255" s="165" t="e">
        <f>F255/D255/C255</f>
        <v>#DIV/0!</v>
      </c>
      <c r="F255" s="165"/>
      <c r="I255" s="138"/>
      <c r="J255" s="138"/>
    </row>
    <row r="256" spans="1:17" s="78" customFormat="1" ht="69.75" x14ac:dyDescent="0.25">
      <c r="A256" s="167">
        <v>2</v>
      </c>
      <c r="B256" s="10" t="s">
        <v>62</v>
      </c>
      <c r="C256" s="167"/>
      <c r="D256" s="167"/>
      <c r="E256" s="165" t="e">
        <f t="shared" ref="E256:E260" si="4">F256/D256/C256</f>
        <v>#DIV/0!</v>
      </c>
      <c r="F256" s="165"/>
      <c r="G256" s="67"/>
      <c r="H256" s="67"/>
      <c r="I256" s="138"/>
      <c r="J256" s="138"/>
      <c r="K256" s="79"/>
      <c r="O256" s="188"/>
      <c r="P256" s="188"/>
      <c r="Q256" s="188"/>
    </row>
    <row r="257" spans="1:17" ht="69.75" x14ac:dyDescent="0.25">
      <c r="A257" s="167">
        <v>3</v>
      </c>
      <c r="B257" s="10" t="s">
        <v>63</v>
      </c>
      <c r="C257" s="167"/>
      <c r="D257" s="167"/>
      <c r="E257" s="165" t="e">
        <f t="shared" si="4"/>
        <v>#DIV/0!</v>
      </c>
      <c r="F257" s="165"/>
      <c r="I257" s="138"/>
      <c r="J257" s="138"/>
    </row>
    <row r="258" spans="1:17" x14ac:dyDescent="0.25">
      <c r="A258" s="167">
        <v>4</v>
      </c>
      <c r="B258" s="10" t="s">
        <v>64</v>
      </c>
      <c r="C258" s="167"/>
      <c r="D258" s="167"/>
      <c r="E258" s="165" t="e">
        <f t="shared" si="4"/>
        <v>#DIV/0!</v>
      </c>
      <c r="F258" s="165"/>
      <c r="I258" s="140"/>
      <c r="J258" s="140"/>
    </row>
    <row r="259" spans="1:17" ht="116.25" x14ac:dyDescent="0.25">
      <c r="A259" s="167">
        <v>5</v>
      </c>
      <c r="B259" s="10" t="s">
        <v>90</v>
      </c>
      <c r="C259" s="167"/>
      <c r="D259" s="167"/>
      <c r="E259" s="165" t="e">
        <f t="shared" si="4"/>
        <v>#DIV/0!</v>
      </c>
      <c r="F259" s="165"/>
      <c r="I259" s="138"/>
      <c r="J259" s="138"/>
    </row>
    <row r="260" spans="1:17" x14ac:dyDescent="0.25">
      <c r="A260" s="167">
        <v>6</v>
      </c>
      <c r="B260" s="10" t="s">
        <v>91</v>
      </c>
      <c r="C260" s="167"/>
      <c r="D260" s="167"/>
      <c r="E260" s="165" t="e">
        <f t="shared" si="4"/>
        <v>#DIV/0!</v>
      </c>
      <c r="F260" s="165"/>
      <c r="I260" s="138"/>
      <c r="J260" s="138"/>
    </row>
    <row r="261" spans="1:17" x14ac:dyDescent="0.25">
      <c r="A261" s="144"/>
      <c r="B261" s="145" t="s">
        <v>20</v>
      </c>
      <c r="C261" s="144" t="s">
        <v>21</v>
      </c>
      <c r="D261" s="144" t="s">
        <v>21</v>
      </c>
      <c r="E261" s="144" t="s">
        <v>21</v>
      </c>
      <c r="F261" s="146">
        <f>F260+F259+F258+F257+F256+F255</f>
        <v>0</v>
      </c>
      <c r="I261" s="135">
        <f>SUM(I255:I260)</f>
        <v>0</v>
      </c>
      <c r="J261" s="135">
        <f>SUM(J255:J260)</f>
        <v>0</v>
      </c>
    </row>
    <row r="262" spans="1:17" x14ac:dyDescent="0.25">
      <c r="A262" s="17"/>
      <c r="B262" s="11"/>
      <c r="C262" s="17"/>
      <c r="D262" s="17"/>
      <c r="E262" s="17"/>
      <c r="F262" s="17"/>
    </row>
    <row r="263" spans="1:17" x14ac:dyDescent="0.25">
      <c r="A263" s="865" t="s">
        <v>143</v>
      </c>
      <c r="B263" s="865"/>
      <c r="C263" s="865"/>
      <c r="D263" s="865"/>
      <c r="E263" s="865"/>
      <c r="F263" s="865"/>
      <c r="G263" s="865"/>
      <c r="H263" s="865"/>
      <c r="I263" s="865"/>
      <c r="J263" s="865"/>
    </row>
    <row r="264" spans="1:17" x14ac:dyDescent="0.25">
      <c r="A264" s="163"/>
      <c r="B264" s="24"/>
      <c r="C264" s="163"/>
      <c r="D264" s="163"/>
      <c r="E264" s="163"/>
      <c r="F264" s="17"/>
      <c r="I264" s="850" t="s">
        <v>172</v>
      </c>
      <c r="J264" s="850"/>
    </row>
    <row r="265" spans="1:17" ht="56.25" x14ac:dyDescent="0.25">
      <c r="A265" s="167" t="s">
        <v>24</v>
      </c>
      <c r="B265" s="167" t="s">
        <v>14</v>
      </c>
      <c r="C265" s="167" t="s">
        <v>66</v>
      </c>
      <c r="D265" s="167" t="s">
        <v>145</v>
      </c>
      <c r="E265" s="169" t="s">
        <v>107</v>
      </c>
      <c r="F265" s="167" t="s">
        <v>144</v>
      </c>
      <c r="I265" s="133" t="s">
        <v>115</v>
      </c>
      <c r="J265" s="133" t="s">
        <v>173</v>
      </c>
      <c r="K265" s="122"/>
    </row>
    <row r="266" spans="1:17" x14ac:dyDescent="0.25">
      <c r="A266" s="113">
        <v>1</v>
      </c>
      <c r="B266" s="113">
        <v>2</v>
      </c>
      <c r="C266" s="113">
        <v>3</v>
      </c>
      <c r="D266" s="113">
        <v>4</v>
      </c>
      <c r="E266" s="1">
        <v>5</v>
      </c>
      <c r="F266" s="113">
        <v>6</v>
      </c>
      <c r="G266" s="78"/>
      <c r="H266" s="78"/>
      <c r="I266" s="132"/>
      <c r="J266" s="132"/>
    </row>
    <row r="267" spans="1:17" ht="46.5" x14ac:dyDescent="0.25">
      <c r="A267" s="167">
        <v>1</v>
      </c>
      <c r="B267" s="10" t="s">
        <v>87</v>
      </c>
      <c r="C267" s="167"/>
      <c r="D267" s="165" t="e">
        <f>F267/C267</f>
        <v>#DIV/0!</v>
      </c>
      <c r="E267" s="169" t="s">
        <v>12</v>
      </c>
      <c r="F267" s="165"/>
      <c r="I267" s="138"/>
      <c r="J267" s="138"/>
    </row>
    <row r="268" spans="1:17" s="78" customFormat="1" ht="46.5" x14ac:dyDescent="0.25">
      <c r="A268" s="167">
        <v>2</v>
      </c>
      <c r="B268" s="10" t="s">
        <v>198</v>
      </c>
      <c r="C268" s="167" t="s">
        <v>12</v>
      </c>
      <c r="D268" s="165"/>
      <c r="E268" s="169" t="e">
        <f>F268/D268</f>
        <v>#DIV/0!</v>
      </c>
      <c r="F268" s="165"/>
      <c r="G268" s="67"/>
      <c r="H268" s="67"/>
      <c r="I268" s="138"/>
      <c r="J268" s="138"/>
      <c r="K268" s="79"/>
      <c r="O268" s="188"/>
      <c r="P268" s="188"/>
      <c r="Q268" s="188"/>
    </row>
    <row r="269" spans="1:17" x14ac:dyDescent="0.25">
      <c r="A269" s="144"/>
      <c r="B269" s="145" t="s">
        <v>20</v>
      </c>
      <c r="C269" s="144" t="s">
        <v>12</v>
      </c>
      <c r="D269" s="144" t="s">
        <v>12</v>
      </c>
      <c r="E269" s="144" t="s">
        <v>12</v>
      </c>
      <c r="F269" s="146">
        <f>F267+F268</f>
        <v>0</v>
      </c>
      <c r="I269" s="131">
        <f>SUM(I267:I268)</f>
        <v>0</v>
      </c>
      <c r="J269" s="131">
        <f>SUM(J267:J268)</f>
        <v>0</v>
      </c>
    </row>
    <row r="270" spans="1:17" x14ac:dyDescent="0.25">
      <c r="A270" s="17"/>
      <c r="B270" s="11"/>
      <c r="C270" s="17"/>
      <c r="D270" s="17"/>
      <c r="E270" s="17"/>
      <c r="F270" s="17"/>
    </row>
    <row r="271" spans="1:17" x14ac:dyDescent="0.25">
      <c r="A271" s="861" t="s">
        <v>146</v>
      </c>
      <c r="B271" s="861"/>
      <c r="C271" s="861"/>
      <c r="D271" s="861"/>
      <c r="E271" s="861"/>
      <c r="F271" s="861"/>
      <c r="G271" s="861"/>
      <c r="H271" s="861"/>
      <c r="I271" s="861"/>
      <c r="J271" s="861"/>
    </row>
    <row r="272" spans="1:17" x14ac:dyDescent="0.25">
      <c r="A272" s="172"/>
      <c r="B272" s="172"/>
      <c r="C272" s="172"/>
      <c r="D272" s="172"/>
      <c r="E272" s="172"/>
      <c r="F272" s="172"/>
      <c r="G272" s="172"/>
      <c r="H272" s="172"/>
      <c r="I272" s="850" t="s">
        <v>172</v>
      </c>
      <c r="J272" s="850"/>
    </row>
    <row r="273" spans="1:17" s="17" customFormat="1" ht="56.25" x14ac:dyDescent="0.25">
      <c r="A273" s="167" t="s">
        <v>24</v>
      </c>
      <c r="B273" s="167" t="s">
        <v>0</v>
      </c>
      <c r="C273" s="167" t="s">
        <v>69</v>
      </c>
      <c r="D273" s="167" t="s">
        <v>67</v>
      </c>
      <c r="E273" s="167" t="s">
        <v>70</v>
      </c>
      <c r="F273" s="167" t="s">
        <v>7</v>
      </c>
      <c r="I273" s="133" t="s">
        <v>115</v>
      </c>
      <c r="J273" s="133" t="s">
        <v>173</v>
      </c>
      <c r="K273" s="81"/>
      <c r="O273" s="20"/>
      <c r="P273" s="20"/>
      <c r="Q273" s="20"/>
    </row>
    <row r="274" spans="1:17" s="17" customFormat="1" x14ac:dyDescent="0.25">
      <c r="A274" s="113">
        <v>1</v>
      </c>
      <c r="B274" s="113">
        <v>2</v>
      </c>
      <c r="C274" s="113">
        <v>4</v>
      </c>
      <c r="D274" s="113">
        <v>5</v>
      </c>
      <c r="E274" s="113">
        <v>6</v>
      </c>
      <c r="F274" s="113">
        <v>7</v>
      </c>
      <c r="G274" s="1"/>
      <c r="H274" s="1"/>
      <c r="I274" s="135"/>
      <c r="J274" s="135"/>
      <c r="K274" s="19"/>
      <c r="O274" s="20"/>
      <c r="P274" s="20"/>
      <c r="Q274" s="20"/>
    </row>
    <row r="275" spans="1:17" s="17" customFormat="1" x14ac:dyDescent="0.25">
      <c r="A275" s="167">
        <v>1</v>
      </c>
      <c r="B275" s="10" t="s">
        <v>92</v>
      </c>
      <c r="C275" s="165" t="e">
        <f>F275/D275</f>
        <v>#DIV/0!</v>
      </c>
      <c r="D275" s="165"/>
      <c r="E275" s="165"/>
      <c r="F275" s="165"/>
      <c r="I275" s="138"/>
      <c r="J275" s="138"/>
      <c r="K275" s="19"/>
      <c r="O275" s="20"/>
      <c r="P275" s="20"/>
      <c r="Q275" s="20"/>
    </row>
    <row r="276" spans="1:17" s="1" customFormat="1" x14ac:dyDescent="0.25">
      <c r="A276" s="167">
        <v>2</v>
      </c>
      <c r="B276" s="10" t="s">
        <v>68</v>
      </c>
      <c r="C276" s="165" t="e">
        <f t="shared" ref="C276:C279" si="5">F276/D276</f>
        <v>#DIV/0!</v>
      </c>
      <c r="D276" s="165"/>
      <c r="E276" s="165"/>
      <c r="F276" s="165"/>
      <c r="G276" s="17"/>
      <c r="H276" s="17"/>
      <c r="I276" s="138"/>
      <c r="J276" s="138"/>
      <c r="K276" s="104"/>
      <c r="O276" s="191"/>
      <c r="P276" s="191"/>
      <c r="Q276" s="191"/>
    </row>
    <row r="277" spans="1:17" s="17" customFormat="1" x14ac:dyDescent="0.25">
      <c r="A277" s="167">
        <v>3</v>
      </c>
      <c r="B277" s="10" t="s">
        <v>93</v>
      </c>
      <c r="C277" s="165" t="e">
        <f t="shared" si="5"/>
        <v>#DIV/0!</v>
      </c>
      <c r="D277" s="165"/>
      <c r="E277" s="165"/>
      <c r="F277" s="165"/>
      <c r="I277" s="138"/>
      <c r="J277" s="138"/>
      <c r="K277" s="19"/>
      <c r="O277" s="20"/>
      <c r="P277" s="20"/>
      <c r="Q277" s="20"/>
    </row>
    <row r="278" spans="1:17" s="17" customFormat="1" x14ac:dyDescent="0.25">
      <c r="A278" s="167">
        <v>4</v>
      </c>
      <c r="B278" s="10" t="s">
        <v>94</v>
      </c>
      <c r="C278" s="165" t="e">
        <f t="shared" si="5"/>
        <v>#DIV/0!</v>
      </c>
      <c r="D278" s="165"/>
      <c r="E278" s="165"/>
      <c r="F278" s="165"/>
      <c r="I278" s="138"/>
      <c r="J278" s="138"/>
      <c r="K278" s="19"/>
      <c r="O278" s="20"/>
      <c r="P278" s="20"/>
      <c r="Q278" s="20"/>
    </row>
    <row r="279" spans="1:17" s="17" customFormat="1" x14ac:dyDescent="0.25">
      <c r="A279" s="167">
        <v>5</v>
      </c>
      <c r="B279" s="10" t="s">
        <v>192</v>
      </c>
      <c r="C279" s="165" t="e">
        <f t="shared" si="5"/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7" customFormat="1" x14ac:dyDescent="0.25">
      <c r="A280" s="144"/>
      <c r="B280" s="145" t="s">
        <v>20</v>
      </c>
      <c r="C280" s="144" t="s">
        <v>21</v>
      </c>
      <c r="D280" s="144" t="s">
        <v>21</v>
      </c>
      <c r="E280" s="144" t="s">
        <v>21</v>
      </c>
      <c r="F280" s="146">
        <f>SUM(F275:F279)</f>
        <v>0</v>
      </c>
      <c r="I280" s="135">
        <f>SUM(I275:I279)</f>
        <v>0</v>
      </c>
      <c r="J280" s="135">
        <f>SUM(J275:J279)</f>
        <v>0</v>
      </c>
      <c r="K280" s="19"/>
      <c r="O280" s="20"/>
      <c r="P280" s="20"/>
      <c r="Q280" s="20"/>
    </row>
    <row r="281" spans="1:17" s="17" customFormat="1" x14ac:dyDescent="0.25">
      <c r="B281" s="11"/>
      <c r="G281" s="67"/>
      <c r="H281" s="67"/>
      <c r="I281" s="67"/>
      <c r="J281" s="67"/>
      <c r="K281" s="19"/>
      <c r="O281" s="20"/>
      <c r="P281" s="20"/>
      <c r="Q281" s="20"/>
    </row>
    <row r="282" spans="1:17" s="17" customFormat="1" x14ac:dyDescent="0.25">
      <c r="A282" s="866" t="s">
        <v>140</v>
      </c>
      <c r="B282" s="866"/>
      <c r="C282" s="866"/>
      <c r="D282" s="866"/>
      <c r="E282" s="866"/>
      <c r="F282" s="866"/>
      <c r="G282" s="866"/>
      <c r="H282" s="866"/>
      <c r="I282" s="866"/>
      <c r="J282" s="866"/>
      <c r="K282" s="19"/>
      <c r="O282" s="20"/>
      <c r="P282" s="20"/>
      <c r="Q282" s="20"/>
    </row>
    <row r="283" spans="1:17" x14ac:dyDescent="0.25">
      <c r="A283" s="32"/>
      <c r="B283" s="11"/>
      <c r="C283" s="17"/>
      <c r="D283" s="17"/>
      <c r="E283" s="17"/>
      <c r="F283" s="17"/>
      <c r="I283" s="850" t="s">
        <v>172</v>
      </c>
      <c r="J283" s="850"/>
    </row>
    <row r="284" spans="1:17" ht="56.25" x14ac:dyDescent="0.25">
      <c r="A284" s="167" t="s">
        <v>24</v>
      </c>
      <c r="B284" s="167" t="s">
        <v>14</v>
      </c>
      <c r="C284" s="167" t="s">
        <v>71</v>
      </c>
      <c r="D284" s="167" t="s">
        <v>72</v>
      </c>
      <c r="E284" s="167" t="s">
        <v>147</v>
      </c>
      <c r="I284" s="133" t="s">
        <v>115</v>
      </c>
      <c r="J284" s="133" t="s">
        <v>173</v>
      </c>
      <c r="K284" s="127"/>
    </row>
    <row r="285" spans="1:17" x14ac:dyDescent="0.25">
      <c r="A285" s="113">
        <v>1</v>
      </c>
      <c r="B285" s="113">
        <v>2</v>
      </c>
      <c r="C285" s="113">
        <v>3</v>
      </c>
      <c r="D285" s="113">
        <v>4</v>
      </c>
      <c r="E285" s="113">
        <v>5</v>
      </c>
      <c r="F285" s="78"/>
      <c r="G285" s="78"/>
      <c r="H285" s="78"/>
      <c r="I285" s="135"/>
      <c r="J285" s="135"/>
    </row>
    <row r="286" spans="1:17" x14ac:dyDescent="0.25">
      <c r="A286" s="167">
        <v>1</v>
      </c>
      <c r="B286" s="10"/>
      <c r="C286" s="167"/>
      <c r="D286" s="13"/>
      <c r="E286" s="165"/>
      <c r="I286" s="138"/>
      <c r="J286" s="138"/>
    </row>
    <row r="287" spans="1:17" s="78" customFormat="1" x14ac:dyDescent="0.25">
      <c r="A287" s="167">
        <v>2</v>
      </c>
      <c r="B287" s="10"/>
      <c r="C287" s="167"/>
      <c r="D287" s="13"/>
      <c r="E287" s="165"/>
      <c r="F287" s="67"/>
      <c r="G287" s="67"/>
      <c r="H287" s="67"/>
      <c r="I287" s="138"/>
      <c r="J287" s="138"/>
      <c r="K287" s="79"/>
      <c r="O287" s="188"/>
      <c r="P287" s="188"/>
      <c r="Q287" s="188"/>
    </row>
    <row r="288" spans="1:17" x14ac:dyDescent="0.25">
      <c r="A288" s="167">
        <v>3</v>
      </c>
      <c r="B288" s="10"/>
      <c r="C288" s="167"/>
      <c r="D288" s="13"/>
      <c r="E288" s="165"/>
      <c r="I288" s="138"/>
      <c r="J288" s="138"/>
      <c r="P288" s="106"/>
      <c r="Q288" s="195"/>
    </row>
    <row r="289" spans="1:17" x14ac:dyDescent="0.25">
      <c r="A289" s="167">
        <v>4</v>
      </c>
      <c r="B289" s="10"/>
      <c r="C289" s="167"/>
      <c r="D289" s="13"/>
      <c r="E289" s="165"/>
      <c r="I289" s="138"/>
      <c r="J289" s="138"/>
      <c r="P289" s="106"/>
      <c r="Q289" s="195"/>
    </row>
    <row r="290" spans="1:17" x14ac:dyDescent="0.25">
      <c r="A290" s="144"/>
      <c r="B290" s="145" t="s">
        <v>20</v>
      </c>
      <c r="C290" s="144" t="s">
        <v>21</v>
      </c>
      <c r="D290" s="144" t="s">
        <v>21</v>
      </c>
      <c r="E290" s="146">
        <f>SUM(E286:E289)</f>
        <v>0</v>
      </c>
      <c r="I290" s="135">
        <f>SUM(I286:I289)</f>
        <v>0</v>
      </c>
      <c r="J290" s="135">
        <f>SUM(J286:J289)</f>
        <v>0</v>
      </c>
      <c r="P290" s="106"/>
      <c r="Q290" s="195"/>
    </row>
    <row r="291" spans="1:17" x14ac:dyDescent="0.25">
      <c r="A291" s="17"/>
      <c r="B291" s="11"/>
      <c r="C291" s="17"/>
      <c r="D291" s="17"/>
      <c r="E291" s="17"/>
      <c r="F291" s="17"/>
      <c r="P291" s="106"/>
      <c r="Q291" s="195"/>
    </row>
    <row r="292" spans="1:17" x14ac:dyDescent="0.25">
      <c r="A292" s="860" t="s">
        <v>118</v>
      </c>
      <c r="B292" s="860"/>
      <c r="C292" s="860"/>
      <c r="D292" s="860"/>
      <c r="E292" s="860"/>
      <c r="F292" s="860"/>
      <c r="G292" s="860"/>
      <c r="H292" s="860"/>
      <c r="I292" s="860"/>
      <c r="J292" s="860"/>
      <c r="P292" s="106"/>
    </row>
    <row r="293" spans="1:17" x14ac:dyDescent="0.25">
      <c r="A293" s="30"/>
      <c r="B293" s="11"/>
      <c r="C293" s="17"/>
      <c r="D293" s="17"/>
      <c r="E293" s="17"/>
      <c r="F293" s="17"/>
      <c r="P293" s="106"/>
    </row>
    <row r="294" spans="1:17" x14ac:dyDescent="0.25">
      <c r="A294" s="30"/>
      <c r="B294" s="11"/>
      <c r="C294" s="17"/>
      <c r="D294" s="17"/>
      <c r="E294" s="17"/>
      <c r="F294" s="17"/>
      <c r="I294" s="850" t="s">
        <v>172</v>
      </c>
      <c r="J294" s="850"/>
      <c r="K294" s="128"/>
    </row>
    <row r="295" spans="1:17" ht="56.25" x14ac:dyDescent="0.25">
      <c r="A295" s="167" t="s">
        <v>24</v>
      </c>
      <c r="B295" s="167" t="s">
        <v>14</v>
      </c>
      <c r="C295" s="167" t="s">
        <v>74</v>
      </c>
      <c r="D295" s="167" t="s">
        <v>117</v>
      </c>
      <c r="F295" s="17"/>
      <c r="I295" s="133" t="s">
        <v>115</v>
      </c>
      <c r="J295" s="133" t="s">
        <v>173</v>
      </c>
      <c r="P295" s="106"/>
    </row>
    <row r="296" spans="1:17" x14ac:dyDescent="0.25">
      <c r="A296" s="113">
        <v>1</v>
      </c>
      <c r="B296" s="113">
        <v>2</v>
      </c>
      <c r="C296" s="113">
        <v>3</v>
      </c>
      <c r="D296" s="113">
        <v>4</v>
      </c>
      <c r="E296" s="78"/>
      <c r="F296" s="1"/>
      <c r="G296" s="78"/>
      <c r="H296" s="78"/>
      <c r="I296" s="135"/>
      <c r="J296" s="135"/>
      <c r="P296" s="106"/>
    </row>
    <row r="297" spans="1:17" x14ac:dyDescent="0.25">
      <c r="A297" s="167"/>
      <c r="B297" s="15"/>
      <c r="C297" s="13"/>
      <c r="D297" s="165"/>
      <c r="F297" s="17"/>
      <c r="I297" s="138"/>
      <c r="J297" s="138"/>
      <c r="P297" s="106"/>
    </row>
    <row r="298" spans="1:17" s="78" customFormat="1" x14ac:dyDescent="0.25">
      <c r="A298" s="167"/>
      <c r="B298" s="15"/>
      <c r="C298" s="13"/>
      <c r="D298" s="165"/>
      <c r="E298" s="67"/>
      <c r="F298" s="36"/>
      <c r="G298" s="67"/>
      <c r="H298" s="67"/>
      <c r="I298" s="138"/>
      <c r="J298" s="138"/>
      <c r="K298" s="79"/>
      <c r="O298" s="188"/>
      <c r="P298" s="186"/>
      <c r="Q298" s="188"/>
    </row>
    <row r="299" spans="1:17" x14ac:dyDescent="0.25">
      <c r="A299" s="167"/>
      <c r="B299" s="15"/>
      <c r="C299" s="13"/>
      <c r="D299" s="165"/>
      <c r="F299" s="17"/>
      <c r="I299" s="138"/>
      <c r="J299" s="138"/>
      <c r="P299" s="106"/>
      <c r="Q299" s="195"/>
    </row>
    <row r="300" spans="1:17" x14ac:dyDescent="0.25">
      <c r="A300" s="167"/>
      <c r="B300" s="15"/>
      <c r="C300" s="13"/>
      <c r="D300" s="165"/>
      <c r="F300" s="17"/>
      <c r="I300" s="138"/>
      <c r="J300" s="138"/>
      <c r="P300" s="106"/>
      <c r="Q300" s="195"/>
    </row>
    <row r="301" spans="1:17" x14ac:dyDescent="0.25">
      <c r="A301" s="144"/>
      <c r="B301" s="145" t="s">
        <v>20</v>
      </c>
      <c r="C301" s="144" t="s">
        <v>21</v>
      </c>
      <c r="D301" s="146">
        <f>SUM(D297:D300)</f>
        <v>0</v>
      </c>
      <c r="F301" s="17"/>
      <c r="I301" s="135">
        <f>SUM(I297:I300)</f>
        <v>0</v>
      </c>
      <c r="J301" s="135">
        <f>SUM(J297:J300)</f>
        <v>0</v>
      </c>
      <c r="P301" s="106"/>
      <c r="Q301" s="195"/>
    </row>
    <row r="302" spans="1:17" x14ac:dyDescent="0.25">
      <c r="A302" s="35"/>
      <c r="B302" s="11"/>
      <c r="C302" s="17"/>
      <c r="D302" s="17"/>
      <c r="E302" s="17"/>
      <c r="F302" s="17"/>
      <c r="P302" s="106"/>
      <c r="Q302" s="195"/>
    </row>
    <row r="303" spans="1:17" x14ac:dyDescent="0.25">
      <c r="A303" s="864" t="s">
        <v>148</v>
      </c>
      <c r="B303" s="864"/>
      <c r="C303" s="864"/>
      <c r="D303" s="864"/>
      <c r="E303" s="864"/>
      <c r="F303" s="864"/>
      <c r="G303" s="864"/>
      <c r="H303" s="864"/>
      <c r="I303" s="864"/>
      <c r="J303" s="864"/>
      <c r="P303" s="106"/>
    </row>
    <row r="304" spans="1:17" x14ac:dyDescent="0.25">
      <c r="A304" s="30"/>
      <c r="B304" s="11"/>
      <c r="C304" s="17"/>
      <c r="D304" s="17"/>
      <c r="E304" s="17"/>
      <c r="F304" s="17"/>
      <c r="P304" s="106"/>
    </row>
    <row r="305" spans="1:17" x14ac:dyDescent="0.25">
      <c r="A305" s="30"/>
      <c r="B305" s="11"/>
      <c r="C305" s="17"/>
      <c r="D305" s="17"/>
      <c r="E305" s="17"/>
      <c r="F305" s="17"/>
      <c r="I305" s="850" t="s">
        <v>172</v>
      </c>
      <c r="J305" s="850"/>
      <c r="K305" s="129"/>
      <c r="P305" s="106"/>
    </row>
    <row r="306" spans="1:17" ht="56.25" x14ac:dyDescent="0.25">
      <c r="A306" s="167" t="s">
        <v>24</v>
      </c>
      <c r="B306" s="167" t="s">
        <v>14</v>
      </c>
      <c r="C306" s="167" t="s">
        <v>74</v>
      </c>
      <c r="D306" s="167" t="s">
        <v>117</v>
      </c>
      <c r="F306" s="17"/>
      <c r="I306" s="133" t="s">
        <v>115</v>
      </c>
      <c r="J306" s="133" t="s">
        <v>173</v>
      </c>
      <c r="P306" s="106"/>
    </row>
    <row r="307" spans="1:17" x14ac:dyDescent="0.25">
      <c r="A307" s="113">
        <v>1</v>
      </c>
      <c r="B307" s="113">
        <v>2</v>
      </c>
      <c r="C307" s="113">
        <v>3</v>
      </c>
      <c r="D307" s="113">
        <v>4</v>
      </c>
      <c r="E307" s="78"/>
      <c r="F307" s="1"/>
      <c r="G307" s="78"/>
      <c r="H307" s="78"/>
      <c r="I307" s="135"/>
      <c r="J307" s="135"/>
      <c r="P307" s="106"/>
    </row>
    <row r="308" spans="1:17" x14ac:dyDescent="0.25">
      <c r="A308" s="167">
        <v>1</v>
      </c>
      <c r="B308" s="15"/>
      <c r="C308" s="13"/>
      <c r="D308" s="165"/>
      <c r="F308" s="17"/>
      <c r="G308" s="75"/>
      <c r="I308" s="138"/>
      <c r="J308" s="138"/>
      <c r="P308" s="106"/>
    </row>
    <row r="309" spans="1:17" s="78" customFormat="1" x14ac:dyDescent="0.25">
      <c r="A309" s="167">
        <v>2</v>
      </c>
      <c r="B309" s="15"/>
      <c r="C309" s="13"/>
      <c r="D309" s="165"/>
      <c r="E309" s="67"/>
      <c r="F309" s="17"/>
      <c r="G309" s="67"/>
      <c r="H309" s="67"/>
      <c r="I309" s="138"/>
      <c r="J309" s="138"/>
      <c r="K309" s="79"/>
      <c r="O309" s="188"/>
      <c r="P309" s="186"/>
      <c r="Q309" s="188"/>
    </row>
    <row r="310" spans="1:17" x14ac:dyDescent="0.25">
      <c r="A310" s="167"/>
      <c r="B310" s="15"/>
      <c r="C310" s="13"/>
      <c r="D310" s="165"/>
      <c r="F310" s="17"/>
      <c r="I310" s="138"/>
      <c r="J310" s="138"/>
      <c r="P310" s="106"/>
      <c r="Q310" s="195"/>
    </row>
    <row r="311" spans="1:17" x14ac:dyDescent="0.25">
      <c r="A311" s="167"/>
      <c r="B311" s="15"/>
      <c r="C311" s="13"/>
      <c r="D311" s="165"/>
      <c r="F311" s="17"/>
      <c r="I311" s="138"/>
      <c r="J311" s="138"/>
      <c r="P311" s="106"/>
      <c r="Q311" s="195"/>
    </row>
    <row r="312" spans="1:17" x14ac:dyDescent="0.25">
      <c r="A312" s="144"/>
      <c r="B312" s="145" t="s">
        <v>20</v>
      </c>
      <c r="C312" s="144" t="s">
        <v>21</v>
      </c>
      <c r="D312" s="146">
        <f>SUM(D308:D311)</f>
        <v>0</v>
      </c>
      <c r="F312" s="17"/>
      <c r="I312" s="135">
        <f>SUM(I308:I311)</f>
        <v>0</v>
      </c>
      <c r="J312" s="135">
        <f>SUM(J308:J311)</f>
        <v>0</v>
      </c>
      <c r="P312" s="106"/>
      <c r="Q312" s="195"/>
    </row>
    <row r="313" spans="1:17" x14ac:dyDescent="0.25">
      <c r="A313" s="35"/>
      <c r="B313" s="11"/>
      <c r="C313" s="17"/>
      <c r="D313" s="17"/>
      <c r="E313" s="17"/>
      <c r="F313" s="17"/>
      <c r="P313" s="106"/>
      <c r="Q313" s="195"/>
    </row>
    <row r="314" spans="1:17" x14ac:dyDescent="0.25">
      <c r="A314" s="861" t="s">
        <v>150</v>
      </c>
      <c r="B314" s="861"/>
      <c r="C314" s="861"/>
      <c r="D314" s="861"/>
      <c r="E314" s="861"/>
      <c r="F314" s="861"/>
      <c r="G314" s="861"/>
      <c r="H314" s="861"/>
      <c r="I314" s="861"/>
      <c r="J314" s="861"/>
      <c r="P314" s="106"/>
    </row>
    <row r="315" spans="1:17" x14ac:dyDescent="0.25">
      <c r="A315" s="862"/>
      <c r="B315" s="862"/>
      <c r="C315" s="862"/>
      <c r="D315" s="862"/>
      <c r="E315" s="862"/>
      <c r="F315" s="17"/>
      <c r="I315" s="850" t="s">
        <v>172</v>
      </c>
      <c r="J315" s="850"/>
      <c r="P315" s="106"/>
    </row>
    <row r="316" spans="1:17" ht="56.25" x14ac:dyDescent="0.25">
      <c r="A316" s="167" t="s">
        <v>15</v>
      </c>
      <c r="B316" s="167" t="s">
        <v>14</v>
      </c>
      <c r="C316" s="167" t="s">
        <v>27</v>
      </c>
      <c r="D316" s="167" t="s">
        <v>75</v>
      </c>
      <c r="E316" s="167" t="s">
        <v>7</v>
      </c>
      <c r="I316" s="133" t="s">
        <v>115</v>
      </c>
      <c r="J316" s="133" t="s">
        <v>173</v>
      </c>
      <c r="P316" s="106"/>
    </row>
    <row r="317" spans="1:17" x14ac:dyDescent="0.25">
      <c r="A317" s="113">
        <v>1</v>
      </c>
      <c r="B317" s="113">
        <v>2</v>
      </c>
      <c r="C317" s="113">
        <v>3</v>
      </c>
      <c r="D317" s="113">
        <v>4</v>
      </c>
      <c r="E317" s="113">
        <v>5</v>
      </c>
      <c r="F317" s="78"/>
      <c r="G317" s="78"/>
      <c r="H317" s="78"/>
      <c r="I317" s="135"/>
      <c r="J317" s="135"/>
      <c r="P317" s="106"/>
    </row>
    <row r="318" spans="1:17" x14ac:dyDescent="0.25">
      <c r="A318" s="167"/>
      <c r="B318" s="10"/>
      <c r="C318" s="167"/>
      <c r="D318" s="165"/>
      <c r="E318" s="165"/>
      <c r="I318" s="138"/>
      <c r="J318" s="138"/>
      <c r="P318" s="106"/>
    </row>
    <row r="319" spans="1:17" s="78" customFormat="1" x14ac:dyDescent="0.25">
      <c r="A319" s="167"/>
      <c r="B319" s="10"/>
      <c r="C319" s="167"/>
      <c r="D319" s="165"/>
      <c r="E319" s="165"/>
      <c r="F319" s="67"/>
      <c r="G319" s="67"/>
      <c r="H319" s="67"/>
      <c r="I319" s="138"/>
      <c r="J319" s="138"/>
      <c r="K319" s="79"/>
      <c r="O319" s="188"/>
      <c r="P319" s="186"/>
      <c r="Q319" s="188"/>
    </row>
    <row r="320" spans="1:17" x14ac:dyDescent="0.25">
      <c r="A320" s="167"/>
      <c r="B320" s="10"/>
      <c r="C320" s="167"/>
      <c r="D320" s="165"/>
      <c r="E320" s="165"/>
      <c r="I320" s="138"/>
      <c r="J320" s="138"/>
      <c r="P320" s="106"/>
      <c r="Q320" s="195"/>
    </row>
    <row r="321" spans="1:17" x14ac:dyDescent="0.25">
      <c r="A321" s="167"/>
      <c r="B321" s="10"/>
      <c r="C321" s="167"/>
      <c r="D321" s="165"/>
      <c r="E321" s="165"/>
      <c r="I321" s="138"/>
      <c r="J321" s="138"/>
      <c r="P321" s="106"/>
      <c r="Q321" s="195"/>
    </row>
    <row r="322" spans="1:17" x14ac:dyDescent="0.25">
      <c r="A322" s="144"/>
      <c r="B322" s="145" t="s">
        <v>20</v>
      </c>
      <c r="C322" s="144"/>
      <c r="D322" s="144" t="s">
        <v>21</v>
      </c>
      <c r="E322" s="146">
        <f>E321+E318+E319+E320</f>
        <v>0</v>
      </c>
      <c r="I322" s="135">
        <f>SUM(I318:I321)</f>
        <v>0</v>
      </c>
      <c r="J322" s="135">
        <f>SUM(J318:J321)</f>
        <v>0</v>
      </c>
      <c r="P322" s="106"/>
      <c r="Q322" s="195"/>
    </row>
    <row r="323" spans="1:17" x14ac:dyDescent="0.25">
      <c r="A323" s="17"/>
      <c r="B323" s="11"/>
      <c r="C323" s="17"/>
      <c r="D323" s="17"/>
      <c r="E323" s="17"/>
      <c r="F323" s="17"/>
      <c r="P323" s="106"/>
      <c r="Q323" s="195"/>
    </row>
    <row r="324" spans="1:17" x14ac:dyDescent="0.25">
      <c r="A324" s="861" t="s">
        <v>151</v>
      </c>
      <c r="B324" s="861"/>
      <c r="C324" s="861"/>
      <c r="D324" s="861"/>
      <c r="E324" s="861"/>
      <c r="F324" s="861"/>
      <c r="G324" s="861"/>
      <c r="H324" s="861"/>
      <c r="I324" s="861"/>
      <c r="J324" s="861"/>
      <c r="P324" s="106"/>
    </row>
    <row r="325" spans="1:17" x14ac:dyDescent="0.25">
      <c r="A325" s="862"/>
      <c r="B325" s="862"/>
      <c r="C325" s="862"/>
      <c r="D325" s="862"/>
      <c r="E325" s="862"/>
      <c r="F325" s="862"/>
      <c r="I325" s="850" t="s">
        <v>172</v>
      </c>
      <c r="J325" s="850"/>
      <c r="P325" s="106"/>
    </row>
    <row r="326" spans="1:17" ht="56.25" x14ac:dyDescent="0.25">
      <c r="A326" s="167" t="s">
        <v>24</v>
      </c>
      <c r="B326" s="167" t="s">
        <v>14</v>
      </c>
      <c r="C326" s="167" t="s">
        <v>78</v>
      </c>
      <c r="D326" s="167" t="s">
        <v>27</v>
      </c>
      <c r="E326" s="167" t="s">
        <v>79</v>
      </c>
      <c r="F326" s="167" t="s">
        <v>7</v>
      </c>
      <c r="I326" s="133" t="s">
        <v>115</v>
      </c>
      <c r="J326" s="133" t="s">
        <v>173</v>
      </c>
      <c r="K326" s="81"/>
      <c r="L326" s="81"/>
      <c r="P326" s="106"/>
    </row>
    <row r="327" spans="1:17" x14ac:dyDescent="0.25">
      <c r="A327" s="113">
        <v>1</v>
      </c>
      <c r="B327" s="113">
        <v>2</v>
      </c>
      <c r="C327" s="113">
        <v>3</v>
      </c>
      <c r="D327" s="113">
        <v>4</v>
      </c>
      <c r="E327" s="113">
        <v>5</v>
      </c>
      <c r="F327" s="113">
        <v>6</v>
      </c>
      <c r="G327" s="78"/>
      <c r="H327" s="78"/>
      <c r="I327" s="135"/>
      <c r="J327" s="135"/>
      <c r="P327" s="106"/>
    </row>
    <row r="328" spans="1:17" x14ac:dyDescent="0.25">
      <c r="A328" s="167">
        <v>1</v>
      </c>
      <c r="B328" s="10"/>
      <c r="C328" s="167"/>
      <c r="D328" s="167"/>
      <c r="E328" s="165"/>
      <c r="F328" s="165"/>
      <c r="I328" s="138"/>
      <c r="J328" s="138"/>
      <c r="P328" s="106"/>
    </row>
    <row r="329" spans="1:17" s="78" customFormat="1" x14ac:dyDescent="0.25">
      <c r="A329" s="167">
        <v>2</v>
      </c>
      <c r="B329" s="10"/>
      <c r="C329" s="167"/>
      <c r="D329" s="167"/>
      <c r="E329" s="165"/>
      <c r="F329" s="165"/>
      <c r="G329" s="67"/>
      <c r="H329" s="67"/>
      <c r="I329" s="138"/>
      <c r="J329" s="138"/>
      <c r="K329" s="79"/>
      <c r="O329" s="188"/>
      <c r="P329" s="186"/>
      <c r="Q329" s="188"/>
    </row>
    <row r="330" spans="1:17" x14ac:dyDescent="0.25">
      <c r="A330" s="167">
        <v>3</v>
      </c>
      <c r="B330" s="10"/>
      <c r="C330" s="167"/>
      <c r="D330" s="167"/>
      <c r="E330" s="165"/>
      <c r="F330" s="165"/>
      <c r="I330" s="138"/>
      <c r="J330" s="138"/>
      <c r="K330" s="76"/>
      <c r="P330" s="106"/>
      <c r="Q330" s="195"/>
    </row>
    <row r="331" spans="1:17" x14ac:dyDescent="0.25">
      <c r="A331" s="167">
        <v>4</v>
      </c>
      <c r="B331" s="10"/>
      <c r="C331" s="167"/>
      <c r="D331" s="167"/>
      <c r="E331" s="165"/>
      <c r="F331" s="165"/>
      <c r="I331" s="138"/>
      <c r="J331" s="138"/>
      <c r="P331" s="106"/>
      <c r="Q331" s="195"/>
    </row>
    <row r="332" spans="1:17" x14ac:dyDescent="0.25">
      <c r="A332" s="144"/>
      <c r="B332" s="145" t="s">
        <v>20</v>
      </c>
      <c r="C332" s="144" t="s">
        <v>21</v>
      </c>
      <c r="D332" s="144" t="s">
        <v>21</v>
      </c>
      <c r="E332" s="144" t="s">
        <v>21</v>
      </c>
      <c r="F332" s="146">
        <f>F331+F329+F330+F328</f>
        <v>0</v>
      </c>
      <c r="I332" s="135">
        <f>SUM(I328:I331)</f>
        <v>0</v>
      </c>
      <c r="J332" s="135">
        <f>SUM(J328:J331)</f>
        <v>0</v>
      </c>
      <c r="P332" s="106"/>
      <c r="Q332" s="195"/>
    </row>
    <row r="333" spans="1:17" x14ac:dyDescent="0.25">
      <c r="A333" s="17"/>
      <c r="B333" s="11"/>
      <c r="C333" s="17"/>
      <c r="D333" s="17"/>
      <c r="E333" s="17"/>
      <c r="F333" s="36"/>
      <c r="P333" s="106"/>
      <c r="Q333" s="195"/>
    </row>
    <row r="334" spans="1:17" x14ac:dyDescent="0.25">
      <c r="A334" s="861" t="s">
        <v>152</v>
      </c>
      <c r="B334" s="861"/>
      <c r="C334" s="861"/>
      <c r="D334" s="861"/>
      <c r="E334" s="861"/>
      <c r="F334" s="861"/>
      <c r="G334" s="861"/>
      <c r="H334" s="861"/>
      <c r="I334" s="861"/>
      <c r="J334" s="861"/>
      <c r="P334" s="106"/>
    </row>
    <row r="335" spans="1:17" x14ac:dyDescent="0.25">
      <c r="A335" s="862"/>
      <c r="B335" s="862"/>
      <c r="C335" s="862"/>
      <c r="D335" s="862"/>
      <c r="E335" s="862"/>
      <c r="F335" s="862"/>
      <c r="I335" s="850" t="s">
        <v>172</v>
      </c>
      <c r="J335" s="850"/>
      <c r="P335" s="106"/>
    </row>
    <row r="336" spans="1:17" ht="56.25" x14ac:dyDescent="0.25">
      <c r="A336" s="167" t="s">
        <v>24</v>
      </c>
      <c r="B336" s="167" t="s">
        <v>14</v>
      </c>
      <c r="C336" s="167" t="s">
        <v>78</v>
      </c>
      <c r="D336" s="167" t="s">
        <v>27</v>
      </c>
      <c r="E336" s="167" t="s">
        <v>79</v>
      </c>
      <c r="F336" s="167" t="s">
        <v>7</v>
      </c>
      <c r="I336" s="133" t="s">
        <v>115</v>
      </c>
      <c r="J336" s="133" t="s">
        <v>173</v>
      </c>
      <c r="K336" s="81"/>
      <c r="L336" s="81"/>
      <c r="P336" s="106"/>
    </row>
    <row r="337" spans="1:17" x14ac:dyDescent="0.25">
      <c r="A337" s="113">
        <v>1</v>
      </c>
      <c r="B337" s="113">
        <v>2</v>
      </c>
      <c r="C337" s="113">
        <v>3</v>
      </c>
      <c r="D337" s="113">
        <v>4</v>
      </c>
      <c r="E337" s="113">
        <v>5</v>
      </c>
      <c r="F337" s="113">
        <v>6</v>
      </c>
      <c r="G337" s="78"/>
      <c r="H337" s="78"/>
      <c r="I337" s="135"/>
      <c r="J337" s="135"/>
      <c r="P337" s="106"/>
    </row>
    <row r="338" spans="1:17" x14ac:dyDescent="0.25">
      <c r="A338" s="167">
        <v>1</v>
      </c>
      <c r="B338" s="10"/>
      <c r="C338" s="167"/>
      <c r="D338" s="167"/>
      <c r="E338" s="165" t="e">
        <f>F338/D338</f>
        <v>#DIV/0!</v>
      </c>
      <c r="F338" s="165"/>
      <c r="I338" s="138"/>
      <c r="J338" s="138"/>
      <c r="P338" s="106"/>
    </row>
    <row r="339" spans="1:17" s="78" customFormat="1" x14ac:dyDescent="0.25">
      <c r="A339" s="167">
        <v>2</v>
      </c>
      <c r="B339" s="10"/>
      <c r="C339" s="14"/>
      <c r="D339" s="14"/>
      <c r="E339" s="165" t="e">
        <f t="shared" ref="E339:E341" si="6">F339/D339</f>
        <v>#DIV/0!</v>
      </c>
      <c r="F339" s="165"/>
      <c r="G339" s="67"/>
      <c r="H339" s="67"/>
      <c r="I339" s="138"/>
      <c r="J339" s="138"/>
      <c r="K339" s="79"/>
      <c r="O339" s="188"/>
      <c r="P339" s="186"/>
      <c r="Q339" s="188"/>
    </row>
    <row r="340" spans="1:17" x14ac:dyDescent="0.25">
      <c r="A340" s="167"/>
      <c r="B340" s="10"/>
      <c r="C340" s="14"/>
      <c r="D340" s="14"/>
      <c r="E340" s="165" t="e">
        <f t="shared" si="6"/>
        <v>#DIV/0!</v>
      </c>
      <c r="F340" s="165"/>
      <c r="I340" s="138"/>
      <c r="J340" s="138"/>
      <c r="P340" s="106"/>
    </row>
    <row r="341" spans="1:17" x14ac:dyDescent="0.25">
      <c r="A341" s="167">
        <v>3</v>
      </c>
      <c r="B341" s="10"/>
      <c r="C341" s="167"/>
      <c r="D341" s="167"/>
      <c r="E341" s="165" t="e">
        <f t="shared" si="6"/>
        <v>#DIV/0!</v>
      </c>
      <c r="F341" s="165"/>
      <c r="I341" s="138"/>
      <c r="J341" s="138"/>
      <c r="P341" s="106"/>
    </row>
    <row r="342" spans="1:17" x14ac:dyDescent="0.25">
      <c r="A342" s="144"/>
      <c r="B342" s="145" t="s">
        <v>20</v>
      </c>
      <c r="C342" s="144" t="s">
        <v>21</v>
      </c>
      <c r="D342" s="144" t="s">
        <v>21</v>
      </c>
      <c r="E342" s="144" t="s">
        <v>21</v>
      </c>
      <c r="F342" s="146">
        <f>F341+F339+F338+F340</f>
        <v>0</v>
      </c>
      <c r="I342" s="135">
        <f>SUM(I338:I341)</f>
        <v>0</v>
      </c>
      <c r="J342" s="135">
        <f>SUM(J338:J341)</f>
        <v>0</v>
      </c>
      <c r="P342" s="106"/>
    </row>
    <row r="343" spans="1:17" x14ac:dyDescent="0.25">
      <c r="A343" s="17"/>
      <c r="B343" s="11"/>
      <c r="C343" s="17"/>
      <c r="D343" s="17"/>
      <c r="E343" s="17"/>
      <c r="F343" s="36"/>
      <c r="P343" s="106"/>
    </row>
    <row r="344" spans="1:17" x14ac:dyDescent="0.25">
      <c r="A344" s="861" t="s">
        <v>153</v>
      </c>
      <c r="B344" s="861"/>
      <c r="C344" s="861"/>
      <c r="D344" s="861"/>
      <c r="E344" s="861"/>
      <c r="F344" s="861"/>
      <c r="G344" s="861"/>
      <c r="H344" s="861"/>
      <c r="I344" s="861"/>
      <c r="J344" s="861"/>
      <c r="P344" s="106"/>
    </row>
    <row r="345" spans="1:17" x14ac:dyDescent="0.25">
      <c r="A345" s="862"/>
      <c r="B345" s="862"/>
      <c r="C345" s="862"/>
      <c r="D345" s="862"/>
      <c r="E345" s="862"/>
      <c r="F345" s="862"/>
      <c r="I345" s="850" t="s">
        <v>172</v>
      </c>
      <c r="J345" s="850"/>
      <c r="P345" s="106"/>
    </row>
    <row r="346" spans="1:17" ht="56.25" x14ac:dyDescent="0.25">
      <c r="A346" s="167" t="s">
        <v>24</v>
      </c>
      <c r="B346" s="167" t="s">
        <v>14</v>
      </c>
      <c r="C346" s="167" t="s">
        <v>78</v>
      </c>
      <c r="D346" s="167" t="s">
        <v>27</v>
      </c>
      <c r="E346" s="167" t="s">
        <v>79</v>
      </c>
      <c r="F346" s="167" t="s">
        <v>7</v>
      </c>
      <c r="I346" s="133" t="s">
        <v>115</v>
      </c>
      <c r="J346" s="133" t="s">
        <v>173</v>
      </c>
      <c r="K346" s="81"/>
      <c r="L346" s="81"/>
      <c r="P346" s="106"/>
    </row>
    <row r="347" spans="1:17" x14ac:dyDescent="0.25">
      <c r="A347" s="113">
        <v>1</v>
      </c>
      <c r="B347" s="113">
        <v>2</v>
      </c>
      <c r="C347" s="113">
        <v>3</v>
      </c>
      <c r="D347" s="113">
        <v>4</v>
      </c>
      <c r="E347" s="113">
        <v>5</v>
      </c>
      <c r="F347" s="113">
        <v>6</v>
      </c>
      <c r="G347" s="78"/>
      <c r="H347" s="78"/>
      <c r="I347" s="135"/>
      <c r="J347" s="135"/>
      <c r="P347" s="106"/>
    </row>
    <row r="348" spans="1:17" x14ac:dyDescent="0.25">
      <c r="A348" s="167">
        <v>1</v>
      </c>
      <c r="B348" s="10"/>
      <c r="C348" s="167"/>
      <c r="D348" s="167"/>
      <c r="E348" s="165" t="e">
        <f>F348/D348</f>
        <v>#DIV/0!</v>
      </c>
      <c r="F348" s="165"/>
      <c r="I348" s="138"/>
      <c r="J348" s="138"/>
      <c r="P348" s="106"/>
    </row>
    <row r="349" spans="1:17" s="78" customFormat="1" x14ac:dyDescent="0.25">
      <c r="A349" s="167">
        <v>2</v>
      </c>
      <c r="B349" s="10"/>
      <c r="C349" s="14"/>
      <c r="D349" s="14"/>
      <c r="E349" s="165" t="e">
        <f t="shared" ref="E349:E351" si="7">F349/D349</f>
        <v>#DIV/0!</v>
      </c>
      <c r="F349" s="165"/>
      <c r="G349" s="67"/>
      <c r="H349" s="67"/>
      <c r="I349" s="138"/>
      <c r="J349" s="138"/>
      <c r="K349" s="79"/>
      <c r="O349" s="188"/>
      <c r="P349" s="186"/>
      <c r="Q349" s="188"/>
    </row>
    <row r="350" spans="1:17" x14ac:dyDescent="0.25">
      <c r="A350" s="167"/>
      <c r="B350" s="10"/>
      <c r="C350" s="14"/>
      <c r="D350" s="14"/>
      <c r="E350" s="165" t="e">
        <f t="shared" si="7"/>
        <v>#DIV/0!</v>
      </c>
      <c r="F350" s="165"/>
      <c r="I350" s="138"/>
      <c r="J350" s="138"/>
      <c r="P350" s="106"/>
    </row>
    <row r="351" spans="1:17" x14ac:dyDescent="0.25">
      <c r="A351" s="167">
        <v>3</v>
      </c>
      <c r="B351" s="10"/>
      <c r="C351" s="167"/>
      <c r="D351" s="167"/>
      <c r="E351" s="165" t="e">
        <f t="shared" si="7"/>
        <v>#DIV/0!</v>
      </c>
      <c r="F351" s="165"/>
      <c r="I351" s="138"/>
      <c r="J351" s="138"/>
      <c r="P351" s="106"/>
    </row>
    <row r="352" spans="1:17" x14ac:dyDescent="0.25">
      <c r="A352" s="144"/>
      <c r="B352" s="145" t="s">
        <v>20</v>
      </c>
      <c r="C352" s="144" t="s">
        <v>21</v>
      </c>
      <c r="D352" s="144" t="s">
        <v>21</v>
      </c>
      <c r="E352" s="144" t="s">
        <v>21</v>
      </c>
      <c r="F352" s="146">
        <f>F351+F349+F348+F350</f>
        <v>0</v>
      </c>
      <c r="I352" s="135">
        <f>SUM(I348:I351)</f>
        <v>0</v>
      </c>
      <c r="J352" s="135">
        <f>SUM(J348:J351)</f>
        <v>0</v>
      </c>
      <c r="P352" s="106"/>
    </row>
    <row r="353" spans="1:17" x14ac:dyDescent="0.25">
      <c r="A353" s="17"/>
      <c r="B353" s="11"/>
      <c r="C353" s="17"/>
      <c r="D353" s="17"/>
      <c r="E353" s="17"/>
      <c r="F353" s="36"/>
      <c r="P353" s="106"/>
    </row>
    <row r="354" spans="1:17" x14ac:dyDescent="0.25">
      <c r="A354" s="861" t="s">
        <v>154</v>
      </c>
      <c r="B354" s="861"/>
      <c r="C354" s="861"/>
      <c r="D354" s="861"/>
      <c r="E354" s="861"/>
      <c r="F354" s="861"/>
      <c r="G354" s="861"/>
      <c r="H354" s="861"/>
      <c r="I354" s="861"/>
      <c r="J354" s="861"/>
      <c r="P354" s="106"/>
    </row>
    <row r="355" spans="1:17" x14ac:dyDescent="0.25">
      <c r="A355" s="862"/>
      <c r="B355" s="862"/>
      <c r="C355" s="862"/>
      <c r="D355" s="862"/>
      <c r="E355" s="862"/>
      <c r="F355" s="862"/>
      <c r="I355" s="850" t="s">
        <v>172</v>
      </c>
      <c r="J355" s="850"/>
      <c r="P355" s="106"/>
    </row>
    <row r="356" spans="1:17" ht="56.25" x14ac:dyDescent="0.25">
      <c r="A356" s="167" t="s">
        <v>24</v>
      </c>
      <c r="B356" s="167" t="s">
        <v>14</v>
      </c>
      <c r="C356" s="167" t="s">
        <v>78</v>
      </c>
      <c r="D356" s="167" t="s">
        <v>27</v>
      </c>
      <c r="E356" s="167" t="s">
        <v>79</v>
      </c>
      <c r="F356" s="167" t="s">
        <v>7</v>
      </c>
      <c r="I356" s="133" t="s">
        <v>115</v>
      </c>
      <c r="J356" s="133" t="s">
        <v>173</v>
      </c>
      <c r="K356" s="81"/>
      <c r="L356" s="81"/>
      <c r="P356" s="106"/>
    </row>
    <row r="357" spans="1:17" x14ac:dyDescent="0.25">
      <c r="A357" s="112">
        <v>1</v>
      </c>
      <c r="B357" s="112">
        <v>2</v>
      </c>
      <c r="C357" s="112">
        <v>3</v>
      </c>
      <c r="D357" s="112">
        <v>4</v>
      </c>
      <c r="E357" s="113">
        <v>5</v>
      </c>
      <c r="F357" s="113">
        <v>6</v>
      </c>
      <c r="G357" s="8"/>
      <c r="H357" s="8"/>
      <c r="I357" s="135"/>
      <c r="J357" s="135"/>
      <c r="P357" s="106"/>
    </row>
    <row r="358" spans="1:17" x14ac:dyDescent="0.25">
      <c r="A358" s="167">
        <v>1</v>
      </c>
      <c r="B358" s="10"/>
      <c r="C358" s="167"/>
      <c r="D358" s="167"/>
      <c r="E358" s="165" t="e">
        <f>F358/D358</f>
        <v>#DIV/0!</v>
      </c>
      <c r="F358" s="165"/>
      <c r="I358" s="138"/>
      <c r="J358" s="138"/>
      <c r="P358" s="106"/>
    </row>
    <row r="359" spans="1:17" s="8" customFormat="1" x14ac:dyDescent="0.25">
      <c r="A359" s="167">
        <v>2</v>
      </c>
      <c r="B359" s="10"/>
      <c r="C359" s="14"/>
      <c r="D359" s="14"/>
      <c r="E359" s="165" t="e">
        <f t="shared" ref="E359:E361" si="8">F359/D359</f>
        <v>#DIV/0!</v>
      </c>
      <c r="F359" s="165"/>
      <c r="G359" s="67"/>
      <c r="H359" s="67"/>
      <c r="I359" s="138"/>
      <c r="J359" s="138"/>
      <c r="K359" s="80"/>
      <c r="O359" s="192"/>
      <c r="P359" s="187"/>
      <c r="Q359" s="192"/>
    </row>
    <row r="360" spans="1:17" x14ac:dyDescent="0.25">
      <c r="A360" s="167"/>
      <c r="B360" s="10"/>
      <c r="C360" s="14"/>
      <c r="D360" s="14"/>
      <c r="E360" s="165" t="e">
        <f t="shared" si="8"/>
        <v>#DIV/0!</v>
      </c>
      <c r="F360" s="165"/>
      <c r="I360" s="138"/>
      <c r="J360" s="138"/>
      <c r="P360" s="106"/>
    </row>
    <row r="361" spans="1:17" x14ac:dyDescent="0.25">
      <c r="A361" s="167">
        <v>3</v>
      </c>
      <c r="B361" s="10"/>
      <c r="C361" s="167"/>
      <c r="D361" s="167"/>
      <c r="E361" s="165" t="e">
        <f t="shared" si="8"/>
        <v>#DIV/0!</v>
      </c>
      <c r="F361" s="165"/>
      <c r="I361" s="138"/>
      <c r="J361" s="138"/>
      <c r="P361" s="106"/>
    </row>
    <row r="362" spans="1:17" x14ac:dyDescent="0.25">
      <c r="A362" s="144"/>
      <c r="B362" s="145" t="s">
        <v>20</v>
      </c>
      <c r="C362" s="144" t="s">
        <v>21</v>
      </c>
      <c r="D362" s="144" t="s">
        <v>21</v>
      </c>
      <c r="E362" s="144" t="s">
        <v>21</v>
      </c>
      <c r="F362" s="146">
        <f>F361+F359+F358+F360</f>
        <v>0</v>
      </c>
      <c r="I362" s="135">
        <f>SUM(I358:I361)</f>
        <v>0</v>
      </c>
      <c r="J362" s="135">
        <f>SUM(J358:J361)</f>
        <v>0</v>
      </c>
      <c r="P362" s="106"/>
    </row>
    <row r="363" spans="1:17" x14ac:dyDescent="0.25">
      <c r="A363" s="17"/>
      <c r="B363" s="11"/>
      <c r="C363" s="17"/>
      <c r="D363" s="17"/>
      <c r="E363" s="17"/>
      <c r="F363" s="36"/>
      <c r="P363" s="106"/>
    </row>
    <row r="364" spans="1:17" x14ac:dyDescent="0.25">
      <c r="A364" s="861" t="s">
        <v>155</v>
      </c>
      <c r="B364" s="861"/>
      <c r="C364" s="861"/>
      <c r="D364" s="861"/>
      <c r="E364" s="861"/>
      <c r="F364" s="861"/>
      <c r="G364" s="861"/>
      <c r="H364" s="861"/>
      <c r="I364" s="861"/>
      <c r="J364" s="861"/>
      <c r="P364" s="106"/>
    </row>
    <row r="365" spans="1:17" x14ac:dyDescent="0.25">
      <c r="A365" s="862"/>
      <c r="B365" s="862"/>
      <c r="C365" s="862"/>
      <c r="D365" s="862"/>
      <c r="E365" s="862"/>
      <c r="F365" s="862"/>
      <c r="I365" s="850" t="s">
        <v>172</v>
      </c>
      <c r="J365" s="850"/>
      <c r="P365" s="106"/>
    </row>
    <row r="366" spans="1:17" ht="56.25" x14ac:dyDescent="0.25">
      <c r="A366" s="167" t="s">
        <v>24</v>
      </c>
      <c r="B366" s="167" t="s">
        <v>14</v>
      </c>
      <c r="C366" s="167" t="s">
        <v>78</v>
      </c>
      <c r="D366" s="167" t="s">
        <v>27</v>
      </c>
      <c r="E366" s="167" t="s">
        <v>79</v>
      </c>
      <c r="F366" s="167" t="s">
        <v>7</v>
      </c>
      <c r="I366" s="133" t="s">
        <v>115</v>
      </c>
      <c r="J366" s="133" t="s">
        <v>173</v>
      </c>
      <c r="K366" s="81"/>
      <c r="L366" s="105"/>
      <c r="P366" s="106"/>
    </row>
    <row r="367" spans="1:17" x14ac:dyDescent="0.25">
      <c r="A367" s="113">
        <v>1</v>
      </c>
      <c r="B367" s="113">
        <v>2</v>
      </c>
      <c r="C367" s="113">
        <v>3</v>
      </c>
      <c r="D367" s="113">
        <v>4</v>
      </c>
      <c r="E367" s="113">
        <v>5</v>
      </c>
      <c r="F367" s="113">
        <v>6</v>
      </c>
      <c r="G367" s="78"/>
      <c r="H367" s="78"/>
      <c r="I367" s="135"/>
      <c r="J367" s="135"/>
      <c r="P367" s="106"/>
    </row>
    <row r="368" spans="1:17" x14ac:dyDescent="0.25">
      <c r="A368" s="167">
        <v>1</v>
      </c>
      <c r="B368" s="10"/>
      <c r="C368" s="167"/>
      <c r="D368" s="167"/>
      <c r="E368" s="165" t="e">
        <f>F368/D368</f>
        <v>#DIV/0!</v>
      </c>
      <c r="F368" s="165"/>
      <c r="I368" s="138"/>
      <c r="J368" s="138"/>
      <c r="P368" s="106"/>
    </row>
    <row r="369" spans="1:17" s="78" customFormat="1" x14ac:dyDescent="0.25">
      <c r="A369" s="167">
        <v>2</v>
      </c>
      <c r="B369" s="10"/>
      <c r="C369" s="14"/>
      <c r="D369" s="14"/>
      <c r="E369" s="165" t="e">
        <f t="shared" ref="E369:E371" si="9">F369/D369</f>
        <v>#DIV/0!</v>
      </c>
      <c r="F369" s="165"/>
      <c r="G369" s="67"/>
      <c r="H369" s="67"/>
      <c r="I369" s="138"/>
      <c r="J369" s="138"/>
      <c r="K369" s="79"/>
      <c r="O369" s="188"/>
      <c r="P369" s="186"/>
      <c r="Q369" s="188"/>
    </row>
    <row r="370" spans="1:17" x14ac:dyDescent="0.25">
      <c r="A370" s="167"/>
      <c r="B370" s="10"/>
      <c r="C370" s="14"/>
      <c r="D370" s="14"/>
      <c r="E370" s="165" t="e">
        <f t="shared" si="9"/>
        <v>#DIV/0!</v>
      </c>
      <c r="F370" s="165"/>
      <c r="I370" s="138"/>
      <c r="J370" s="138"/>
      <c r="P370" s="106"/>
    </row>
    <row r="371" spans="1:17" x14ac:dyDescent="0.25">
      <c r="A371" s="167">
        <v>3</v>
      </c>
      <c r="B371" s="10"/>
      <c r="C371" s="167"/>
      <c r="D371" s="167"/>
      <c r="E371" s="165" t="e">
        <f t="shared" si="9"/>
        <v>#DIV/0!</v>
      </c>
      <c r="F371" s="165"/>
      <c r="I371" s="138"/>
      <c r="J371" s="138"/>
      <c r="P371" s="106"/>
    </row>
    <row r="372" spans="1:17" x14ac:dyDescent="0.25">
      <c r="A372" s="144"/>
      <c r="B372" s="145" t="s">
        <v>20</v>
      </c>
      <c r="C372" s="144" t="s">
        <v>21</v>
      </c>
      <c r="D372" s="144" t="s">
        <v>21</v>
      </c>
      <c r="E372" s="144" t="s">
        <v>21</v>
      </c>
      <c r="F372" s="146">
        <f>F371+F369+F368+F370</f>
        <v>0</v>
      </c>
      <c r="I372" s="135">
        <f>SUM(I368:I371)</f>
        <v>0</v>
      </c>
      <c r="J372" s="135">
        <f>SUM(J368:J371)</f>
        <v>0</v>
      </c>
      <c r="P372" s="106"/>
    </row>
    <row r="373" spans="1:17" x14ac:dyDescent="0.25">
      <c r="A373" s="17"/>
      <c r="B373" s="11"/>
      <c r="C373" s="17"/>
      <c r="D373" s="17"/>
      <c r="E373" s="17"/>
      <c r="F373" s="36"/>
      <c r="P373" s="106"/>
    </row>
    <row r="374" spans="1:17" x14ac:dyDescent="0.25">
      <c r="A374" s="861" t="s">
        <v>156</v>
      </c>
      <c r="B374" s="861"/>
      <c r="C374" s="861"/>
      <c r="D374" s="861"/>
      <c r="E374" s="861"/>
      <c r="F374" s="861"/>
      <c r="G374" s="861"/>
      <c r="H374" s="861"/>
      <c r="I374" s="861"/>
      <c r="J374" s="861"/>
      <c r="P374" s="106"/>
    </row>
    <row r="375" spans="1:17" x14ac:dyDescent="0.25">
      <c r="A375" s="862"/>
      <c r="B375" s="862"/>
      <c r="C375" s="862"/>
      <c r="D375" s="862"/>
      <c r="E375" s="862"/>
      <c r="F375" s="862"/>
      <c r="I375" s="850" t="s">
        <v>172</v>
      </c>
      <c r="J375" s="850"/>
      <c r="P375" s="106"/>
    </row>
    <row r="376" spans="1:17" ht="56.25" x14ac:dyDescent="0.25">
      <c r="A376" s="167" t="s">
        <v>24</v>
      </c>
      <c r="B376" s="167" t="s">
        <v>14</v>
      </c>
      <c r="C376" s="167" t="s">
        <v>78</v>
      </c>
      <c r="D376" s="167" t="s">
        <v>27</v>
      </c>
      <c r="E376" s="167" t="s">
        <v>79</v>
      </c>
      <c r="F376" s="167" t="s">
        <v>7</v>
      </c>
      <c r="I376" s="133" t="s">
        <v>115</v>
      </c>
      <c r="J376" s="133" t="s">
        <v>173</v>
      </c>
      <c r="K376" s="81"/>
      <c r="L376" s="105"/>
      <c r="P376" s="106"/>
    </row>
    <row r="377" spans="1:17" x14ac:dyDescent="0.25">
      <c r="A377" s="113">
        <v>1</v>
      </c>
      <c r="B377" s="113">
        <v>2</v>
      </c>
      <c r="C377" s="113">
        <v>3</v>
      </c>
      <c r="D377" s="113">
        <v>4</v>
      </c>
      <c r="E377" s="113">
        <v>5</v>
      </c>
      <c r="F377" s="113">
        <v>6</v>
      </c>
      <c r="G377" s="78"/>
      <c r="H377" s="78"/>
      <c r="I377" s="135"/>
      <c r="J377" s="135"/>
      <c r="P377" s="106"/>
    </row>
    <row r="378" spans="1:17" x14ac:dyDescent="0.25">
      <c r="A378" s="167">
        <v>1</v>
      </c>
      <c r="B378" s="10" t="s">
        <v>170</v>
      </c>
      <c r="C378" s="167"/>
      <c r="D378" s="167"/>
      <c r="E378" s="165" t="e">
        <f>F378/D378</f>
        <v>#DIV/0!</v>
      </c>
      <c r="F378" s="165"/>
      <c r="I378" s="138"/>
      <c r="J378" s="138"/>
      <c r="P378" s="106"/>
    </row>
    <row r="379" spans="1:17" s="78" customFormat="1" x14ac:dyDescent="0.25">
      <c r="A379" s="167">
        <v>2</v>
      </c>
      <c r="B379" s="10" t="s">
        <v>171</v>
      </c>
      <c r="C379" s="14"/>
      <c r="D379" s="14"/>
      <c r="E379" s="165" t="e">
        <f t="shared" ref="E379:E381" si="10">F379/D379</f>
        <v>#DIV/0!</v>
      </c>
      <c r="F379" s="165"/>
      <c r="G379" s="67"/>
      <c r="H379" s="67"/>
      <c r="I379" s="138"/>
      <c r="J379" s="138"/>
      <c r="K379" s="79"/>
      <c r="O379" s="188"/>
      <c r="P379" s="186"/>
      <c r="Q379" s="188"/>
    </row>
    <row r="380" spans="1:17" x14ac:dyDescent="0.25">
      <c r="A380" s="167">
        <v>3</v>
      </c>
      <c r="B380" s="10"/>
      <c r="C380" s="167"/>
      <c r="D380" s="167"/>
      <c r="E380" s="165" t="e">
        <f t="shared" si="10"/>
        <v>#DIV/0!</v>
      </c>
      <c r="F380" s="165"/>
      <c r="I380" s="138"/>
      <c r="J380" s="138"/>
      <c r="P380" s="106"/>
      <c r="Q380" s="195"/>
    </row>
    <row r="381" spans="1:17" x14ac:dyDescent="0.25">
      <c r="A381" s="167">
        <v>4</v>
      </c>
      <c r="B381" s="10"/>
      <c r="C381" s="167"/>
      <c r="D381" s="167"/>
      <c r="E381" s="165" t="e">
        <f t="shared" si="10"/>
        <v>#DIV/0!</v>
      </c>
      <c r="F381" s="165"/>
      <c r="I381" s="138"/>
      <c r="J381" s="138"/>
      <c r="P381" s="106"/>
      <c r="Q381" s="195"/>
    </row>
    <row r="382" spans="1:17" x14ac:dyDescent="0.25">
      <c r="A382" s="144"/>
      <c r="B382" s="145" t="s">
        <v>20</v>
      </c>
      <c r="C382" s="144" t="s">
        <v>21</v>
      </c>
      <c r="D382" s="144" t="s">
        <v>21</v>
      </c>
      <c r="E382" s="144" t="s">
        <v>21</v>
      </c>
      <c r="F382" s="146">
        <f>F381+F379+F378+F380</f>
        <v>0</v>
      </c>
      <c r="I382" s="135">
        <f>SUM(I378:I381)</f>
        <v>0</v>
      </c>
      <c r="J382" s="135">
        <f>SUM(J378:J381)</f>
        <v>0</v>
      </c>
      <c r="K382" s="76"/>
      <c r="P382" s="106"/>
      <c r="Q382" s="195"/>
    </row>
    <row r="383" spans="1:17" x14ac:dyDescent="0.25">
      <c r="A383" s="17"/>
      <c r="B383" s="11"/>
      <c r="C383" s="17"/>
      <c r="D383" s="17"/>
      <c r="E383" s="17"/>
      <c r="F383" s="36"/>
      <c r="P383" s="106"/>
      <c r="Q383" s="195"/>
    </row>
    <row r="384" spans="1:17" x14ac:dyDescent="0.25">
      <c r="A384" s="861" t="s">
        <v>149</v>
      </c>
      <c r="B384" s="861"/>
      <c r="C384" s="861"/>
      <c r="D384" s="861"/>
      <c r="E384" s="861"/>
      <c r="F384" s="861"/>
      <c r="G384" s="861"/>
      <c r="H384" s="861"/>
      <c r="I384" s="861"/>
      <c r="J384" s="861"/>
      <c r="P384" s="106"/>
      <c r="Q384" s="195"/>
    </row>
    <row r="385" spans="1:17" x14ac:dyDescent="0.25">
      <c r="A385" s="862"/>
      <c r="B385" s="862"/>
      <c r="C385" s="862"/>
      <c r="D385" s="862"/>
      <c r="E385" s="862"/>
      <c r="F385" s="17"/>
      <c r="I385" s="850" t="s">
        <v>172</v>
      </c>
      <c r="J385" s="850"/>
      <c r="O385" s="106"/>
    </row>
    <row r="386" spans="1:17" ht="56.25" x14ac:dyDescent="0.25">
      <c r="A386" s="167" t="s">
        <v>15</v>
      </c>
      <c r="B386" s="167" t="s">
        <v>14</v>
      </c>
      <c r="C386" s="167" t="s">
        <v>27</v>
      </c>
      <c r="D386" s="167" t="s">
        <v>75</v>
      </c>
      <c r="E386" s="167" t="s">
        <v>7</v>
      </c>
      <c r="I386" s="133" t="s">
        <v>115</v>
      </c>
      <c r="J386" s="133" t="s">
        <v>173</v>
      </c>
      <c r="K386" s="81"/>
      <c r="O386" s="106"/>
    </row>
    <row r="387" spans="1:17" x14ac:dyDescent="0.25">
      <c r="A387" s="113">
        <v>1</v>
      </c>
      <c r="B387" s="113">
        <v>2</v>
      </c>
      <c r="C387" s="113">
        <v>3</v>
      </c>
      <c r="D387" s="113">
        <v>4</v>
      </c>
      <c r="E387" s="113">
        <v>5</v>
      </c>
      <c r="F387" s="78"/>
      <c r="G387" s="78"/>
      <c r="H387" s="78"/>
      <c r="I387" s="135"/>
      <c r="J387" s="135"/>
      <c r="O387" s="106"/>
    </row>
    <row r="388" spans="1:17" x14ac:dyDescent="0.25">
      <c r="A388" s="167">
        <v>1</v>
      </c>
      <c r="B388" s="10" t="s">
        <v>84</v>
      </c>
      <c r="C388" s="167"/>
      <c r="D388" s="165" t="e">
        <f>E388/C388</f>
        <v>#DIV/0!</v>
      </c>
      <c r="E388" s="165"/>
      <c r="I388" s="138"/>
      <c r="J388" s="138"/>
      <c r="O388" s="106"/>
    </row>
    <row r="389" spans="1:17" s="78" customFormat="1" x14ac:dyDescent="0.25">
      <c r="A389" s="167">
        <v>2</v>
      </c>
      <c r="B389" s="10" t="s">
        <v>83</v>
      </c>
      <c r="C389" s="167"/>
      <c r="D389" s="165" t="e">
        <f>E389/C389</f>
        <v>#DIV/0!</v>
      </c>
      <c r="E389" s="165"/>
      <c r="F389" s="67"/>
      <c r="G389" s="67"/>
      <c r="H389" s="67"/>
      <c r="I389" s="138"/>
      <c r="J389" s="138"/>
      <c r="K389" s="79"/>
      <c r="O389" s="186"/>
      <c r="P389" s="188"/>
      <c r="Q389" s="188"/>
    </row>
    <row r="390" spans="1:17" x14ac:dyDescent="0.25">
      <c r="A390" s="167">
        <v>3</v>
      </c>
      <c r="B390" s="10" t="s">
        <v>85</v>
      </c>
      <c r="C390" s="167"/>
      <c r="D390" s="165" t="e">
        <f>E390/C390</f>
        <v>#DIV/0!</v>
      </c>
      <c r="E390" s="165"/>
      <c r="I390" s="138"/>
      <c r="J390" s="138"/>
      <c r="O390" s="106"/>
    </row>
    <row r="391" spans="1:17" x14ac:dyDescent="0.25">
      <c r="A391" s="167">
        <v>4</v>
      </c>
      <c r="B391" s="10" t="s">
        <v>86</v>
      </c>
      <c r="C391" s="167"/>
      <c r="D391" s="165" t="e">
        <f>E391/C391</f>
        <v>#DIV/0!</v>
      </c>
      <c r="E391" s="165"/>
      <c r="I391" s="138"/>
      <c r="J391" s="138"/>
      <c r="O391" s="106"/>
    </row>
    <row r="392" spans="1:17" x14ac:dyDescent="0.25">
      <c r="A392" s="144"/>
      <c r="B392" s="145" t="s">
        <v>20</v>
      </c>
      <c r="C392" s="144"/>
      <c r="D392" s="144" t="s">
        <v>21</v>
      </c>
      <c r="E392" s="146">
        <f>E391+E390+E389+E388</f>
        <v>0</v>
      </c>
      <c r="I392" s="135">
        <f>SUM(I388:I391)</f>
        <v>0</v>
      </c>
      <c r="J392" s="135">
        <f>SUM(J388:J391)</f>
        <v>0</v>
      </c>
      <c r="O392" s="106"/>
    </row>
    <row r="393" spans="1:17" x14ac:dyDescent="0.25">
      <c r="A393" s="35"/>
      <c r="B393" s="11"/>
      <c r="C393" s="17"/>
      <c r="D393" s="17"/>
      <c r="E393" s="17"/>
      <c r="F393" s="36"/>
      <c r="O393" s="106"/>
    </row>
    <row r="394" spans="1:17" x14ac:dyDescent="0.25">
      <c r="A394" s="861" t="s">
        <v>158</v>
      </c>
      <c r="B394" s="861"/>
      <c r="C394" s="861"/>
      <c r="D394" s="861"/>
      <c r="E394" s="861"/>
      <c r="F394" s="861"/>
      <c r="G394" s="861"/>
      <c r="H394" s="861"/>
      <c r="I394" s="861"/>
      <c r="J394" s="861"/>
      <c r="O394" s="106"/>
    </row>
    <row r="395" spans="1:17" x14ac:dyDescent="0.25">
      <c r="A395" s="30"/>
      <c r="B395" s="11"/>
      <c r="C395" s="17"/>
      <c r="D395" s="17"/>
      <c r="E395" s="17"/>
      <c r="F395" s="17"/>
      <c r="P395" s="106"/>
    </row>
    <row r="396" spans="1:17" x14ac:dyDescent="0.25">
      <c r="A396" s="30"/>
      <c r="B396" s="11"/>
      <c r="C396" s="17"/>
      <c r="D396" s="17"/>
      <c r="E396" s="17"/>
      <c r="F396" s="17"/>
      <c r="I396" s="850" t="s">
        <v>172</v>
      </c>
      <c r="J396" s="850"/>
      <c r="K396" s="128"/>
    </row>
    <row r="397" spans="1:17" ht="56.25" x14ac:dyDescent="0.25">
      <c r="A397" s="167" t="s">
        <v>24</v>
      </c>
      <c r="B397" s="167" t="s">
        <v>14</v>
      </c>
      <c r="C397" s="167" t="s">
        <v>74</v>
      </c>
      <c r="D397" s="167" t="s">
        <v>117</v>
      </c>
      <c r="F397" s="17"/>
      <c r="I397" s="133" t="s">
        <v>115</v>
      </c>
      <c r="J397" s="133" t="s">
        <v>173</v>
      </c>
      <c r="P397" s="106"/>
    </row>
    <row r="398" spans="1:17" x14ac:dyDescent="0.25">
      <c r="A398" s="113">
        <v>1</v>
      </c>
      <c r="B398" s="113">
        <v>2</v>
      </c>
      <c r="C398" s="113">
        <v>3</v>
      </c>
      <c r="D398" s="113">
        <v>4</v>
      </c>
      <c r="E398" s="78"/>
      <c r="F398" s="1"/>
      <c r="G398" s="78"/>
      <c r="H398" s="78"/>
      <c r="I398" s="135"/>
      <c r="J398" s="135"/>
      <c r="P398" s="106"/>
    </row>
    <row r="399" spans="1:17" x14ac:dyDescent="0.25">
      <c r="A399" s="167"/>
      <c r="B399" s="15"/>
      <c r="C399" s="13"/>
      <c r="D399" s="165"/>
      <c r="F399" s="17"/>
      <c r="I399" s="138"/>
      <c r="J399" s="138"/>
      <c r="P399" s="106"/>
    </row>
    <row r="400" spans="1:17" s="78" customFormat="1" x14ac:dyDescent="0.25">
      <c r="A400" s="167"/>
      <c r="B400" s="15"/>
      <c r="C400" s="13"/>
      <c r="D400" s="165"/>
      <c r="E400" s="67"/>
      <c r="F400" s="36"/>
      <c r="G400" s="67"/>
      <c r="H400" s="67"/>
      <c r="I400" s="138"/>
      <c r="J400" s="138"/>
      <c r="K400" s="79"/>
      <c r="O400" s="188"/>
      <c r="P400" s="186"/>
      <c r="Q400" s="188"/>
    </row>
    <row r="401" spans="1:17" x14ac:dyDescent="0.25">
      <c r="A401" s="167"/>
      <c r="B401" s="15"/>
      <c r="C401" s="13"/>
      <c r="D401" s="165"/>
      <c r="F401" s="17"/>
      <c r="I401" s="138"/>
      <c r="J401" s="138"/>
      <c r="P401" s="106"/>
      <c r="Q401" s="195"/>
    </row>
    <row r="402" spans="1:17" x14ac:dyDescent="0.25">
      <c r="A402" s="167"/>
      <c r="B402" s="15"/>
      <c r="C402" s="13"/>
      <c r="D402" s="165"/>
      <c r="F402" s="17"/>
      <c r="I402" s="138"/>
      <c r="J402" s="138"/>
      <c r="P402" s="106"/>
      <c r="Q402" s="195"/>
    </row>
    <row r="403" spans="1:17" x14ac:dyDescent="0.25">
      <c r="A403" s="144"/>
      <c r="B403" s="145" t="s">
        <v>20</v>
      </c>
      <c r="C403" s="144" t="s">
        <v>21</v>
      </c>
      <c r="D403" s="146">
        <f>SUM(D399:D402)</f>
        <v>0</v>
      </c>
      <c r="F403" s="17"/>
      <c r="I403" s="135">
        <f>SUM(I399:I402)</f>
        <v>0</v>
      </c>
      <c r="J403" s="135">
        <f>SUM(J399:J402)</f>
        <v>0</v>
      </c>
      <c r="P403" s="106"/>
      <c r="Q403" s="195"/>
    </row>
    <row r="404" spans="1:17" x14ac:dyDescent="0.25">
      <c r="A404" s="35"/>
      <c r="B404" s="11"/>
      <c r="C404" s="17"/>
      <c r="D404" s="17"/>
      <c r="E404" s="17"/>
      <c r="F404" s="36"/>
      <c r="P404" s="106"/>
      <c r="Q404" s="195"/>
    </row>
    <row r="405" spans="1:17" x14ac:dyDescent="0.25">
      <c r="A405" s="863" t="s">
        <v>180</v>
      </c>
      <c r="B405" s="863"/>
      <c r="C405" s="863"/>
      <c r="D405" s="863"/>
      <c r="E405" s="863"/>
      <c r="F405" s="863"/>
      <c r="G405" s="863"/>
      <c r="H405" s="863"/>
      <c r="I405" s="863"/>
      <c r="J405" s="863"/>
      <c r="P405" s="106"/>
    </row>
    <row r="406" spans="1:17" x14ac:dyDescent="0.25">
      <c r="A406" s="35"/>
      <c r="B406" s="11"/>
      <c r="C406" s="17"/>
      <c r="D406" s="17"/>
      <c r="E406" s="17"/>
      <c r="F406" s="36"/>
      <c r="P406" s="106"/>
    </row>
    <row r="407" spans="1:17" x14ac:dyDescent="0.25">
      <c r="A407" s="860" t="s">
        <v>118</v>
      </c>
      <c r="B407" s="860"/>
      <c r="C407" s="860"/>
      <c r="D407" s="860"/>
      <c r="E407" s="860"/>
      <c r="F407" s="860"/>
      <c r="G407" s="860"/>
      <c r="H407" s="860"/>
      <c r="I407" s="860"/>
      <c r="J407" s="860"/>
      <c r="K407" s="123"/>
    </row>
    <row r="408" spans="1:17" x14ac:dyDescent="0.25">
      <c r="A408" s="55"/>
      <c r="B408" s="55"/>
      <c r="C408" s="55"/>
      <c r="D408" s="55"/>
      <c r="E408" s="55"/>
      <c r="F408" s="17"/>
      <c r="I408" s="850" t="s">
        <v>172</v>
      </c>
      <c r="J408" s="850"/>
      <c r="P408" s="106"/>
    </row>
    <row r="409" spans="1:17" ht="56.25" x14ac:dyDescent="0.25">
      <c r="A409" s="167" t="s">
        <v>24</v>
      </c>
      <c r="B409" s="167" t="s">
        <v>14</v>
      </c>
      <c r="C409" s="167" t="s">
        <v>74</v>
      </c>
      <c r="D409" s="167" t="s">
        <v>117</v>
      </c>
      <c r="E409" s="68"/>
      <c r="F409" s="37"/>
      <c r="G409" s="4"/>
      <c r="H409" s="37"/>
      <c r="I409" s="133" t="s">
        <v>115</v>
      </c>
      <c r="J409" s="133" t="s">
        <v>173</v>
      </c>
      <c r="K409" s="128"/>
      <c r="P409" s="106"/>
    </row>
    <row r="410" spans="1:17" x14ac:dyDescent="0.25">
      <c r="A410" s="113">
        <v>1</v>
      </c>
      <c r="B410" s="113">
        <v>2</v>
      </c>
      <c r="C410" s="113">
        <v>3</v>
      </c>
      <c r="D410" s="113">
        <v>4</v>
      </c>
      <c r="E410" s="79"/>
      <c r="F410" s="107"/>
      <c r="G410" s="108"/>
      <c r="H410" s="109"/>
      <c r="I410" s="141"/>
      <c r="J410" s="141"/>
      <c r="P410" s="106"/>
    </row>
    <row r="411" spans="1:17" s="68" customFormat="1" x14ac:dyDescent="0.25">
      <c r="A411" s="167">
        <v>1</v>
      </c>
      <c r="B411" s="10"/>
      <c r="C411" s="13"/>
      <c r="D411" s="165"/>
      <c r="F411" s="37"/>
      <c r="G411" s="4"/>
      <c r="H411" s="21"/>
      <c r="I411" s="142"/>
      <c r="J411" s="142"/>
      <c r="O411" s="121"/>
      <c r="P411" s="88"/>
      <c r="Q411" s="121"/>
    </row>
    <row r="412" spans="1:17" s="79" customFormat="1" x14ac:dyDescent="0.25">
      <c r="A412" s="144"/>
      <c r="B412" s="145" t="s">
        <v>20</v>
      </c>
      <c r="C412" s="144" t="s">
        <v>21</v>
      </c>
      <c r="D412" s="146">
        <f>SUM(D411:D411)</f>
        <v>0</v>
      </c>
      <c r="E412" s="68"/>
      <c r="F412" s="37"/>
      <c r="G412" s="4"/>
      <c r="H412" s="21"/>
      <c r="I412" s="135">
        <f>SUM(I411)</f>
        <v>0</v>
      </c>
      <c r="J412" s="135">
        <f>SUM(J411)</f>
        <v>0</v>
      </c>
      <c r="O412" s="193"/>
      <c r="P412" s="198"/>
      <c r="Q412" s="193"/>
    </row>
    <row r="413" spans="1:17" s="68" customFormat="1" x14ac:dyDescent="0.25">
      <c r="A413" s="37"/>
      <c r="B413" s="37"/>
      <c r="C413" s="37"/>
      <c r="D413" s="37"/>
      <c r="E413" s="37"/>
      <c r="F413" s="37"/>
      <c r="G413" s="4"/>
      <c r="H413" s="21"/>
      <c r="I413" s="4"/>
      <c r="J413" s="4"/>
      <c r="O413" s="121"/>
      <c r="P413" s="88"/>
      <c r="Q413" s="199"/>
    </row>
    <row r="414" spans="1:17" s="68" customFormat="1" x14ac:dyDescent="0.25">
      <c r="A414" s="861" t="s">
        <v>152</v>
      </c>
      <c r="B414" s="861"/>
      <c r="C414" s="861"/>
      <c r="D414" s="861"/>
      <c r="E414" s="861"/>
      <c r="F414" s="861"/>
      <c r="G414" s="861"/>
      <c r="H414" s="861"/>
      <c r="I414" s="861"/>
      <c r="J414" s="861"/>
      <c r="O414" s="121"/>
      <c r="P414" s="88"/>
      <c r="Q414" s="121"/>
    </row>
    <row r="415" spans="1:17" s="68" customFormat="1" x14ac:dyDescent="0.25">
      <c r="A415" s="862"/>
      <c r="B415" s="862"/>
      <c r="C415" s="862"/>
      <c r="D415" s="862"/>
      <c r="E415" s="862"/>
      <c r="F415" s="862"/>
      <c r="G415" s="67"/>
      <c r="H415" s="67"/>
      <c r="I415" s="850" t="s">
        <v>172</v>
      </c>
      <c r="J415" s="850"/>
      <c r="O415" s="121"/>
      <c r="P415" s="88"/>
      <c r="Q415" s="121"/>
    </row>
    <row r="416" spans="1:17" s="68" customFormat="1" ht="56.25" x14ac:dyDescent="0.25">
      <c r="A416" s="167" t="s">
        <v>24</v>
      </c>
      <c r="B416" s="167" t="s">
        <v>14</v>
      </c>
      <c r="C416" s="167" t="s">
        <v>78</v>
      </c>
      <c r="D416" s="167" t="s">
        <v>27</v>
      </c>
      <c r="E416" s="167" t="s">
        <v>79</v>
      </c>
      <c r="F416" s="167" t="s">
        <v>7</v>
      </c>
      <c r="H416" s="67"/>
      <c r="I416" s="133" t="s">
        <v>115</v>
      </c>
      <c r="J416" s="133" t="s">
        <v>173</v>
      </c>
      <c r="M416" s="76"/>
      <c r="O416" s="121"/>
      <c r="P416" s="88"/>
      <c r="Q416" s="121"/>
    </row>
    <row r="417" spans="1:17" s="68" customFormat="1" x14ac:dyDescent="0.25">
      <c r="A417" s="113">
        <v>1</v>
      </c>
      <c r="B417" s="113">
        <v>2</v>
      </c>
      <c r="C417" s="113">
        <v>3</v>
      </c>
      <c r="D417" s="113">
        <v>4</v>
      </c>
      <c r="E417" s="113">
        <v>5</v>
      </c>
      <c r="F417" s="113">
        <v>6</v>
      </c>
      <c r="G417" s="79"/>
      <c r="H417" s="78"/>
      <c r="I417" s="130"/>
      <c r="J417" s="130"/>
      <c r="O417" s="121"/>
      <c r="P417" s="88"/>
      <c r="Q417" s="121"/>
    </row>
    <row r="418" spans="1:17" s="68" customFormat="1" x14ac:dyDescent="0.25">
      <c r="A418" s="167">
        <v>1</v>
      </c>
      <c r="B418" s="10" t="s">
        <v>175</v>
      </c>
      <c r="C418" s="167"/>
      <c r="D418" s="167"/>
      <c r="E418" s="165" t="e">
        <f>F418/D418</f>
        <v>#DIV/0!</v>
      </c>
      <c r="F418" s="165"/>
      <c r="H418" s="67"/>
      <c r="I418" s="142"/>
      <c r="J418" s="142"/>
      <c r="O418" s="121"/>
      <c r="P418" s="88"/>
      <c r="Q418" s="121"/>
    </row>
    <row r="419" spans="1:17" s="79" customFormat="1" x14ac:dyDescent="0.25">
      <c r="A419" s="144"/>
      <c r="B419" s="145" t="s">
        <v>20</v>
      </c>
      <c r="C419" s="144" t="s">
        <v>21</v>
      </c>
      <c r="D419" s="144" t="s">
        <v>21</v>
      </c>
      <c r="E419" s="144" t="s">
        <v>21</v>
      </c>
      <c r="F419" s="146">
        <f>F418</f>
        <v>0</v>
      </c>
      <c r="G419" s="67"/>
      <c r="H419" s="67"/>
      <c r="I419" s="135">
        <f>SUM(I418)</f>
        <v>0</v>
      </c>
      <c r="J419" s="135">
        <f>SUM(J418)</f>
        <v>0</v>
      </c>
      <c r="O419" s="193"/>
      <c r="P419" s="198"/>
      <c r="Q419" s="193"/>
    </row>
    <row r="420" spans="1:17" s="68" customFormat="1" x14ac:dyDescent="0.25">
      <c r="A420" s="35"/>
      <c r="B420" s="11"/>
      <c r="C420" s="17"/>
      <c r="D420" s="17"/>
      <c r="E420" s="17"/>
      <c r="F420" s="36"/>
      <c r="G420" s="67"/>
      <c r="H420" s="67"/>
      <c r="I420" s="67"/>
      <c r="J420" s="67"/>
      <c r="O420" s="121"/>
      <c r="P420" s="88"/>
      <c r="Q420" s="121"/>
    </row>
    <row r="421" spans="1:17" x14ac:dyDescent="0.25">
      <c r="A421" s="35"/>
      <c r="B421" s="48" t="s">
        <v>100</v>
      </c>
      <c r="C421" s="164">
        <f>C422+C423+C424</f>
        <v>0</v>
      </c>
      <c r="D421" s="194"/>
      <c r="P421" s="106"/>
    </row>
    <row r="422" spans="1:17" x14ac:dyDescent="0.25">
      <c r="A422" s="35"/>
      <c r="B422" s="49" t="s">
        <v>2</v>
      </c>
      <c r="C422" s="164">
        <f>F419+D412+D403+E392+F382+F372+F362+F352+F342+F332+E322+D312+D301+E290+F280+F269+F261+F246+D237+D228+E219+E207+E198+C186+C175+C164+C153+C140+E127+E116+E105+D94+E78+F69+F62+F44+E30+J22-C423-C424</f>
        <v>0</v>
      </c>
      <c r="D422" s="195"/>
      <c r="P422" s="106"/>
    </row>
    <row r="423" spans="1:17" x14ac:dyDescent="0.25">
      <c r="A423" s="17"/>
      <c r="B423" s="11" t="s">
        <v>13</v>
      </c>
      <c r="C423" s="164">
        <f>I419+I412+I403+I392+I382+I372+I362+I342+I352+I332+I322+I312+I301+I290+I280+I269+I261+I246+I237+I228+I219+I207+I198+I186+I175+I164+I153+I140+I127+I116+I105+I94+I78+I69+I62+I44+I30</f>
        <v>0</v>
      </c>
      <c r="D423" s="195"/>
      <c r="L423" s="38"/>
      <c r="M423" s="11"/>
      <c r="N423" s="75"/>
      <c r="P423" s="106"/>
    </row>
    <row r="424" spans="1:17" x14ac:dyDescent="0.25">
      <c r="A424" s="17"/>
      <c r="B424" s="11" t="s">
        <v>106</v>
      </c>
      <c r="C424" s="164">
        <f>J419+J412+J403+J392+J382+J372+J362+J352+J342+J332+J322+J312+J301+J290+J280+J269+J261+J246+J237+J228+J219+J207+J198+J186+J175+J164+J153+J140+J127+J116+J105+J94+J78+J69+J62+J44+J30</f>
        <v>0</v>
      </c>
      <c r="D424" s="195"/>
    </row>
    <row r="425" spans="1:17" x14ac:dyDescent="0.25">
      <c r="A425" s="17"/>
      <c r="B425" s="11"/>
      <c r="C425" s="17"/>
      <c r="D425" s="17"/>
      <c r="E425" s="17"/>
      <c r="F425" s="17"/>
    </row>
    <row r="426" spans="1:17" x14ac:dyDescent="0.25">
      <c r="A426" s="17"/>
      <c r="B426" s="175" t="s">
        <v>195</v>
      </c>
      <c r="C426" s="201">
        <f>F419+D412+D403+E392+F382+F372+F362+F352+F342+F332+E322+D312+D301+E290+F280+F269+F261+F246+D237+D228+E219</f>
        <v>0</v>
      </c>
      <c r="D426" s="17"/>
      <c r="E426" s="17"/>
      <c r="F426" s="17"/>
    </row>
    <row r="427" spans="1:17" ht="47.25" customHeight="1" x14ac:dyDescent="0.25">
      <c r="A427" s="17"/>
      <c r="B427" s="200" t="s">
        <v>196</v>
      </c>
      <c r="C427" s="202"/>
      <c r="D427" s="17"/>
      <c r="E427" s="17"/>
      <c r="F427" s="17"/>
    </row>
    <row r="428" spans="1:17" ht="45" x14ac:dyDescent="0.25">
      <c r="A428" s="17"/>
      <c r="B428" s="175" t="s">
        <v>197</v>
      </c>
      <c r="C428" s="201">
        <f>C426-C427</f>
        <v>0</v>
      </c>
      <c r="D428" s="17"/>
      <c r="E428" s="17"/>
      <c r="F428" s="17"/>
    </row>
    <row r="429" spans="1:17" x14ac:dyDescent="0.25">
      <c r="A429" s="17"/>
      <c r="B429" s="11"/>
      <c r="C429" s="17"/>
      <c r="D429" s="17"/>
      <c r="E429" s="17"/>
      <c r="F429" s="17"/>
    </row>
    <row r="430" spans="1:17" x14ac:dyDescent="0.25">
      <c r="A430" s="17"/>
      <c r="B430" s="11"/>
      <c r="C430" s="17"/>
      <c r="D430" s="17"/>
      <c r="E430" s="17"/>
      <c r="F430" s="17"/>
    </row>
    <row r="431" spans="1:17" x14ac:dyDescent="0.25">
      <c r="A431" s="17"/>
      <c r="B431" s="11"/>
      <c r="C431" s="17"/>
      <c r="D431" s="17"/>
      <c r="E431" s="17"/>
      <c r="F431" s="17"/>
    </row>
    <row r="432" spans="1:17" x14ac:dyDescent="0.25">
      <c r="A432" s="17"/>
      <c r="B432" s="11"/>
      <c r="C432" s="17"/>
      <c r="D432" s="17"/>
      <c r="E432" s="17"/>
      <c r="F432" s="17"/>
    </row>
    <row r="433" spans="1:17" x14ac:dyDescent="0.25">
      <c r="A433" s="858" t="s">
        <v>9</v>
      </c>
      <c r="B433" s="858"/>
      <c r="C433" s="39"/>
      <c r="D433" s="928" t="e">
        <f>#REF!</f>
        <v>#REF!</v>
      </c>
      <c r="E433" s="928"/>
      <c r="F433" s="17"/>
      <c r="G433" s="17"/>
      <c r="H433" s="17"/>
      <c r="I433" s="17"/>
      <c r="J433" s="17"/>
    </row>
    <row r="434" spans="1:17" x14ac:dyDescent="0.25">
      <c r="A434" s="17"/>
      <c r="B434" s="40"/>
      <c r="C434" s="161" t="s">
        <v>10</v>
      </c>
      <c r="D434" s="929" t="s">
        <v>3</v>
      </c>
      <c r="E434" s="929"/>
      <c r="F434" s="17"/>
      <c r="G434" s="17"/>
      <c r="H434" s="17"/>
      <c r="I434" s="17"/>
      <c r="J434" s="17"/>
    </row>
    <row r="435" spans="1:17" s="17" customFormat="1" x14ac:dyDescent="0.25">
      <c r="A435" s="927"/>
      <c r="B435" s="927"/>
      <c r="C435" s="41"/>
      <c r="D435" s="162"/>
      <c r="E435" s="42"/>
      <c r="L435" s="111"/>
      <c r="O435" s="20"/>
      <c r="P435" s="20"/>
      <c r="Q435" s="20"/>
    </row>
    <row r="436" spans="1:17" s="17" customFormat="1" x14ac:dyDescent="0.25">
      <c r="A436" s="927"/>
      <c r="B436" s="927"/>
      <c r="C436" s="41"/>
      <c r="D436" s="910"/>
      <c r="E436" s="910"/>
      <c r="L436" s="111"/>
      <c r="O436" s="20"/>
      <c r="P436" s="20"/>
      <c r="Q436" s="20"/>
    </row>
    <row r="437" spans="1:17" s="17" customFormat="1" x14ac:dyDescent="0.25">
      <c r="A437" s="20"/>
      <c r="B437" s="43"/>
      <c r="C437" s="9"/>
      <c r="D437" s="910"/>
      <c r="E437" s="910"/>
      <c r="L437" s="111"/>
      <c r="O437" s="20"/>
      <c r="P437" s="20"/>
      <c r="Q437" s="20"/>
    </row>
    <row r="438" spans="1:17" s="17" customFormat="1" x14ac:dyDescent="0.25">
      <c r="B438" s="40"/>
      <c r="C438" s="44"/>
      <c r="D438" s="45"/>
      <c r="E438" s="46"/>
      <c r="L438" s="111"/>
      <c r="O438" s="20"/>
      <c r="P438" s="20"/>
      <c r="Q438" s="20"/>
    </row>
    <row r="439" spans="1:17" s="17" customFormat="1" x14ac:dyDescent="0.25">
      <c r="A439" s="858" t="s">
        <v>11</v>
      </c>
      <c r="B439" s="858"/>
      <c r="C439" s="47"/>
      <c r="D439" s="928" t="e">
        <f>#REF!</f>
        <v>#REF!</v>
      </c>
      <c r="E439" s="928"/>
      <c r="L439" s="111"/>
      <c r="O439" s="20"/>
      <c r="P439" s="20"/>
      <c r="Q439" s="20"/>
    </row>
    <row r="440" spans="1:17" s="17" customFormat="1" x14ac:dyDescent="0.25">
      <c r="B440" s="40"/>
      <c r="C440" s="161" t="s">
        <v>10</v>
      </c>
      <c r="D440" s="857" t="s">
        <v>3</v>
      </c>
      <c r="E440" s="857"/>
      <c r="L440" s="111"/>
      <c r="O440" s="20"/>
      <c r="P440" s="20"/>
      <c r="Q440" s="20"/>
    </row>
    <row r="441" spans="1:17" x14ac:dyDescent="0.25">
      <c r="A441" s="851" t="str">
        <f>'130ГПД'!A889:J889</f>
        <v>Муниципальное бюджетное общеобразовательное учреждение "Кингисеппская средняя общеобразовательная школа № 4"</v>
      </c>
      <c r="B441" s="851"/>
      <c r="C441" s="851"/>
      <c r="D441" s="851"/>
      <c r="E441" s="851"/>
      <c r="F441" s="851"/>
      <c r="G441" s="851"/>
      <c r="H441" s="851"/>
      <c r="I441" s="851"/>
      <c r="J441" s="851"/>
      <c r="K441" s="116"/>
    </row>
    <row r="443" spans="1:17" x14ac:dyDescent="0.25">
      <c r="A443" s="852" t="s">
        <v>77</v>
      </c>
      <c r="B443" s="852"/>
      <c r="C443" s="852"/>
      <c r="D443" s="852"/>
      <c r="E443" s="852"/>
      <c r="F443" s="852"/>
      <c r="G443" s="852"/>
      <c r="H443" s="852"/>
      <c r="I443" s="852"/>
      <c r="J443" s="852"/>
      <c r="K443" s="117"/>
    </row>
    <row r="445" spans="1:17" x14ac:dyDescent="0.25">
      <c r="A445" s="111"/>
      <c r="B445" s="111"/>
      <c r="C445" s="111"/>
      <c r="D445" s="111"/>
      <c r="E445" s="111"/>
      <c r="F445" s="111"/>
      <c r="G445" s="69" t="s">
        <v>104</v>
      </c>
      <c r="H445" s="2"/>
      <c r="I445" s="70"/>
      <c r="J445" s="2"/>
      <c r="K445" s="118"/>
    </row>
    <row r="446" spans="1:17" x14ac:dyDescent="0.25">
      <c r="B446" s="17"/>
    </row>
    <row r="447" spans="1:17" ht="23.25" customHeight="1" x14ac:dyDescent="0.25">
      <c r="A447" s="853" t="s">
        <v>95</v>
      </c>
      <c r="B447" s="853"/>
      <c r="C447" s="854" t="s">
        <v>111</v>
      </c>
      <c r="D447" s="855"/>
      <c r="E447" s="855"/>
      <c r="F447" s="855"/>
      <c r="G447" s="855"/>
      <c r="H447" s="855"/>
      <c r="I447" s="855"/>
      <c r="J447" s="856"/>
      <c r="K447" s="72"/>
    </row>
    <row r="448" spans="1:17" x14ac:dyDescent="0.25">
      <c r="A448" s="20"/>
      <c r="B448" s="20"/>
      <c r="C448" s="66"/>
      <c r="D448" s="66"/>
      <c r="E448" s="66"/>
      <c r="F448" s="66"/>
      <c r="G448" s="66"/>
      <c r="H448" s="66"/>
      <c r="I448" s="66"/>
      <c r="J448" s="66"/>
      <c r="K448" s="72"/>
    </row>
    <row r="450" spans="1:17" ht="53.25" customHeight="1" x14ac:dyDescent="0.25">
      <c r="A450" s="881" t="s">
        <v>179</v>
      </c>
      <c r="B450" s="881"/>
      <c r="C450" s="881"/>
      <c r="D450" s="881"/>
      <c r="E450" s="881"/>
      <c r="F450" s="881"/>
      <c r="G450" s="881"/>
      <c r="H450" s="881"/>
      <c r="I450" s="881"/>
      <c r="J450" s="881"/>
    </row>
    <row r="451" spans="1:17" x14ac:dyDescent="0.25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</row>
    <row r="452" spans="1:17" x14ac:dyDescent="0.25">
      <c r="A452" s="880" t="s">
        <v>191</v>
      </c>
      <c r="B452" s="880"/>
      <c r="C452" s="880"/>
      <c r="D452" s="880"/>
      <c r="E452" s="880"/>
      <c r="F452" s="880"/>
      <c r="G452" s="880"/>
      <c r="H452" s="880"/>
      <c r="I452" s="880"/>
      <c r="J452" s="880"/>
      <c r="K452" s="123"/>
    </row>
    <row r="453" spans="1:17" x14ac:dyDescent="0.25">
      <c r="A453" s="176"/>
      <c r="B453" s="176"/>
      <c r="C453" s="176"/>
      <c r="D453" s="176"/>
      <c r="E453" s="176"/>
      <c r="F453" s="176"/>
      <c r="G453" s="176"/>
      <c r="H453" s="176"/>
      <c r="I453" s="176"/>
      <c r="J453" s="176"/>
      <c r="K453" s="170"/>
    </row>
    <row r="454" spans="1:17" x14ac:dyDescent="0.25">
      <c r="A454" s="882" t="s">
        <v>120</v>
      </c>
      <c r="B454" s="882"/>
      <c r="C454" s="882"/>
      <c r="D454" s="882"/>
      <c r="E454" s="882"/>
      <c r="F454" s="882"/>
      <c r="G454" s="882"/>
      <c r="H454" s="882"/>
      <c r="I454" s="882"/>
      <c r="J454" s="882"/>
      <c r="K454" s="125"/>
    </row>
    <row r="455" spans="1:17" x14ac:dyDescent="0.25">
      <c r="B455" s="111"/>
      <c r="C455" s="111"/>
      <c r="D455" s="111"/>
      <c r="E455" s="111"/>
      <c r="F455" s="111"/>
      <c r="G455" s="111"/>
      <c r="H455" s="111"/>
      <c r="I455" s="111"/>
      <c r="J455" s="111"/>
      <c r="K455" s="176"/>
    </row>
    <row r="456" spans="1:17" x14ac:dyDescent="0.25">
      <c r="B456" s="11"/>
      <c r="C456" s="11"/>
      <c r="D456" s="20"/>
      <c r="E456" s="20"/>
      <c r="F456" s="20"/>
      <c r="G456" s="20"/>
      <c r="H456" s="20"/>
      <c r="I456" s="20"/>
      <c r="J456" s="20"/>
      <c r="K456" s="119"/>
    </row>
    <row r="457" spans="1:17" x14ac:dyDescent="0.25">
      <c r="A457" s="875" t="s">
        <v>24</v>
      </c>
      <c r="B457" s="875" t="s">
        <v>22</v>
      </c>
      <c r="C457" s="875" t="s">
        <v>23</v>
      </c>
      <c r="D457" s="877" t="s">
        <v>16</v>
      </c>
      <c r="E457" s="878"/>
      <c r="F457" s="878"/>
      <c r="G457" s="879"/>
      <c r="H457" s="884" t="s">
        <v>17</v>
      </c>
      <c r="I457" s="884" t="s">
        <v>25</v>
      </c>
      <c r="J457" s="874" t="s">
        <v>168</v>
      </c>
      <c r="K457" s="18"/>
    </row>
    <row r="458" spans="1:17" x14ac:dyDescent="0.25">
      <c r="A458" s="883"/>
      <c r="B458" s="883"/>
      <c r="C458" s="883"/>
      <c r="D458" s="875" t="s">
        <v>6</v>
      </c>
      <c r="E458" s="877" t="s">
        <v>1</v>
      </c>
      <c r="F458" s="878"/>
      <c r="G458" s="879"/>
      <c r="H458" s="885"/>
      <c r="I458" s="885"/>
      <c r="J458" s="874"/>
      <c r="K458" s="21"/>
    </row>
    <row r="459" spans="1:17" ht="93" x14ac:dyDescent="0.25">
      <c r="A459" s="876"/>
      <c r="B459" s="876"/>
      <c r="C459" s="876"/>
      <c r="D459" s="876"/>
      <c r="E459" s="167" t="s">
        <v>18</v>
      </c>
      <c r="F459" s="167" t="s">
        <v>26</v>
      </c>
      <c r="G459" s="167" t="s">
        <v>19</v>
      </c>
      <c r="H459" s="886"/>
      <c r="I459" s="886"/>
      <c r="J459" s="874"/>
      <c r="K459" s="180"/>
    </row>
    <row r="460" spans="1:17" x14ac:dyDescent="0.25">
      <c r="A460" s="113">
        <v>1</v>
      </c>
      <c r="B460" s="113">
        <v>2</v>
      </c>
      <c r="C460" s="113">
        <v>3</v>
      </c>
      <c r="D460" s="113">
        <v>4</v>
      </c>
      <c r="E460" s="113">
        <v>5</v>
      </c>
      <c r="F460" s="113">
        <v>6</v>
      </c>
      <c r="G460" s="113">
        <v>7</v>
      </c>
      <c r="H460" s="113">
        <v>8</v>
      </c>
      <c r="I460" s="113">
        <v>9</v>
      </c>
      <c r="J460" s="113">
        <v>10</v>
      </c>
      <c r="K460" s="180"/>
    </row>
    <row r="461" spans="1:17" x14ac:dyDescent="0.25">
      <c r="A461" s="167" t="s">
        <v>89</v>
      </c>
      <c r="B461" s="10"/>
      <c r="C461" s="165"/>
      <c r="D461" s="165">
        <f>F461+G461+E461</f>
        <v>0</v>
      </c>
      <c r="E461" s="165"/>
      <c r="F461" s="165"/>
      <c r="G461" s="165">
        <f>ROUND((J461-K461)/12,2)</f>
        <v>0</v>
      </c>
      <c r="H461" s="165">
        <v>0</v>
      </c>
      <c r="I461" s="165"/>
      <c r="J461" s="5"/>
      <c r="K461" s="183">
        <f>ROUND((E461+F461)*12,2)</f>
        <v>0</v>
      </c>
      <c r="M461" s="75"/>
      <c r="N461" s="181"/>
      <c r="O461" s="185"/>
    </row>
    <row r="462" spans="1:17" s="78" customFormat="1" x14ac:dyDescent="0.25">
      <c r="A462" s="144"/>
      <c r="B462" s="145" t="s">
        <v>20</v>
      </c>
      <c r="C462" s="146">
        <f>SUM(C461:C461)</f>
        <v>0</v>
      </c>
      <c r="D462" s="146">
        <f>SUM(D461:D461)</f>
        <v>0</v>
      </c>
      <c r="E462" s="144" t="s">
        <v>21</v>
      </c>
      <c r="F462" s="144" t="s">
        <v>21</v>
      </c>
      <c r="G462" s="144" t="s">
        <v>21</v>
      </c>
      <c r="H462" s="144" t="s">
        <v>21</v>
      </c>
      <c r="I462" s="144" t="s">
        <v>21</v>
      </c>
      <c r="J462" s="146">
        <f>SUM(J461:J461)</f>
        <v>0</v>
      </c>
      <c r="K462" s="182"/>
      <c r="M462" s="75"/>
      <c r="N462" s="181"/>
      <c r="O462" s="185"/>
      <c r="P462" s="184"/>
      <c r="Q462" s="188"/>
    </row>
    <row r="463" spans="1:17" x14ac:dyDescent="0.25">
      <c r="K463" s="114"/>
    </row>
    <row r="464" spans="1:17" x14ac:dyDescent="0.25">
      <c r="A464" s="868" t="s">
        <v>124</v>
      </c>
      <c r="B464" s="868"/>
      <c r="C464" s="868"/>
      <c r="D464" s="868"/>
      <c r="E464" s="868"/>
      <c r="F464" s="868"/>
      <c r="G464" s="868"/>
      <c r="H464" s="868"/>
      <c r="I464" s="868"/>
      <c r="J464" s="868"/>
      <c r="K464" s="115"/>
    </row>
    <row r="465" spans="1:17" x14ac:dyDescent="0.25">
      <c r="A465" s="174"/>
      <c r="B465" s="174"/>
      <c r="C465" s="174"/>
      <c r="D465" s="174"/>
      <c r="E465" s="174"/>
      <c r="F465" s="174"/>
      <c r="G465" s="174"/>
      <c r="H465" s="174"/>
      <c r="I465" s="850" t="s">
        <v>172</v>
      </c>
      <c r="J465" s="850"/>
    </row>
    <row r="466" spans="1:17" ht="56.25" x14ac:dyDescent="0.25">
      <c r="A466" s="14" t="s">
        <v>24</v>
      </c>
      <c r="B466" s="14" t="s">
        <v>14</v>
      </c>
      <c r="C466" s="167" t="s">
        <v>132</v>
      </c>
      <c r="D466" s="167" t="s">
        <v>133</v>
      </c>
      <c r="E466" s="167" t="s">
        <v>134</v>
      </c>
      <c r="G466" s="174"/>
      <c r="H466" s="174"/>
      <c r="I466" s="133" t="s">
        <v>115</v>
      </c>
      <c r="J466" s="133" t="s">
        <v>173</v>
      </c>
      <c r="K466" s="120"/>
    </row>
    <row r="467" spans="1:17" x14ac:dyDescent="0.25">
      <c r="A467" s="91">
        <v>1</v>
      </c>
      <c r="B467" s="91">
        <v>2</v>
      </c>
      <c r="C467" s="113">
        <v>3</v>
      </c>
      <c r="D467" s="113">
        <v>4</v>
      </c>
      <c r="E467" s="113">
        <v>5</v>
      </c>
      <c r="G467" s="174"/>
      <c r="H467" s="174"/>
      <c r="I467" s="134"/>
      <c r="J467" s="133"/>
    </row>
    <row r="468" spans="1:17" ht="139.5" x14ac:dyDescent="0.25">
      <c r="A468" s="84">
        <v>1</v>
      </c>
      <c r="B468" s="90" t="s">
        <v>123</v>
      </c>
      <c r="C468" s="165"/>
      <c r="D468" s="77">
        <v>12</v>
      </c>
      <c r="E468" s="85"/>
      <c r="G468" s="86"/>
      <c r="H468" s="87"/>
      <c r="I468" s="138"/>
      <c r="J468" s="138"/>
    </row>
    <row r="469" spans="1:17" x14ac:dyDescent="0.25">
      <c r="A469" s="84">
        <v>2</v>
      </c>
      <c r="B469" s="90" t="s">
        <v>160</v>
      </c>
      <c r="C469" s="165"/>
      <c r="D469" s="77"/>
      <c r="E469" s="85"/>
      <c r="G469" s="86"/>
      <c r="H469" s="87"/>
      <c r="I469" s="138"/>
      <c r="J469" s="138"/>
    </row>
    <row r="470" spans="1:17" x14ac:dyDescent="0.25">
      <c r="A470" s="147"/>
      <c r="B470" s="145" t="s">
        <v>20</v>
      </c>
      <c r="C470" s="148"/>
      <c r="D470" s="149"/>
      <c r="E470" s="146">
        <f>E469+E468</f>
        <v>0</v>
      </c>
      <c r="G470" s="174"/>
      <c r="H470" s="174"/>
      <c r="I470" s="135">
        <f>SUM(I468:I469)</f>
        <v>0</v>
      </c>
      <c r="J470" s="135">
        <f>SUM(J468:J469)</f>
        <v>0</v>
      </c>
    </row>
    <row r="472" spans="1:17" x14ac:dyDescent="0.25">
      <c r="A472" s="880" t="s">
        <v>190</v>
      </c>
      <c r="B472" s="880"/>
      <c r="C472" s="880"/>
      <c r="D472" s="880"/>
      <c r="E472" s="880"/>
      <c r="F472" s="880"/>
      <c r="G472" s="880"/>
      <c r="H472" s="880"/>
      <c r="I472" s="880"/>
      <c r="J472" s="880"/>
    </row>
    <row r="473" spans="1:17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</row>
    <row r="474" spans="1:17" x14ac:dyDescent="0.25">
      <c r="A474" s="865" t="s">
        <v>121</v>
      </c>
      <c r="B474" s="865"/>
      <c r="C474" s="865"/>
      <c r="D474" s="865"/>
      <c r="E474" s="865"/>
      <c r="F474" s="865"/>
      <c r="G474" s="865"/>
      <c r="H474" s="865"/>
      <c r="I474" s="865"/>
      <c r="J474" s="865"/>
      <c r="K474" s="125"/>
    </row>
    <row r="475" spans="1:17" x14ac:dyDescent="0.25">
      <c r="A475" s="163"/>
      <c r="B475" s="24"/>
      <c r="C475" s="163"/>
      <c r="D475" s="163"/>
      <c r="E475" s="163"/>
      <c r="F475" s="163"/>
      <c r="I475" s="850" t="s">
        <v>172</v>
      </c>
      <c r="J475" s="850"/>
      <c r="K475" s="111"/>
    </row>
    <row r="476" spans="1:17" ht="69.75" x14ac:dyDescent="0.25">
      <c r="A476" s="167" t="s">
        <v>24</v>
      </c>
      <c r="B476" s="167" t="s">
        <v>14</v>
      </c>
      <c r="C476" s="167" t="s">
        <v>40</v>
      </c>
      <c r="D476" s="167" t="s">
        <v>38</v>
      </c>
      <c r="E476" s="167" t="s">
        <v>39</v>
      </c>
      <c r="F476" s="167" t="s">
        <v>80</v>
      </c>
      <c r="I476" s="133" t="s">
        <v>115</v>
      </c>
      <c r="J476" s="133" t="s">
        <v>173</v>
      </c>
      <c r="K476" s="122"/>
      <c r="O476" s="106"/>
    </row>
    <row r="477" spans="1:17" x14ac:dyDescent="0.25">
      <c r="A477" s="113">
        <v>1</v>
      </c>
      <c r="B477" s="113">
        <v>2</v>
      </c>
      <c r="C477" s="113">
        <v>3</v>
      </c>
      <c r="D477" s="113">
        <v>4</v>
      </c>
      <c r="E477" s="113">
        <v>5</v>
      </c>
      <c r="F477" s="113">
        <v>6</v>
      </c>
      <c r="G477" s="78"/>
      <c r="H477" s="78"/>
      <c r="I477" s="136"/>
      <c r="J477" s="136"/>
      <c r="O477" s="106"/>
    </row>
    <row r="478" spans="1:17" ht="69.75" x14ac:dyDescent="0.25">
      <c r="A478" s="167">
        <v>1</v>
      </c>
      <c r="B478" s="10" t="s">
        <v>28</v>
      </c>
      <c r="C478" s="167" t="s">
        <v>21</v>
      </c>
      <c r="D478" s="167" t="s">
        <v>21</v>
      </c>
      <c r="E478" s="167" t="s">
        <v>21</v>
      </c>
      <c r="F478" s="5">
        <f>F480</f>
        <v>0</v>
      </c>
      <c r="I478" s="137">
        <f>I480</f>
        <v>0</v>
      </c>
      <c r="J478" s="137">
        <f>J480</f>
        <v>0</v>
      </c>
      <c r="O478" s="106"/>
    </row>
    <row r="479" spans="1:17" s="78" customFormat="1" x14ac:dyDescent="0.25">
      <c r="A479" s="873" t="s">
        <v>29</v>
      </c>
      <c r="B479" s="10" t="s">
        <v>1</v>
      </c>
      <c r="C479" s="167"/>
      <c r="D479" s="167"/>
      <c r="E479" s="167"/>
      <c r="F479" s="5"/>
      <c r="G479" s="67"/>
      <c r="H479" s="67"/>
      <c r="I479" s="137"/>
      <c r="J479" s="137"/>
      <c r="K479" s="79"/>
      <c r="O479" s="186"/>
      <c r="P479" s="188"/>
      <c r="Q479" s="188"/>
    </row>
    <row r="480" spans="1:17" ht="69.75" x14ac:dyDescent="0.25">
      <c r="A480" s="873"/>
      <c r="B480" s="10" t="s">
        <v>30</v>
      </c>
      <c r="C480" s="167" t="e">
        <f>F480/E480/D480</f>
        <v>#DIV/0!</v>
      </c>
      <c r="D480" s="167"/>
      <c r="E480" s="167"/>
      <c r="F480" s="5"/>
      <c r="I480" s="143"/>
      <c r="J480" s="143"/>
      <c r="O480" s="106"/>
    </row>
    <row r="481" spans="1:17" ht="69.75" x14ac:dyDescent="0.25">
      <c r="A481" s="167">
        <v>2</v>
      </c>
      <c r="B481" s="10" t="s">
        <v>34</v>
      </c>
      <c r="C481" s="167" t="s">
        <v>21</v>
      </c>
      <c r="D481" s="167" t="s">
        <v>21</v>
      </c>
      <c r="E481" s="167" t="s">
        <v>21</v>
      </c>
      <c r="F481" s="5">
        <f>F483</f>
        <v>0</v>
      </c>
      <c r="I481" s="137">
        <f>I483</f>
        <v>0</v>
      </c>
      <c r="J481" s="137">
        <f>J483</f>
        <v>0</v>
      </c>
      <c r="O481" s="106"/>
    </row>
    <row r="482" spans="1:17" x14ac:dyDescent="0.25">
      <c r="A482" s="873" t="s">
        <v>35</v>
      </c>
      <c r="B482" s="10" t="s">
        <v>1</v>
      </c>
      <c r="C482" s="167"/>
      <c r="D482" s="167"/>
      <c r="E482" s="167"/>
      <c r="F482" s="5"/>
      <c r="I482" s="137"/>
      <c r="J482" s="137"/>
      <c r="O482" s="106"/>
    </row>
    <row r="483" spans="1:17" ht="69.75" x14ac:dyDescent="0.25">
      <c r="A483" s="873"/>
      <c r="B483" s="10" t="s">
        <v>30</v>
      </c>
      <c r="C483" s="167" t="e">
        <f t="shared" ref="C483" si="11">F483/E483/D483</f>
        <v>#DIV/0!</v>
      </c>
      <c r="D483" s="167"/>
      <c r="E483" s="167"/>
      <c r="F483" s="5"/>
      <c r="I483" s="143"/>
      <c r="J483" s="143"/>
      <c r="O483" s="106"/>
    </row>
    <row r="484" spans="1:17" x14ac:dyDescent="0.25">
      <c r="A484" s="147"/>
      <c r="B484" s="145" t="s">
        <v>20</v>
      </c>
      <c r="C484" s="144" t="s">
        <v>21</v>
      </c>
      <c r="D484" s="144" t="s">
        <v>21</v>
      </c>
      <c r="E484" s="144" t="s">
        <v>21</v>
      </c>
      <c r="F484" s="146">
        <f>F481+F478</f>
        <v>0</v>
      </c>
      <c r="I484" s="137">
        <f>I478+I481</f>
        <v>0</v>
      </c>
      <c r="J484" s="137">
        <f>J478+J481</f>
        <v>0</v>
      </c>
      <c r="O484" s="106"/>
    </row>
    <row r="485" spans="1:17" x14ac:dyDescent="0.25">
      <c r="A485" s="17"/>
      <c r="B485" s="11"/>
      <c r="C485" s="17"/>
      <c r="D485" s="17"/>
      <c r="E485" s="17"/>
      <c r="F485" s="17"/>
      <c r="G485" s="121"/>
      <c r="O485" s="106"/>
    </row>
    <row r="486" spans="1:17" x14ac:dyDescent="0.25">
      <c r="A486" s="865" t="s">
        <v>118</v>
      </c>
      <c r="B486" s="865"/>
      <c r="C486" s="865"/>
      <c r="D486" s="865"/>
      <c r="E486" s="865"/>
      <c r="F486" s="865"/>
      <c r="G486" s="865"/>
      <c r="H486" s="865"/>
      <c r="I486" s="865"/>
      <c r="J486" s="865"/>
      <c r="O486" s="106"/>
    </row>
    <row r="487" spans="1:17" x14ac:dyDescent="0.25">
      <c r="A487" s="163"/>
      <c r="B487" s="24"/>
      <c r="C487" s="163"/>
      <c r="D487" s="163"/>
      <c r="E487" s="163"/>
      <c r="F487" s="163"/>
      <c r="I487" s="850" t="s">
        <v>172</v>
      </c>
      <c r="J487" s="850"/>
      <c r="O487" s="106"/>
    </row>
    <row r="488" spans="1:17" ht="69.75" x14ac:dyDescent="0.25">
      <c r="A488" s="167" t="s">
        <v>24</v>
      </c>
      <c r="B488" s="167" t="s">
        <v>14</v>
      </c>
      <c r="C488" s="167" t="s">
        <v>163</v>
      </c>
      <c r="D488" s="167" t="s">
        <v>38</v>
      </c>
      <c r="E488" s="167" t="s">
        <v>39</v>
      </c>
      <c r="F488" s="167" t="s">
        <v>80</v>
      </c>
      <c r="I488" s="133" t="s">
        <v>115</v>
      </c>
      <c r="J488" s="133" t="s">
        <v>173</v>
      </c>
      <c r="K488" s="122"/>
      <c r="O488" s="106"/>
    </row>
    <row r="489" spans="1:17" x14ac:dyDescent="0.25">
      <c r="A489" s="112">
        <v>1</v>
      </c>
      <c r="B489" s="112">
        <v>2</v>
      </c>
      <c r="C489" s="112">
        <v>3</v>
      </c>
      <c r="D489" s="112">
        <v>4</v>
      </c>
      <c r="E489" s="112">
        <v>5</v>
      </c>
      <c r="F489" s="112">
        <v>6</v>
      </c>
      <c r="G489" s="8"/>
      <c r="H489" s="8"/>
      <c r="I489" s="136"/>
      <c r="J489" s="136"/>
      <c r="O489" s="106"/>
    </row>
    <row r="490" spans="1:17" ht="69.75" x14ac:dyDescent="0.25">
      <c r="A490" s="167">
        <v>1</v>
      </c>
      <c r="B490" s="10" t="s">
        <v>28</v>
      </c>
      <c r="C490" s="167" t="s">
        <v>21</v>
      </c>
      <c r="D490" s="167" t="s">
        <v>21</v>
      </c>
      <c r="E490" s="167" t="s">
        <v>21</v>
      </c>
      <c r="F490" s="5">
        <f>F492+F494+F493+F495</f>
        <v>0</v>
      </c>
      <c r="I490" s="137">
        <f>I492+I493+I494+I495</f>
        <v>0</v>
      </c>
      <c r="J490" s="137">
        <f>J492+J493+J494+J495</f>
        <v>0</v>
      </c>
      <c r="O490" s="106"/>
    </row>
    <row r="491" spans="1:17" s="8" customFormat="1" x14ac:dyDescent="0.25">
      <c r="A491" s="167"/>
      <c r="B491" s="10" t="s">
        <v>1</v>
      </c>
      <c r="C491" s="167"/>
      <c r="D491" s="167"/>
      <c r="E491" s="167"/>
      <c r="F491" s="5"/>
      <c r="G491" s="67"/>
      <c r="H491" s="67"/>
      <c r="I491" s="137"/>
      <c r="J491" s="137"/>
      <c r="K491" s="80"/>
      <c r="O491" s="187"/>
      <c r="P491" s="192"/>
      <c r="Q491" s="192"/>
    </row>
    <row r="492" spans="1:17" ht="46.5" x14ac:dyDescent="0.25">
      <c r="A492" s="167" t="s">
        <v>29</v>
      </c>
      <c r="B492" s="10" t="s">
        <v>32</v>
      </c>
      <c r="C492" s="167" t="e">
        <f t="shared" ref="C492:C493" si="12">F492/E492/D492</f>
        <v>#DIV/0!</v>
      </c>
      <c r="D492" s="167"/>
      <c r="E492" s="167"/>
      <c r="F492" s="5"/>
      <c r="I492" s="143"/>
      <c r="J492" s="143"/>
      <c r="O492" s="106"/>
    </row>
    <row r="493" spans="1:17" ht="46.5" x14ac:dyDescent="0.25">
      <c r="A493" s="167" t="s">
        <v>31</v>
      </c>
      <c r="B493" s="10" t="s">
        <v>33</v>
      </c>
      <c r="C493" s="167" t="e">
        <f t="shared" si="12"/>
        <v>#DIV/0!</v>
      </c>
      <c r="D493" s="167"/>
      <c r="E493" s="167"/>
      <c r="F493" s="5"/>
      <c r="I493" s="143"/>
      <c r="J493" s="143"/>
      <c r="O493" s="106"/>
    </row>
    <row r="494" spans="1:17" x14ac:dyDescent="0.25">
      <c r="A494" s="167"/>
      <c r="B494" s="10"/>
      <c r="C494" s="167"/>
      <c r="D494" s="167"/>
      <c r="E494" s="167"/>
      <c r="F494" s="5"/>
      <c r="I494" s="143"/>
      <c r="J494" s="143"/>
      <c r="O494" s="106"/>
    </row>
    <row r="495" spans="1:17" x14ac:dyDescent="0.25">
      <c r="A495" s="167"/>
      <c r="B495" s="10"/>
      <c r="C495" s="167"/>
      <c r="D495" s="167"/>
      <c r="E495" s="167"/>
      <c r="F495" s="5"/>
      <c r="I495" s="143"/>
      <c r="J495" s="143"/>
      <c r="O495" s="106"/>
    </row>
    <row r="496" spans="1:17" ht="69.75" x14ac:dyDescent="0.25">
      <c r="A496" s="167">
        <v>2</v>
      </c>
      <c r="B496" s="10" t="s">
        <v>34</v>
      </c>
      <c r="C496" s="167" t="s">
        <v>21</v>
      </c>
      <c r="D496" s="167" t="s">
        <v>21</v>
      </c>
      <c r="E496" s="167" t="s">
        <v>21</v>
      </c>
      <c r="F496" s="5">
        <f>F498+F500+F499+F501</f>
        <v>0</v>
      </c>
      <c r="I496" s="137">
        <f>I498+I499+I500+I501</f>
        <v>0</v>
      </c>
      <c r="J496" s="137">
        <f>J498+J499+J500+J501</f>
        <v>0</v>
      </c>
      <c r="O496" s="106"/>
    </row>
    <row r="497" spans="1:17" x14ac:dyDescent="0.25">
      <c r="A497" s="167"/>
      <c r="B497" s="10" t="s">
        <v>1</v>
      </c>
      <c r="C497" s="167"/>
      <c r="D497" s="167"/>
      <c r="E497" s="167"/>
      <c r="F497" s="5"/>
      <c r="I497" s="137"/>
      <c r="J497" s="137"/>
      <c r="O497" s="106"/>
    </row>
    <row r="498" spans="1:17" ht="46.5" x14ac:dyDescent="0.25">
      <c r="A498" s="167" t="s">
        <v>35</v>
      </c>
      <c r="B498" s="10" t="s">
        <v>32</v>
      </c>
      <c r="C498" s="167" t="e">
        <f t="shared" ref="C498:C499" si="13">F498/E498/D498</f>
        <v>#DIV/0!</v>
      </c>
      <c r="D498" s="167"/>
      <c r="E498" s="167"/>
      <c r="F498" s="5"/>
      <c r="I498" s="143"/>
      <c r="J498" s="143"/>
      <c r="O498" s="106"/>
    </row>
    <row r="499" spans="1:17" ht="46.5" x14ac:dyDescent="0.25">
      <c r="A499" s="167" t="s">
        <v>36</v>
      </c>
      <c r="B499" s="10" t="s">
        <v>33</v>
      </c>
      <c r="C499" s="167" t="e">
        <f t="shared" si="13"/>
        <v>#DIV/0!</v>
      </c>
      <c r="D499" s="167"/>
      <c r="E499" s="167"/>
      <c r="F499" s="5"/>
      <c r="I499" s="143"/>
      <c r="J499" s="143"/>
      <c r="O499" s="106"/>
    </row>
    <row r="500" spans="1:17" x14ac:dyDescent="0.25">
      <c r="A500" s="167"/>
      <c r="B500" s="10"/>
      <c r="C500" s="167"/>
      <c r="D500" s="167"/>
      <c r="E500" s="167"/>
      <c r="F500" s="5"/>
      <c r="I500" s="143"/>
      <c r="J500" s="143"/>
      <c r="O500" s="106"/>
    </row>
    <row r="501" spans="1:17" x14ac:dyDescent="0.25">
      <c r="A501" s="167"/>
      <c r="B501" s="10"/>
      <c r="C501" s="167"/>
      <c r="D501" s="167"/>
      <c r="E501" s="167"/>
      <c r="F501" s="5"/>
      <c r="I501" s="143"/>
      <c r="J501" s="143"/>
      <c r="O501" s="106"/>
    </row>
    <row r="502" spans="1:17" x14ac:dyDescent="0.25">
      <c r="A502" s="147"/>
      <c r="B502" s="145" t="s">
        <v>20</v>
      </c>
      <c r="C502" s="144" t="s">
        <v>21</v>
      </c>
      <c r="D502" s="144" t="s">
        <v>21</v>
      </c>
      <c r="E502" s="144" t="s">
        <v>21</v>
      </c>
      <c r="F502" s="146">
        <f>F496+F490</f>
        <v>0</v>
      </c>
      <c r="I502" s="137">
        <f>I490+I496</f>
        <v>0</v>
      </c>
      <c r="J502" s="137">
        <f>J490+J496</f>
        <v>0</v>
      </c>
      <c r="O502" s="106"/>
    </row>
    <row r="503" spans="1:17" x14ac:dyDescent="0.25">
      <c r="A503" s="17"/>
      <c r="B503" s="11"/>
      <c r="C503" s="17"/>
      <c r="D503" s="17"/>
      <c r="E503" s="17"/>
      <c r="F503" s="17"/>
      <c r="O503" s="106"/>
    </row>
    <row r="504" spans="1:17" x14ac:dyDescent="0.25">
      <c r="A504" s="865" t="s">
        <v>119</v>
      </c>
      <c r="B504" s="865"/>
      <c r="C504" s="865"/>
      <c r="D504" s="865"/>
      <c r="E504" s="865"/>
      <c r="F504" s="865"/>
      <c r="G504" s="865"/>
      <c r="H504" s="865"/>
      <c r="I504" s="865"/>
      <c r="J504" s="865"/>
      <c r="O504" s="106"/>
    </row>
    <row r="505" spans="1:17" x14ac:dyDescent="0.25">
      <c r="A505" s="163"/>
      <c r="B505" s="24"/>
      <c r="C505" s="163"/>
      <c r="D505" s="163"/>
      <c r="E505" s="163"/>
      <c r="F505" s="163"/>
      <c r="I505" s="850" t="s">
        <v>172</v>
      </c>
      <c r="J505" s="850"/>
      <c r="O505" s="106"/>
    </row>
    <row r="506" spans="1:17" ht="93" x14ac:dyDescent="0.25">
      <c r="A506" s="167" t="s">
        <v>24</v>
      </c>
      <c r="B506" s="167" t="s">
        <v>14</v>
      </c>
      <c r="C506" s="167" t="s">
        <v>43</v>
      </c>
      <c r="D506" s="167" t="s">
        <v>41</v>
      </c>
      <c r="E506" s="167" t="s">
        <v>44</v>
      </c>
      <c r="F506" s="167" t="s">
        <v>42</v>
      </c>
      <c r="I506" s="133" t="s">
        <v>115</v>
      </c>
      <c r="J506" s="133" t="s">
        <v>173</v>
      </c>
      <c r="K506" s="122"/>
      <c r="O506" s="106"/>
    </row>
    <row r="507" spans="1:17" x14ac:dyDescent="0.25">
      <c r="A507" s="113">
        <v>1</v>
      </c>
      <c r="B507" s="113">
        <v>2</v>
      </c>
      <c r="C507" s="113">
        <v>3</v>
      </c>
      <c r="D507" s="113">
        <v>4</v>
      </c>
      <c r="E507" s="113">
        <v>5</v>
      </c>
      <c r="F507" s="113">
        <v>6</v>
      </c>
      <c r="G507" s="78"/>
      <c r="H507" s="78"/>
      <c r="I507" s="136"/>
      <c r="J507" s="136"/>
      <c r="O507" s="106"/>
    </row>
    <row r="508" spans="1:17" x14ac:dyDescent="0.25">
      <c r="A508" s="167">
        <v>1</v>
      </c>
      <c r="B508" s="10" t="s">
        <v>45</v>
      </c>
      <c r="C508" s="167"/>
      <c r="D508" s="167"/>
      <c r="E508" s="167">
        <v>50</v>
      </c>
      <c r="F508" s="5">
        <f>E508*D508*C508</f>
        <v>0</v>
      </c>
      <c r="I508" s="138"/>
      <c r="J508" s="138"/>
      <c r="O508" s="106"/>
    </row>
    <row r="509" spans="1:17" s="78" customFormat="1" x14ac:dyDescent="0.25">
      <c r="A509" s="147"/>
      <c r="B509" s="145" t="s">
        <v>20</v>
      </c>
      <c r="C509" s="144" t="s">
        <v>21</v>
      </c>
      <c r="D509" s="144" t="s">
        <v>21</v>
      </c>
      <c r="E509" s="144" t="s">
        <v>21</v>
      </c>
      <c r="F509" s="146">
        <f>F508</f>
        <v>0</v>
      </c>
      <c r="G509" s="67"/>
      <c r="H509" s="67"/>
      <c r="I509" s="135">
        <f>I508</f>
        <v>0</v>
      </c>
      <c r="J509" s="135">
        <f>J508</f>
        <v>0</v>
      </c>
      <c r="K509" s="79"/>
      <c r="O509" s="186"/>
      <c r="P509" s="188"/>
      <c r="Q509" s="188"/>
    </row>
    <row r="510" spans="1:17" x14ac:dyDescent="0.25">
      <c r="O510" s="106"/>
    </row>
    <row r="511" spans="1:17" ht="58.5" customHeight="1" x14ac:dyDescent="0.25">
      <c r="A511" s="871" t="s">
        <v>189</v>
      </c>
      <c r="B511" s="871"/>
      <c r="C511" s="871"/>
      <c r="D511" s="871"/>
      <c r="E511" s="871"/>
      <c r="F511" s="871"/>
      <c r="G511" s="871"/>
      <c r="H511" s="871"/>
      <c r="I511" s="871"/>
      <c r="J511" s="871"/>
      <c r="O511" s="106"/>
    </row>
    <row r="512" spans="1:17" x14ac:dyDescent="0.25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</row>
    <row r="513" spans="1:17" x14ac:dyDescent="0.25">
      <c r="A513" s="861" t="s">
        <v>118</v>
      </c>
      <c r="B513" s="861"/>
      <c r="C513" s="861"/>
      <c r="D513" s="861"/>
      <c r="E513" s="861"/>
      <c r="F513" s="861"/>
      <c r="G513" s="861"/>
      <c r="H513" s="861"/>
      <c r="I513" s="861"/>
      <c r="J513" s="861"/>
      <c r="K513" s="124"/>
    </row>
    <row r="514" spans="1:17" x14ac:dyDescent="0.25">
      <c r="A514" s="862"/>
      <c r="B514" s="862"/>
      <c r="C514" s="862"/>
      <c r="D514" s="862"/>
      <c r="E514" s="862"/>
      <c r="F514" s="17"/>
      <c r="I514" s="850" t="s">
        <v>172</v>
      </c>
      <c r="J514" s="850"/>
      <c r="K514" s="170"/>
    </row>
    <row r="515" spans="1:17" ht="56.25" x14ac:dyDescent="0.25">
      <c r="A515" s="167" t="s">
        <v>15</v>
      </c>
      <c r="B515" s="167" t="s">
        <v>14</v>
      </c>
      <c r="C515" s="167" t="s">
        <v>27</v>
      </c>
      <c r="D515" s="167" t="s">
        <v>75</v>
      </c>
      <c r="E515" s="167" t="s">
        <v>76</v>
      </c>
      <c r="I515" s="133" t="s">
        <v>115</v>
      </c>
      <c r="J515" s="133" t="s">
        <v>173</v>
      </c>
      <c r="K515" s="81"/>
    </row>
    <row r="516" spans="1:17" x14ac:dyDescent="0.25">
      <c r="A516" s="113">
        <v>1</v>
      </c>
      <c r="B516" s="113">
        <v>2</v>
      </c>
      <c r="C516" s="113">
        <v>3</v>
      </c>
      <c r="D516" s="113">
        <v>4</v>
      </c>
      <c r="E516" s="113">
        <v>5</v>
      </c>
      <c r="F516" s="78"/>
      <c r="G516" s="78"/>
      <c r="H516" s="78"/>
      <c r="I516" s="136"/>
      <c r="J516" s="136"/>
    </row>
    <row r="517" spans="1:17" ht="139.5" x14ac:dyDescent="0.25">
      <c r="A517" s="167">
        <v>1</v>
      </c>
      <c r="B517" s="10" t="s">
        <v>105</v>
      </c>
      <c r="C517" s="167"/>
      <c r="D517" s="165" t="e">
        <f>E517/C517</f>
        <v>#DIV/0!</v>
      </c>
      <c r="E517" s="165"/>
      <c r="I517" s="138"/>
      <c r="J517" s="138"/>
    </row>
    <row r="518" spans="1:17" s="78" customFormat="1" x14ac:dyDescent="0.25">
      <c r="A518" s="144"/>
      <c r="B518" s="145" t="s">
        <v>20</v>
      </c>
      <c r="C518" s="144"/>
      <c r="D518" s="144" t="s">
        <v>21</v>
      </c>
      <c r="E518" s="146">
        <f>E517</f>
        <v>0</v>
      </c>
      <c r="F518" s="67"/>
      <c r="G518" s="67"/>
      <c r="H518" s="67"/>
      <c r="I518" s="135">
        <f>I517</f>
        <v>0</v>
      </c>
      <c r="J518" s="135">
        <f>J517</f>
        <v>0</v>
      </c>
      <c r="K518" s="79"/>
      <c r="O518" s="188"/>
      <c r="P518" s="188"/>
      <c r="Q518" s="188"/>
    </row>
    <row r="520" spans="1:17" ht="56.25" customHeight="1" x14ac:dyDescent="0.25">
      <c r="A520" s="871" t="s">
        <v>188</v>
      </c>
      <c r="B520" s="871"/>
      <c r="C520" s="871"/>
      <c r="D520" s="871"/>
      <c r="E520" s="871"/>
      <c r="F520" s="871"/>
      <c r="G520" s="871"/>
      <c r="H520" s="871"/>
      <c r="I520" s="871"/>
      <c r="J520" s="871"/>
    </row>
    <row r="521" spans="1:17" x14ac:dyDescent="0.25">
      <c r="A521" s="17"/>
      <c r="B521" s="11"/>
      <c r="C521" s="17"/>
      <c r="D521" s="17"/>
      <c r="E521" s="17"/>
      <c r="F521" s="17"/>
    </row>
    <row r="522" spans="1:17" x14ac:dyDescent="0.25">
      <c r="A522" s="861" t="s">
        <v>122</v>
      </c>
      <c r="B522" s="861"/>
      <c r="C522" s="861"/>
      <c r="D522" s="861"/>
      <c r="E522" s="861"/>
      <c r="F522" s="861"/>
      <c r="G522" s="861"/>
      <c r="H522" s="861"/>
      <c r="I522" s="861"/>
      <c r="J522" s="861"/>
      <c r="K522" s="124"/>
    </row>
    <row r="523" spans="1:17" x14ac:dyDescent="0.25">
      <c r="A523" s="23"/>
      <c r="B523" s="11"/>
      <c r="C523" s="17"/>
      <c r="D523" s="17"/>
      <c r="E523" s="17"/>
      <c r="F523" s="17"/>
      <c r="I523" s="850" t="s">
        <v>172</v>
      </c>
      <c r="J523" s="850"/>
    </row>
    <row r="524" spans="1:17" ht="93" x14ac:dyDescent="0.25">
      <c r="A524" s="167" t="s">
        <v>24</v>
      </c>
      <c r="B524" s="167" t="s">
        <v>46</v>
      </c>
      <c r="C524" s="167" t="s">
        <v>53</v>
      </c>
      <c r="D524" s="167" t="s">
        <v>54</v>
      </c>
      <c r="F524" s="17"/>
      <c r="I524" s="133" t="s">
        <v>115</v>
      </c>
      <c r="J524" s="133" t="s">
        <v>173</v>
      </c>
    </row>
    <row r="525" spans="1:17" x14ac:dyDescent="0.25">
      <c r="A525" s="113">
        <v>1</v>
      </c>
      <c r="B525" s="113">
        <v>2</v>
      </c>
      <c r="C525" s="113">
        <v>3</v>
      </c>
      <c r="D525" s="113">
        <v>4</v>
      </c>
      <c r="E525" s="78"/>
      <c r="F525" s="1"/>
      <c r="G525" s="78"/>
      <c r="H525" s="78"/>
      <c r="I525" s="133"/>
      <c r="J525" s="133"/>
    </row>
    <row r="526" spans="1:17" ht="45" x14ac:dyDescent="0.25">
      <c r="A526" s="171">
        <v>1</v>
      </c>
      <c r="B526" s="26" t="s">
        <v>47</v>
      </c>
      <c r="C526" s="171" t="s">
        <v>21</v>
      </c>
      <c r="D526" s="5">
        <f>D527</f>
        <v>0</v>
      </c>
      <c r="F526" s="17"/>
      <c r="I526" s="138">
        <f>I527</f>
        <v>0</v>
      </c>
      <c r="J526" s="138">
        <f>J527</f>
        <v>0</v>
      </c>
    </row>
    <row r="527" spans="1:17" s="78" customFormat="1" x14ac:dyDescent="0.25">
      <c r="A527" s="167" t="s">
        <v>29</v>
      </c>
      <c r="B527" s="10" t="s">
        <v>48</v>
      </c>
      <c r="C527" s="165">
        <f>J462+E468</f>
        <v>0</v>
      </c>
      <c r="D527" s="165"/>
      <c r="E527" s="67"/>
      <c r="F527" s="17"/>
      <c r="G527" s="67"/>
      <c r="H527" s="67"/>
      <c r="I527" s="138"/>
      <c r="J527" s="138"/>
      <c r="K527" s="74">
        <f>C527*0.22</f>
        <v>0</v>
      </c>
      <c r="L527" s="872" t="s">
        <v>114</v>
      </c>
      <c r="O527" s="188"/>
      <c r="P527" s="188"/>
      <c r="Q527" s="188"/>
    </row>
    <row r="528" spans="1:17" ht="45" x14ac:dyDescent="0.25">
      <c r="A528" s="171">
        <v>2</v>
      </c>
      <c r="B528" s="26" t="s">
        <v>49</v>
      </c>
      <c r="C528" s="171" t="s">
        <v>21</v>
      </c>
      <c r="D528" s="5">
        <f>D530+D531</f>
        <v>0</v>
      </c>
      <c r="F528" s="17"/>
      <c r="I528" s="138">
        <f>I530+I531+I532</f>
        <v>0</v>
      </c>
      <c r="J528" s="138">
        <f>J530+J531+J532</f>
        <v>0</v>
      </c>
      <c r="K528" s="74"/>
      <c r="L528" s="872"/>
    </row>
    <row r="529" spans="1:17" x14ac:dyDescent="0.25">
      <c r="A529" s="873" t="s">
        <v>35</v>
      </c>
      <c r="B529" s="10" t="s">
        <v>1</v>
      </c>
      <c r="C529" s="167"/>
      <c r="D529" s="165"/>
      <c r="F529" s="17"/>
      <c r="I529" s="138"/>
      <c r="J529" s="138"/>
      <c r="K529" s="74"/>
      <c r="L529" s="872"/>
      <c r="N529" s="27"/>
      <c r="O529" s="27"/>
      <c r="P529" s="27"/>
      <c r="Q529" s="27"/>
    </row>
    <row r="530" spans="1:17" ht="69.75" x14ac:dyDescent="0.25">
      <c r="A530" s="873"/>
      <c r="B530" s="10" t="s">
        <v>50</v>
      </c>
      <c r="C530" s="7">
        <f>C527</f>
        <v>0</v>
      </c>
      <c r="D530" s="165"/>
      <c r="F530" s="17"/>
      <c r="I530" s="138"/>
      <c r="J530" s="138"/>
      <c r="K530" s="74">
        <f>C530*0.029</f>
        <v>0</v>
      </c>
      <c r="L530" s="872"/>
      <c r="N530" s="27"/>
      <c r="O530" s="27"/>
      <c r="P530" s="27"/>
      <c r="Q530" s="27"/>
    </row>
    <row r="531" spans="1:17" ht="69.75" x14ac:dyDescent="0.25">
      <c r="A531" s="167" t="s">
        <v>37</v>
      </c>
      <c r="B531" s="10" t="s">
        <v>51</v>
      </c>
      <c r="C531" s="165">
        <f>C527</f>
        <v>0</v>
      </c>
      <c r="D531" s="165"/>
      <c r="F531" s="17"/>
      <c r="I531" s="138"/>
      <c r="J531" s="138"/>
      <c r="K531" s="74">
        <f>C531*0.002</f>
        <v>0</v>
      </c>
      <c r="L531" s="872"/>
      <c r="N531" s="27"/>
      <c r="O531" s="27"/>
      <c r="P531" s="27"/>
      <c r="Q531" s="27"/>
    </row>
    <row r="532" spans="1:17" ht="67.5" x14ac:dyDescent="0.25">
      <c r="A532" s="171">
        <v>3</v>
      </c>
      <c r="B532" s="26" t="s">
        <v>52</v>
      </c>
      <c r="C532" s="165">
        <f>C527</f>
        <v>0</v>
      </c>
      <c r="D532" s="165"/>
      <c r="F532" s="17"/>
      <c r="I532" s="138"/>
      <c r="J532" s="138"/>
      <c r="K532" s="74">
        <f>C532*0.051</f>
        <v>0</v>
      </c>
      <c r="L532" s="872"/>
      <c r="N532" s="27"/>
      <c r="O532" s="27"/>
      <c r="P532" s="27"/>
      <c r="Q532" s="27"/>
    </row>
    <row r="533" spans="1:17" x14ac:dyDescent="0.25">
      <c r="A533" s="171">
        <v>4</v>
      </c>
      <c r="B533" s="26" t="s">
        <v>106</v>
      </c>
      <c r="C533" s="165"/>
      <c r="D533" s="165"/>
      <c r="F533" s="17"/>
      <c r="I533" s="138"/>
      <c r="J533" s="138"/>
      <c r="N533" s="27"/>
      <c r="O533" s="27"/>
      <c r="P533" s="27"/>
      <c r="Q533" s="27"/>
    </row>
    <row r="534" spans="1:17" x14ac:dyDescent="0.25">
      <c r="A534" s="144"/>
      <c r="B534" s="145" t="s">
        <v>20</v>
      </c>
      <c r="C534" s="144" t="s">
        <v>21</v>
      </c>
      <c r="D534" s="146">
        <f>D532+D528+D526+D533</f>
        <v>0</v>
      </c>
      <c r="F534" s="17"/>
      <c r="I534" s="135">
        <f>I533+I532+I528+I526</f>
        <v>0</v>
      </c>
      <c r="J534" s="135">
        <f>J533+J532+J528+J526</f>
        <v>0</v>
      </c>
      <c r="N534" s="27"/>
      <c r="O534" s="27"/>
      <c r="P534" s="27"/>
      <c r="Q534" s="27"/>
    </row>
    <row r="536" spans="1:17" ht="48" customHeight="1" x14ac:dyDescent="0.25">
      <c r="A536" s="869" t="s">
        <v>187</v>
      </c>
      <c r="B536" s="869"/>
      <c r="C536" s="869"/>
      <c r="D536" s="869"/>
      <c r="E536" s="869"/>
      <c r="F536" s="869"/>
      <c r="G536" s="869"/>
      <c r="H536" s="869"/>
      <c r="I536" s="869"/>
      <c r="J536" s="869"/>
    </row>
    <row r="538" spans="1:17" x14ac:dyDescent="0.25">
      <c r="A538" s="868" t="s">
        <v>162</v>
      </c>
      <c r="B538" s="868"/>
      <c r="C538" s="868"/>
      <c r="D538" s="868"/>
      <c r="E538" s="868"/>
      <c r="F538" s="868"/>
      <c r="G538" s="868"/>
      <c r="H538" s="868"/>
      <c r="I538" s="868"/>
      <c r="J538" s="868"/>
      <c r="K538" s="126"/>
    </row>
    <row r="539" spans="1:17" x14ac:dyDescent="0.25">
      <c r="A539" s="174"/>
      <c r="B539" s="174"/>
      <c r="C539" s="174"/>
      <c r="D539" s="174"/>
      <c r="E539" s="174"/>
      <c r="F539" s="174"/>
      <c r="G539" s="174"/>
      <c r="H539" s="174"/>
      <c r="I539" s="850" t="s">
        <v>172</v>
      </c>
      <c r="J539" s="850"/>
    </row>
    <row r="540" spans="1:17" ht="56.25" x14ac:dyDescent="0.25">
      <c r="A540" s="14" t="s">
        <v>24</v>
      </c>
      <c r="B540" s="14" t="s">
        <v>14</v>
      </c>
      <c r="C540" s="167" t="s">
        <v>132</v>
      </c>
      <c r="D540" s="167" t="s">
        <v>133</v>
      </c>
      <c r="E540" s="167" t="s">
        <v>109</v>
      </c>
      <c r="G540" s="174"/>
      <c r="H540" s="174"/>
      <c r="I540" s="133" t="s">
        <v>115</v>
      </c>
      <c r="J540" s="133" t="s">
        <v>173</v>
      </c>
      <c r="K540" s="120"/>
    </row>
    <row r="541" spans="1:17" x14ac:dyDescent="0.25">
      <c r="A541" s="91">
        <v>1</v>
      </c>
      <c r="B541" s="91">
        <v>2</v>
      </c>
      <c r="C541" s="113">
        <v>3</v>
      </c>
      <c r="D541" s="113">
        <v>4</v>
      </c>
      <c r="E541" s="113">
        <v>5</v>
      </c>
      <c r="G541" s="174"/>
      <c r="H541" s="174"/>
      <c r="I541" s="138"/>
      <c r="J541" s="138"/>
    </row>
    <row r="542" spans="1:17" ht="69.75" x14ac:dyDescent="0.25">
      <c r="A542" s="84">
        <v>1</v>
      </c>
      <c r="B542" s="101" t="s">
        <v>166</v>
      </c>
      <c r="C542" s="165"/>
      <c r="D542" s="77" t="e">
        <f>E542/C542*100</f>
        <v>#DIV/0!</v>
      </c>
      <c r="E542" s="85"/>
      <c r="G542" s="86"/>
      <c r="H542" s="87"/>
      <c r="I542" s="138"/>
      <c r="J542" s="138"/>
    </row>
    <row r="543" spans="1:17" ht="93" x14ac:dyDescent="0.25">
      <c r="A543" s="84">
        <v>2</v>
      </c>
      <c r="B543" s="101" t="s">
        <v>164</v>
      </c>
      <c r="C543" s="165"/>
      <c r="D543" s="77" t="e">
        <f>E543/C543*100</f>
        <v>#DIV/0!</v>
      </c>
      <c r="E543" s="85"/>
      <c r="G543" s="86"/>
      <c r="H543" s="87"/>
      <c r="I543" s="138"/>
      <c r="J543" s="138"/>
    </row>
    <row r="544" spans="1:17" ht="93" x14ac:dyDescent="0.25">
      <c r="A544" s="84">
        <v>3</v>
      </c>
      <c r="B544" s="101" t="s">
        <v>165</v>
      </c>
      <c r="C544" s="165"/>
      <c r="D544" s="77" t="e">
        <f>E544/C544*100</f>
        <v>#DIV/0!</v>
      </c>
      <c r="E544" s="85"/>
      <c r="G544" s="86"/>
      <c r="H544" s="87"/>
      <c r="I544" s="138"/>
      <c r="J544" s="138"/>
    </row>
    <row r="545" spans="1:20" x14ac:dyDescent="0.25">
      <c r="A545" s="147"/>
      <c r="B545" s="145" t="s">
        <v>20</v>
      </c>
      <c r="C545" s="148"/>
      <c r="D545" s="149"/>
      <c r="E545" s="146">
        <f>E542</f>
        <v>0</v>
      </c>
      <c r="G545" s="174"/>
      <c r="H545" s="174"/>
      <c r="I545" s="135">
        <f>I542</f>
        <v>0</v>
      </c>
      <c r="J545" s="135">
        <f>J542</f>
        <v>0</v>
      </c>
    </row>
    <row r="547" spans="1:20" x14ac:dyDescent="0.25">
      <c r="A547" s="869" t="s">
        <v>186</v>
      </c>
      <c r="B547" s="869"/>
      <c r="C547" s="869"/>
      <c r="D547" s="869"/>
      <c r="E547" s="869"/>
      <c r="F547" s="869"/>
      <c r="G547" s="869"/>
      <c r="H547" s="869"/>
      <c r="I547" s="869"/>
      <c r="J547" s="869"/>
    </row>
    <row r="549" spans="1:20" x14ac:dyDescent="0.25">
      <c r="A549" s="861" t="s">
        <v>131</v>
      </c>
      <c r="B549" s="861"/>
      <c r="C549" s="861"/>
      <c r="D549" s="861"/>
      <c r="E549" s="861"/>
      <c r="F549" s="861"/>
      <c r="G549" s="861"/>
      <c r="H549" s="861"/>
      <c r="I549" s="861"/>
      <c r="J549" s="861"/>
      <c r="K549" s="126"/>
    </row>
    <row r="550" spans="1:20" x14ac:dyDescent="0.35">
      <c r="A550" s="870"/>
      <c r="B550" s="870"/>
      <c r="C550" s="870"/>
      <c r="D550" s="870"/>
      <c r="E550" s="870"/>
      <c r="F550" s="17"/>
      <c r="G550" s="12"/>
      <c r="H550" s="12"/>
      <c r="I550" s="850" t="s">
        <v>172</v>
      </c>
      <c r="J550" s="850"/>
    </row>
    <row r="551" spans="1:20" s="12" customFormat="1" ht="69.75" x14ac:dyDescent="0.35">
      <c r="A551" s="167" t="s">
        <v>24</v>
      </c>
      <c r="B551" s="167" t="s">
        <v>14</v>
      </c>
      <c r="C551" s="167" t="s">
        <v>58</v>
      </c>
      <c r="D551" s="167" t="s">
        <v>55</v>
      </c>
      <c r="E551" s="167" t="s">
        <v>7</v>
      </c>
      <c r="I551" s="133" t="s">
        <v>115</v>
      </c>
      <c r="J551" s="133" t="s">
        <v>173</v>
      </c>
      <c r="K551" s="81"/>
      <c r="L551" s="36"/>
      <c r="M551" s="36"/>
      <c r="O551" s="189"/>
      <c r="P551" s="196"/>
      <c r="Q551" s="196"/>
      <c r="R551" s="92"/>
      <c r="S551" s="92"/>
      <c r="T551" s="92"/>
    </row>
    <row r="552" spans="1:20" s="12" customFormat="1" x14ac:dyDescent="0.35">
      <c r="A552" s="113">
        <v>1</v>
      </c>
      <c r="B552" s="113">
        <v>2</v>
      </c>
      <c r="C552" s="113">
        <v>3</v>
      </c>
      <c r="D552" s="113">
        <v>4</v>
      </c>
      <c r="E552" s="113">
        <v>5</v>
      </c>
      <c r="F552" s="97"/>
      <c r="G552" s="97"/>
      <c r="H552" s="97"/>
      <c r="I552" s="138"/>
      <c r="J552" s="138"/>
      <c r="K552" s="16"/>
      <c r="L552" s="36"/>
      <c r="M552" s="36"/>
      <c r="O552" s="189"/>
      <c r="P552" s="196"/>
      <c r="Q552" s="196"/>
      <c r="R552" s="92"/>
      <c r="S552" s="92"/>
      <c r="T552" s="92"/>
    </row>
    <row r="553" spans="1:20" s="12" customFormat="1" x14ac:dyDescent="0.35">
      <c r="A553" s="167">
        <v>1</v>
      </c>
      <c r="B553" s="10" t="s">
        <v>56</v>
      </c>
      <c r="C553" s="94">
        <f>C555</f>
        <v>0</v>
      </c>
      <c r="D553" s="14">
        <f>D555</f>
        <v>1.5</v>
      </c>
      <c r="E553" s="94">
        <f>E555</f>
        <v>0</v>
      </c>
      <c r="I553" s="138">
        <f>I555</f>
        <v>0</v>
      </c>
      <c r="J553" s="138">
        <f>J555</f>
        <v>0</v>
      </c>
      <c r="K553" s="16"/>
      <c r="L553" s="36"/>
      <c r="M553" s="36"/>
      <c r="O553" s="189"/>
      <c r="P553" s="196"/>
      <c r="Q553" s="196"/>
      <c r="R553" s="92"/>
      <c r="S553" s="92"/>
      <c r="T553" s="92"/>
    </row>
    <row r="554" spans="1:20" s="97" customFormat="1" x14ac:dyDescent="0.35">
      <c r="A554" s="167"/>
      <c r="B554" s="10" t="s">
        <v>57</v>
      </c>
      <c r="C554" s="165"/>
      <c r="D554" s="167"/>
      <c r="E554" s="165"/>
      <c r="F554" s="12"/>
      <c r="G554" s="12"/>
      <c r="H554" s="12"/>
      <c r="I554" s="138"/>
      <c r="J554" s="138"/>
      <c r="K554" s="98"/>
      <c r="L554" s="99"/>
      <c r="M554" s="99"/>
      <c r="O554" s="190"/>
      <c r="P554" s="197"/>
      <c r="Q554" s="197"/>
      <c r="R554" s="100"/>
      <c r="S554" s="100"/>
      <c r="T554" s="100"/>
    </row>
    <row r="555" spans="1:20" s="12" customFormat="1" x14ac:dyDescent="0.35">
      <c r="A555" s="167"/>
      <c r="B555" s="10" t="s">
        <v>130</v>
      </c>
      <c r="C555" s="165"/>
      <c r="D555" s="167">
        <v>1.5</v>
      </c>
      <c r="E555" s="165"/>
      <c r="I555" s="138"/>
      <c r="J555" s="138"/>
      <c r="K555" s="16" t="s">
        <v>193</v>
      </c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x14ac:dyDescent="0.35">
      <c r="A556" s="144"/>
      <c r="B556" s="145" t="s">
        <v>20</v>
      </c>
      <c r="C556" s="144" t="s">
        <v>21</v>
      </c>
      <c r="D556" s="144" t="s">
        <v>21</v>
      </c>
      <c r="E556" s="146">
        <f>E553</f>
        <v>0</v>
      </c>
      <c r="I556" s="135">
        <f>I553</f>
        <v>0</v>
      </c>
      <c r="J556" s="135">
        <f>J553</f>
        <v>0</v>
      </c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x14ac:dyDescent="0.35">
      <c r="A557" s="28"/>
      <c r="B557" s="29"/>
      <c r="C557" s="28"/>
      <c r="D557" s="28"/>
      <c r="E557" s="17"/>
      <c r="F557" s="17"/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12" customFormat="1" x14ac:dyDescent="0.35">
      <c r="A558" s="28"/>
      <c r="B558" s="29"/>
      <c r="C558" s="28"/>
      <c r="D558" s="28"/>
      <c r="E558" s="17"/>
      <c r="F558" s="17"/>
      <c r="K558" s="16"/>
      <c r="L558" s="36"/>
      <c r="M558" s="36"/>
      <c r="O558" s="189"/>
      <c r="P558" s="196"/>
      <c r="Q558" s="196"/>
      <c r="R558" s="92"/>
      <c r="S558" s="92"/>
      <c r="T558" s="92"/>
    </row>
    <row r="559" spans="1:20" s="12" customFormat="1" x14ac:dyDescent="0.35">
      <c r="A559" s="28"/>
      <c r="B559" s="29"/>
      <c r="C559" s="28"/>
      <c r="D559" s="28"/>
      <c r="E559" s="17"/>
      <c r="F559" s="17"/>
      <c r="I559" s="850" t="s">
        <v>172</v>
      </c>
      <c r="J559" s="850"/>
      <c r="K559" s="16"/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ht="116.25" x14ac:dyDescent="0.35">
      <c r="A560" s="168" t="s">
        <v>24</v>
      </c>
      <c r="B560" s="167" t="s">
        <v>14</v>
      </c>
      <c r="C560" s="168" t="s">
        <v>125</v>
      </c>
      <c r="D560" s="167" t="s">
        <v>55</v>
      </c>
      <c r="E560" s="167" t="s">
        <v>161</v>
      </c>
      <c r="I560" s="133" t="s">
        <v>115</v>
      </c>
      <c r="J560" s="133" t="s">
        <v>173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113">
        <v>1</v>
      </c>
      <c r="B561" s="113">
        <v>2</v>
      </c>
      <c r="C561" s="113">
        <v>3</v>
      </c>
      <c r="D561" s="113">
        <v>4</v>
      </c>
      <c r="E561" s="113">
        <v>5</v>
      </c>
      <c r="F561" s="97"/>
      <c r="G561" s="97"/>
      <c r="H561" s="97"/>
      <c r="I561" s="134"/>
      <c r="J561" s="134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x14ac:dyDescent="0.35">
      <c r="A562" s="13">
        <v>1</v>
      </c>
      <c r="B562" s="95" t="s">
        <v>126</v>
      </c>
      <c r="C562" s="165" t="s">
        <v>12</v>
      </c>
      <c r="D562" s="165" t="s">
        <v>12</v>
      </c>
      <c r="E562" s="165">
        <f>E566</f>
        <v>0</v>
      </c>
      <c r="I562" s="135">
        <f>I563</f>
        <v>0</v>
      </c>
      <c r="J562" s="135">
        <f>J563</f>
        <v>0</v>
      </c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97" customFormat="1" ht="46.5" x14ac:dyDescent="0.35">
      <c r="A563" s="165"/>
      <c r="B563" s="95" t="s">
        <v>127</v>
      </c>
      <c r="C563" s="165">
        <f>C566</f>
        <v>0</v>
      </c>
      <c r="D563" s="165">
        <f>D566</f>
        <v>2.2000000000000002</v>
      </c>
      <c r="E563" s="165">
        <f>E566</f>
        <v>0</v>
      </c>
      <c r="F563" s="12"/>
      <c r="G563" s="12"/>
      <c r="H563" s="12"/>
      <c r="I563" s="135">
        <f>I566</f>
        <v>0</v>
      </c>
      <c r="J563" s="135">
        <f>J566</f>
        <v>0</v>
      </c>
      <c r="K563" s="98"/>
      <c r="L563" s="99"/>
      <c r="M563" s="99"/>
      <c r="O563" s="190"/>
      <c r="P563" s="197"/>
      <c r="Q563" s="197"/>
      <c r="R563" s="100"/>
      <c r="S563" s="100"/>
      <c r="T563" s="100"/>
    </row>
    <row r="564" spans="1:20" s="12" customFormat="1" x14ac:dyDescent="0.35">
      <c r="A564" s="867"/>
      <c r="B564" s="95" t="s">
        <v>116</v>
      </c>
      <c r="C564" s="867"/>
      <c r="D564" s="867"/>
      <c r="E564" s="867"/>
      <c r="I564" s="138"/>
      <c r="J564" s="138"/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x14ac:dyDescent="0.35">
      <c r="A565" s="867"/>
      <c r="B565" s="95" t="s">
        <v>128</v>
      </c>
      <c r="C565" s="867"/>
      <c r="D565" s="867"/>
      <c r="E565" s="867"/>
      <c r="I565" s="138"/>
      <c r="J565" s="138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x14ac:dyDescent="0.35">
      <c r="A566" s="165"/>
      <c r="B566" s="95" t="s">
        <v>129</v>
      </c>
      <c r="C566" s="165">
        <f>E566/D566*100</f>
        <v>0</v>
      </c>
      <c r="D566" s="165">
        <v>2.2000000000000002</v>
      </c>
      <c r="E566" s="165"/>
      <c r="I566" s="138"/>
      <c r="J566" s="138"/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12" customFormat="1" x14ac:dyDescent="0.35">
      <c r="A567" s="146"/>
      <c r="B567" s="146" t="s">
        <v>20</v>
      </c>
      <c r="C567" s="146"/>
      <c r="D567" s="146" t="s">
        <v>21</v>
      </c>
      <c r="E567" s="146">
        <f>E562</f>
        <v>0</v>
      </c>
      <c r="I567" s="135">
        <f>I562</f>
        <v>0</v>
      </c>
      <c r="J567" s="135">
        <f>J562</f>
        <v>0</v>
      </c>
      <c r="K567" s="16"/>
      <c r="L567" s="36"/>
      <c r="M567" s="36"/>
      <c r="O567" s="189"/>
      <c r="P567" s="196"/>
      <c r="Q567" s="196"/>
      <c r="R567" s="92"/>
      <c r="S567" s="92"/>
      <c r="T567" s="92"/>
    </row>
    <row r="568" spans="1:20" s="12" customFormat="1" x14ac:dyDescent="0.3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ht="57.75" customHeight="1" x14ac:dyDescent="0.35">
      <c r="A569" s="863" t="s">
        <v>185</v>
      </c>
      <c r="B569" s="863"/>
      <c r="C569" s="863"/>
      <c r="D569" s="863"/>
      <c r="E569" s="863"/>
      <c r="F569" s="863"/>
      <c r="G569" s="863"/>
      <c r="H569" s="863"/>
      <c r="I569" s="863"/>
      <c r="J569" s="863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x14ac:dyDescent="0.25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</row>
    <row r="571" spans="1:20" x14ac:dyDescent="0.25">
      <c r="A571" s="861" t="s">
        <v>131</v>
      </c>
      <c r="B571" s="861"/>
      <c r="C571" s="861"/>
      <c r="D571" s="861"/>
      <c r="E571" s="861"/>
      <c r="F571" s="861"/>
      <c r="G571" s="861"/>
      <c r="H571" s="861"/>
      <c r="I571" s="861"/>
      <c r="J571" s="861"/>
      <c r="K571" s="123"/>
    </row>
    <row r="572" spans="1:20" x14ac:dyDescent="0.25">
      <c r="I572" s="850" t="s">
        <v>172</v>
      </c>
      <c r="J572" s="850"/>
      <c r="K572" s="173"/>
    </row>
    <row r="573" spans="1:20" s="12" customFormat="1" ht="56.25" x14ac:dyDescent="0.35">
      <c r="A573" s="14" t="s">
        <v>24</v>
      </c>
      <c r="B573" s="14" t="s">
        <v>14</v>
      </c>
      <c r="C573" s="14" t="s">
        <v>81</v>
      </c>
      <c r="D573" s="67"/>
      <c r="E573" s="67"/>
      <c r="F573" s="67"/>
      <c r="G573" s="67"/>
      <c r="H573" s="67"/>
      <c r="I573" s="133" t="s">
        <v>115</v>
      </c>
      <c r="J573" s="133" t="s">
        <v>173</v>
      </c>
      <c r="K573" s="81"/>
      <c r="L573" s="36"/>
      <c r="M573" s="36"/>
      <c r="O573" s="189"/>
      <c r="P573" s="196"/>
      <c r="Q573" s="196"/>
      <c r="R573" s="92"/>
      <c r="S573" s="92"/>
      <c r="T573" s="92"/>
    </row>
    <row r="574" spans="1:20" x14ac:dyDescent="0.25">
      <c r="A574" s="91">
        <v>1</v>
      </c>
      <c r="B574" s="91">
        <v>2</v>
      </c>
      <c r="C574" s="91">
        <v>3</v>
      </c>
      <c r="D574" s="78"/>
      <c r="E574" s="78"/>
      <c r="F574" s="78"/>
      <c r="G574" s="78"/>
      <c r="H574" s="78"/>
      <c r="I574" s="140"/>
      <c r="J574" s="140"/>
    </row>
    <row r="575" spans="1:20" x14ac:dyDescent="0.25">
      <c r="A575" s="14">
        <v>1</v>
      </c>
      <c r="B575" s="101" t="s">
        <v>82</v>
      </c>
      <c r="C575" s="102">
        <f>C576+C577+C578+C579</f>
        <v>0</v>
      </c>
      <c r="I575" s="135">
        <f>I576+I577+I578+I579</f>
        <v>0</v>
      </c>
      <c r="J575" s="135">
        <f>J576+J577+J578+J579</f>
        <v>0</v>
      </c>
    </row>
    <row r="576" spans="1:20" s="78" customFormat="1" x14ac:dyDescent="0.25">
      <c r="A576" s="14"/>
      <c r="B576" s="101"/>
      <c r="C576" s="94"/>
      <c r="D576" s="67"/>
      <c r="E576" s="67"/>
      <c r="F576" s="67"/>
      <c r="G576" s="67"/>
      <c r="H576" s="67"/>
      <c r="I576" s="140"/>
      <c r="J576" s="140"/>
      <c r="K576" s="79"/>
      <c r="O576" s="188"/>
      <c r="P576" s="188"/>
      <c r="Q576" s="188"/>
    </row>
    <row r="577" spans="1:20" x14ac:dyDescent="0.25">
      <c r="A577" s="14"/>
      <c r="B577" s="101"/>
      <c r="C577" s="94"/>
      <c r="I577" s="140"/>
      <c r="J577" s="140"/>
    </row>
    <row r="578" spans="1:20" x14ac:dyDescent="0.25">
      <c r="A578" s="14"/>
      <c r="B578" s="101"/>
      <c r="C578" s="94"/>
      <c r="I578" s="140"/>
      <c r="J578" s="140"/>
    </row>
    <row r="579" spans="1:20" x14ac:dyDescent="0.25">
      <c r="A579" s="14"/>
      <c r="B579" s="101"/>
      <c r="C579" s="94"/>
      <c r="I579" s="140"/>
      <c r="J579" s="140"/>
    </row>
    <row r="580" spans="1:20" x14ac:dyDescent="0.25">
      <c r="A580" s="144"/>
      <c r="B580" s="145" t="s">
        <v>20</v>
      </c>
      <c r="C580" s="146">
        <f>C575</f>
        <v>0</v>
      </c>
      <c r="I580" s="135">
        <f>I575</f>
        <v>0</v>
      </c>
      <c r="J580" s="135">
        <f>J575</f>
        <v>0</v>
      </c>
    </row>
    <row r="582" spans="1:20" x14ac:dyDescent="0.25">
      <c r="A582" s="863" t="s">
        <v>184</v>
      </c>
      <c r="B582" s="863"/>
      <c r="C582" s="863"/>
      <c r="D582" s="863"/>
      <c r="E582" s="863"/>
      <c r="F582" s="863"/>
      <c r="G582" s="863"/>
      <c r="H582" s="863"/>
      <c r="I582" s="863"/>
      <c r="J582" s="863"/>
    </row>
    <row r="583" spans="1:20" x14ac:dyDescent="0.25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</row>
    <row r="584" spans="1:20" x14ac:dyDescent="0.25">
      <c r="A584" s="861" t="s">
        <v>131</v>
      </c>
      <c r="B584" s="861"/>
      <c r="C584" s="861"/>
      <c r="D584" s="861"/>
      <c r="E584" s="861"/>
      <c r="F584" s="861"/>
      <c r="G584" s="861"/>
      <c r="H584" s="861"/>
      <c r="I584" s="861"/>
      <c r="J584" s="861"/>
      <c r="K584" s="123"/>
    </row>
    <row r="585" spans="1:20" x14ac:dyDescent="0.25">
      <c r="I585" s="850" t="s">
        <v>172</v>
      </c>
      <c r="J585" s="850"/>
      <c r="K585" s="173"/>
    </row>
    <row r="586" spans="1:20" s="12" customFormat="1" ht="56.25" x14ac:dyDescent="0.35">
      <c r="A586" s="14" t="s">
        <v>24</v>
      </c>
      <c r="B586" s="14" t="s">
        <v>14</v>
      </c>
      <c r="C586" s="14" t="s">
        <v>81</v>
      </c>
      <c r="D586" s="67"/>
      <c r="E586" s="67"/>
      <c r="F586" s="67"/>
      <c r="G586" s="67"/>
      <c r="H586" s="67"/>
      <c r="I586" s="133" t="s">
        <v>115</v>
      </c>
      <c r="J586" s="133" t="s">
        <v>173</v>
      </c>
      <c r="K586" s="81"/>
      <c r="L586" s="36"/>
      <c r="M586" s="36"/>
      <c r="O586" s="189"/>
      <c r="P586" s="196"/>
      <c r="Q586" s="196"/>
      <c r="R586" s="92"/>
      <c r="S586" s="92"/>
      <c r="T586" s="92"/>
    </row>
    <row r="587" spans="1:20" x14ac:dyDescent="0.25">
      <c r="A587" s="91">
        <v>1</v>
      </c>
      <c r="B587" s="91">
        <v>2</v>
      </c>
      <c r="C587" s="91">
        <v>3</v>
      </c>
      <c r="D587" s="78"/>
      <c r="E587" s="78"/>
      <c r="F587" s="78"/>
      <c r="G587" s="78"/>
      <c r="H587" s="78"/>
      <c r="I587" s="140"/>
      <c r="J587" s="140"/>
    </row>
    <row r="588" spans="1:20" x14ac:dyDescent="0.25">
      <c r="A588" s="14">
        <v>1</v>
      </c>
      <c r="B588" s="101"/>
      <c r="C588" s="102"/>
      <c r="I588" s="138"/>
      <c r="J588" s="138"/>
    </row>
    <row r="589" spans="1:20" s="78" customFormat="1" x14ac:dyDescent="0.25">
      <c r="A589" s="14"/>
      <c r="B589" s="101"/>
      <c r="C589" s="94"/>
      <c r="D589" s="67"/>
      <c r="E589" s="67"/>
      <c r="F589" s="67"/>
      <c r="G589" s="67"/>
      <c r="H589" s="67"/>
      <c r="I589" s="140"/>
      <c r="J589" s="140"/>
      <c r="K589" s="79"/>
      <c r="O589" s="188"/>
      <c r="P589" s="188"/>
      <c r="Q589" s="188"/>
    </row>
    <row r="590" spans="1:20" x14ac:dyDescent="0.25">
      <c r="A590" s="14"/>
      <c r="B590" s="101"/>
      <c r="C590" s="94"/>
      <c r="I590" s="140"/>
      <c r="J590" s="140"/>
    </row>
    <row r="591" spans="1:20" x14ac:dyDescent="0.25">
      <c r="A591" s="14"/>
      <c r="B591" s="101"/>
      <c r="C591" s="94"/>
      <c r="I591" s="140"/>
      <c r="J591" s="140"/>
    </row>
    <row r="592" spans="1:20" x14ac:dyDescent="0.25">
      <c r="A592" s="14"/>
      <c r="B592" s="101"/>
      <c r="C592" s="94"/>
      <c r="I592" s="140"/>
      <c r="J592" s="140"/>
    </row>
    <row r="593" spans="1:20" x14ac:dyDescent="0.25">
      <c r="A593" s="144"/>
      <c r="B593" s="145" t="s">
        <v>20</v>
      </c>
      <c r="C593" s="146">
        <f>SUM(C588:C592)</f>
        <v>0</v>
      </c>
      <c r="I593" s="135">
        <f>SUM(I588:I592)</f>
        <v>0</v>
      </c>
      <c r="J593" s="135">
        <f>SUM(J588:J592)</f>
        <v>0</v>
      </c>
    </row>
    <row r="595" spans="1:20" x14ac:dyDescent="0.25">
      <c r="A595" s="861" t="s">
        <v>135</v>
      </c>
      <c r="B595" s="861"/>
      <c r="C595" s="861"/>
      <c r="D595" s="861"/>
      <c r="E595" s="861"/>
      <c r="F595" s="861"/>
      <c r="G595" s="861"/>
      <c r="H595" s="861"/>
      <c r="I595" s="861"/>
      <c r="J595" s="861"/>
    </row>
    <row r="596" spans="1:20" x14ac:dyDescent="0.25">
      <c r="I596" s="850" t="s">
        <v>172</v>
      </c>
      <c r="J596" s="850"/>
    </row>
    <row r="597" spans="1:20" s="12" customFormat="1" ht="56.25" x14ac:dyDescent="0.35">
      <c r="A597" s="14" t="s">
        <v>24</v>
      </c>
      <c r="B597" s="14" t="s">
        <v>14</v>
      </c>
      <c r="C597" s="14" t="s">
        <v>81</v>
      </c>
      <c r="D597" s="67"/>
      <c r="E597" s="67"/>
      <c r="F597" s="67"/>
      <c r="G597" s="67"/>
      <c r="H597" s="67"/>
      <c r="I597" s="133" t="s">
        <v>115</v>
      </c>
      <c r="J597" s="133" t="s">
        <v>173</v>
      </c>
      <c r="K597" s="81"/>
      <c r="L597" s="36"/>
      <c r="M597" s="36"/>
      <c r="O597" s="189"/>
      <c r="P597" s="196"/>
      <c r="Q597" s="196"/>
      <c r="R597" s="92"/>
      <c r="S597" s="92"/>
      <c r="T597" s="92"/>
    </row>
    <row r="598" spans="1:20" x14ac:dyDescent="0.25">
      <c r="A598" s="91">
        <v>1</v>
      </c>
      <c r="B598" s="91">
        <v>2</v>
      </c>
      <c r="C598" s="91">
        <v>3</v>
      </c>
      <c r="D598" s="78"/>
      <c r="E598" s="78"/>
      <c r="F598" s="78"/>
      <c r="G598" s="78"/>
      <c r="H598" s="78"/>
      <c r="I598" s="140"/>
      <c r="J598" s="140"/>
    </row>
    <row r="599" spans="1:20" x14ac:dyDescent="0.25">
      <c r="A599" s="14">
        <v>1</v>
      </c>
      <c r="B599" s="101"/>
      <c r="C599" s="102"/>
      <c r="I599" s="138"/>
      <c r="J599" s="138"/>
    </row>
    <row r="600" spans="1:20" s="78" customFormat="1" x14ac:dyDescent="0.25">
      <c r="A600" s="14"/>
      <c r="B600" s="101"/>
      <c r="C600" s="94"/>
      <c r="D600" s="67"/>
      <c r="E600" s="67"/>
      <c r="F600" s="67"/>
      <c r="G600" s="67"/>
      <c r="H600" s="67"/>
      <c r="I600" s="140"/>
      <c r="J600" s="140"/>
      <c r="K600" s="79"/>
      <c r="O600" s="188"/>
      <c r="P600" s="188"/>
      <c r="Q600" s="188"/>
    </row>
    <row r="601" spans="1:20" x14ac:dyDescent="0.25">
      <c r="A601" s="14"/>
      <c r="B601" s="101"/>
      <c r="C601" s="94"/>
      <c r="I601" s="140"/>
      <c r="J601" s="140"/>
    </row>
    <row r="602" spans="1:20" x14ac:dyDescent="0.25">
      <c r="A602" s="14"/>
      <c r="B602" s="101"/>
      <c r="C602" s="94"/>
      <c r="I602" s="140"/>
      <c r="J602" s="140"/>
    </row>
    <row r="603" spans="1:20" x14ac:dyDescent="0.25">
      <c r="A603" s="14"/>
      <c r="B603" s="101"/>
      <c r="C603" s="94"/>
      <c r="I603" s="140"/>
      <c r="J603" s="140"/>
    </row>
    <row r="604" spans="1:20" x14ac:dyDescent="0.25">
      <c r="A604" s="144"/>
      <c r="B604" s="145" t="s">
        <v>20</v>
      </c>
      <c r="C604" s="146">
        <f>SUM(C599:C603)</f>
        <v>0</v>
      </c>
      <c r="I604" s="135">
        <f>SUM(I599:I603)</f>
        <v>0</v>
      </c>
      <c r="J604" s="135">
        <f>SUM(J599:J603)</f>
        <v>0</v>
      </c>
    </row>
    <row r="606" spans="1:20" x14ac:dyDescent="0.25">
      <c r="A606" s="861" t="s">
        <v>136</v>
      </c>
      <c r="B606" s="861"/>
      <c r="C606" s="861"/>
      <c r="D606" s="861"/>
      <c r="E606" s="861"/>
      <c r="F606" s="861"/>
      <c r="G606" s="861"/>
      <c r="H606" s="861"/>
      <c r="I606" s="861"/>
      <c r="J606" s="861"/>
    </row>
    <row r="607" spans="1:20" x14ac:dyDescent="0.25">
      <c r="I607" s="850" t="s">
        <v>172</v>
      </c>
      <c r="J607" s="850"/>
    </row>
    <row r="608" spans="1:20" s="12" customFormat="1" ht="56.25" x14ac:dyDescent="0.35">
      <c r="A608" s="14" t="s">
        <v>24</v>
      </c>
      <c r="B608" s="14" t="s">
        <v>14</v>
      </c>
      <c r="C608" s="14" t="s">
        <v>81</v>
      </c>
      <c r="D608" s="67"/>
      <c r="E608" s="67"/>
      <c r="F608" s="67"/>
      <c r="G608" s="67"/>
      <c r="H608" s="67"/>
      <c r="I608" s="133" t="s">
        <v>115</v>
      </c>
      <c r="J608" s="133" t="s">
        <v>173</v>
      </c>
      <c r="K608" s="81"/>
      <c r="L608" s="36"/>
      <c r="M608" s="36"/>
      <c r="O608" s="189"/>
      <c r="P608" s="196"/>
      <c r="Q608" s="196"/>
      <c r="R608" s="92"/>
      <c r="S608" s="92"/>
      <c r="T608" s="92"/>
    </row>
    <row r="609" spans="1:20" x14ac:dyDescent="0.25">
      <c r="A609" s="91">
        <v>1</v>
      </c>
      <c r="B609" s="91">
        <v>2</v>
      </c>
      <c r="C609" s="91">
        <v>3</v>
      </c>
      <c r="D609" s="78"/>
      <c r="E609" s="78"/>
      <c r="F609" s="78"/>
      <c r="G609" s="78"/>
      <c r="H609" s="78"/>
      <c r="I609" s="140"/>
      <c r="J609" s="140"/>
    </row>
    <row r="610" spans="1:20" x14ac:dyDescent="0.25">
      <c r="A610" s="14">
        <v>1</v>
      </c>
      <c r="B610" s="101"/>
      <c r="C610" s="102"/>
      <c r="I610" s="138"/>
      <c r="J610" s="138"/>
    </row>
    <row r="611" spans="1:20" s="78" customFormat="1" x14ac:dyDescent="0.25">
      <c r="A611" s="14"/>
      <c r="B611" s="101"/>
      <c r="C611" s="94"/>
      <c r="D611" s="67"/>
      <c r="E611" s="67"/>
      <c r="F611" s="67"/>
      <c r="G611" s="67"/>
      <c r="H611" s="67"/>
      <c r="I611" s="140"/>
      <c r="J611" s="140"/>
      <c r="K611" s="79"/>
      <c r="O611" s="188"/>
      <c r="P611" s="188"/>
      <c r="Q611" s="188"/>
    </row>
    <row r="612" spans="1:20" x14ac:dyDescent="0.25">
      <c r="A612" s="14"/>
      <c r="B612" s="101"/>
      <c r="C612" s="94"/>
      <c r="I612" s="140"/>
      <c r="J612" s="140"/>
    </row>
    <row r="613" spans="1:20" x14ac:dyDescent="0.25">
      <c r="A613" s="14"/>
      <c r="B613" s="101"/>
      <c r="C613" s="94"/>
      <c r="I613" s="140"/>
      <c r="J613" s="140"/>
    </row>
    <row r="614" spans="1:20" x14ac:dyDescent="0.25">
      <c r="A614" s="14"/>
      <c r="B614" s="101"/>
      <c r="C614" s="94"/>
      <c r="I614" s="140"/>
      <c r="J614" s="140"/>
    </row>
    <row r="615" spans="1:20" x14ac:dyDescent="0.25">
      <c r="A615" s="144"/>
      <c r="B615" s="145" t="s">
        <v>20</v>
      </c>
      <c r="C615" s="146">
        <f>SUM(C610:C614)</f>
        <v>0</v>
      </c>
      <c r="I615" s="135">
        <f>SUM(I610:I614)</f>
        <v>0</v>
      </c>
      <c r="J615" s="135">
        <f>SUM(J610:J614)</f>
        <v>0</v>
      </c>
    </row>
    <row r="617" spans="1:20" x14ac:dyDescent="0.25">
      <c r="A617" s="861" t="s">
        <v>137</v>
      </c>
      <c r="B617" s="861"/>
      <c r="C617" s="861"/>
      <c r="D617" s="861"/>
      <c r="E617" s="861"/>
      <c r="F617" s="861"/>
      <c r="G617" s="861"/>
      <c r="H617" s="861"/>
      <c r="I617" s="861"/>
      <c r="J617" s="861"/>
    </row>
    <row r="618" spans="1:20" x14ac:dyDescent="0.25">
      <c r="I618" s="850" t="s">
        <v>172</v>
      </c>
      <c r="J618" s="850"/>
    </row>
    <row r="619" spans="1:20" s="12" customFormat="1" ht="56.25" x14ac:dyDescent="0.35">
      <c r="A619" s="14" t="s">
        <v>24</v>
      </c>
      <c r="B619" s="14" t="s">
        <v>14</v>
      </c>
      <c r="C619" s="14" t="s">
        <v>81</v>
      </c>
      <c r="D619" s="67"/>
      <c r="E619" s="67"/>
      <c r="F619" s="67"/>
      <c r="G619" s="67"/>
      <c r="H619" s="67"/>
      <c r="I619" s="133" t="s">
        <v>115</v>
      </c>
      <c r="J619" s="133" t="s">
        <v>173</v>
      </c>
      <c r="K619" s="81"/>
      <c r="L619" s="36"/>
      <c r="M619" s="36"/>
      <c r="O619" s="189"/>
      <c r="P619" s="196"/>
      <c r="Q619" s="196"/>
      <c r="R619" s="92"/>
      <c r="S619" s="92"/>
      <c r="T619" s="92"/>
    </row>
    <row r="620" spans="1:20" x14ac:dyDescent="0.25">
      <c r="A620" s="91">
        <v>1</v>
      </c>
      <c r="B620" s="91">
        <v>2</v>
      </c>
      <c r="C620" s="91">
        <v>3</v>
      </c>
      <c r="D620" s="78"/>
      <c r="E620" s="78"/>
      <c r="F620" s="78"/>
      <c r="G620" s="78"/>
      <c r="H620" s="78"/>
      <c r="I620" s="140"/>
      <c r="J620" s="140"/>
    </row>
    <row r="621" spans="1:20" x14ac:dyDescent="0.25">
      <c r="A621" s="14">
        <v>1</v>
      </c>
      <c r="B621" s="101"/>
      <c r="C621" s="102"/>
      <c r="I621" s="138"/>
      <c r="J621" s="138"/>
    </row>
    <row r="622" spans="1:20" s="78" customFormat="1" x14ac:dyDescent="0.25">
      <c r="A622" s="14"/>
      <c r="B622" s="101"/>
      <c r="C622" s="94"/>
      <c r="D622" s="67"/>
      <c r="E622" s="67"/>
      <c r="F622" s="67"/>
      <c r="G622" s="67"/>
      <c r="H622" s="67"/>
      <c r="I622" s="140"/>
      <c r="J622" s="140"/>
      <c r="K622" s="79"/>
      <c r="O622" s="188"/>
      <c r="P622" s="188"/>
      <c r="Q622" s="188"/>
    </row>
    <row r="623" spans="1:20" x14ac:dyDescent="0.25">
      <c r="A623" s="14"/>
      <c r="B623" s="101"/>
      <c r="C623" s="94"/>
      <c r="I623" s="140"/>
      <c r="J623" s="140"/>
    </row>
    <row r="624" spans="1:20" x14ac:dyDescent="0.25">
      <c r="A624" s="14"/>
      <c r="B624" s="101"/>
      <c r="C624" s="94"/>
      <c r="I624" s="140"/>
      <c r="J624" s="140"/>
    </row>
    <row r="625" spans="1:20" x14ac:dyDescent="0.25">
      <c r="A625" s="14"/>
      <c r="B625" s="101"/>
      <c r="C625" s="94"/>
      <c r="I625" s="140"/>
      <c r="J625" s="140"/>
    </row>
    <row r="626" spans="1:20" x14ac:dyDescent="0.25">
      <c r="A626" s="144"/>
      <c r="B626" s="145" t="s">
        <v>20</v>
      </c>
      <c r="C626" s="146">
        <f>SUM(C621:C625)</f>
        <v>0</v>
      </c>
      <c r="I626" s="135">
        <f>SUM(I621:I625)</f>
        <v>0</v>
      </c>
      <c r="J626" s="135">
        <f>SUM(J621:J625)</f>
        <v>0</v>
      </c>
    </row>
    <row r="629" spans="1:20" ht="55.5" customHeight="1" x14ac:dyDescent="0.25">
      <c r="A629" s="863" t="s">
        <v>183</v>
      </c>
      <c r="B629" s="863"/>
      <c r="C629" s="863"/>
      <c r="D629" s="863"/>
      <c r="E629" s="863"/>
      <c r="F629" s="863"/>
      <c r="G629" s="863"/>
      <c r="H629" s="863"/>
      <c r="I629" s="863"/>
      <c r="J629" s="863"/>
    </row>
    <row r="631" spans="1:20" x14ac:dyDescent="0.25">
      <c r="A631" s="861" t="s">
        <v>138</v>
      </c>
      <c r="B631" s="861"/>
      <c r="C631" s="861"/>
      <c r="D631" s="861"/>
      <c r="E631" s="861"/>
      <c r="F631" s="861"/>
      <c r="G631" s="861"/>
      <c r="H631" s="861"/>
      <c r="I631" s="861"/>
      <c r="J631" s="861"/>
      <c r="K631" s="123"/>
    </row>
    <row r="632" spans="1:20" x14ac:dyDescent="0.25">
      <c r="I632" s="850" t="s">
        <v>172</v>
      </c>
      <c r="J632" s="850"/>
    </row>
    <row r="633" spans="1:20" s="12" customFormat="1" ht="56.25" x14ac:dyDescent="0.35">
      <c r="A633" s="14" t="s">
        <v>24</v>
      </c>
      <c r="B633" s="14" t="s">
        <v>14</v>
      </c>
      <c r="C633" s="167" t="s">
        <v>132</v>
      </c>
      <c r="D633" s="167" t="s">
        <v>133</v>
      </c>
      <c r="E633" s="167" t="s">
        <v>134</v>
      </c>
      <c r="F633" s="67"/>
      <c r="G633" s="67"/>
      <c r="H633" s="67"/>
      <c r="I633" s="133" t="s">
        <v>115</v>
      </c>
      <c r="J633" s="133" t="s">
        <v>173</v>
      </c>
      <c r="K633" s="81"/>
      <c r="L633" s="36"/>
      <c r="M633" s="36"/>
      <c r="O633" s="189"/>
      <c r="P633" s="196"/>
      <c r="Q633" s="196"/>
      <c r="R633" s="92"/>
      <c r="S633" s="92"/>
      <c r="T633" s="92"/>
    </row>
    <row r="634" spans="1:20" x14ac:dyDescent="0.25">
      <c r="A634" s="91">
        <v>1</v>
      </c>
      <c r="B634" s="91">
        <v>2</v>
      </c>
      <c r="C634" s="113">
        <v>3</v>
      </c>
      <c r="D634" s="113">
        <v>4</v>
      </c>
      <c r="E634" s="113">
        <v>5</v>
      </c>
      <c r="F634" s="78"/>
      <c r="G634" s="78"/>
      <c r="H634" s="78"/>
      <c r="I634" s="138"/>
      <c r="J634" s="138"/>
    </row>
    <row r="635" spans="1:20" x14ac:dyDescent="0.25">
      <c r="A635" s="14">
        <v>1</v>
      </c>
      <c r="B635" s="101"/>
      <c r="C635" s="94"/>
      <c r="D635" s="14"/>
      <c r="E635" s="94"/>
      <c r="I635" s="138"/>
      <c r="J635" s="138"/>
    </row>
    <row r="636" spans="1:20" s="78" customFormat="1" x14ac:dyDescent="0.25">
      <c r="A636" s="14"/>
      <c r="B636" s="101"/>
      <c r="C636" s="165"/>
      <c r="D636" s="167"/>
      <c r="E636" s="165"/>
      <c r="F636" s="67"/>
      <c r="G636" s="67"/>
      <c r="H636" s="67"/>
      <c r="I636" s="138"/>
      <c r="J636" s="138"/>
      <c r="K636" s="79"/>
      <c r="O636" s="188"/>
      <c r="P636" s="188"/>
      <c r="Q636" s="188"/>
    </row>
    <row r="637" spans="1:20" x14ac:dyDescent="0.25">
      <c r="A637" s="14"/>
      <c r="B637" s="101"/>
      <c r="C637" s="165"/>
      <c r="D637" s="167"/>
      <c r="E637" s="165"/>
      <c r="I637" s="138"/>
      <c r="J637" s="138"/>
    </row>
    <row r="638" spans="1:20" x14ac:dyDescent="0.25">
      <c r="A638" s="144"/>
      <c r="B638" s="145" t="s">
        <v>20</v>
      </c>
      <c r="C638" s="144" t="s">
        <v>21</v>
      </c>
      <c r="D638" s="144" t="s">
        <v>21</v>
      </c>
      <c r="E638" s="146">
        <f>E635</f>
        <v>0</v>
      </c>
      <c r="I638" s="135">
        <f>SUM(I635:I637)</f>
        <v>0</v>
      </c>
      <c r="J638" s="135">
        <f>SUM(J635:J637)</f>
        <v>0</v>
      </c>
    </row>
    <row r="640" spans="1:20" x14ac:dyDescent="0.25">
      <c r="A640" s="861" t="s">
        <v>139</v>
      </c>
      <c r="B640" s="861"/>
      <c r="C640" s="861"/>
      <c r="D640" s="861"/>
      <c r="E640" s="861"/>
      <c r="F640" s="861"/>
      <c r="G640" s="861"/>
      <c r="H640" s="861"/>
      <c r="I640" s="861"/>
      <c r="J640" s="861"/>
    </row>
    <row r="641" spans="1:20" x14ac:dyDescent="0.25">
      <c r="I641" s="850" t="s">
        <v>172</v>
      </c>
      <c r="J641" s="850"/>
    </row>
    <row r="642" spans="1:20" s="12" customFormat="1" ht="56.25" x14ac:dyDescent="0.35">
      <c r="A642" s="14" t="s">
        <v>24</v>
      </c>
      <c r="B642" s="14" t="s">
        <v>14</v>
      </c>
      <c r="C642" s="167" t="s">
        <v>132</v>
      </c>
      <c r="D642" s="167" t="s">
        <v>133</v>
      </c>
      <c r="E642" s="167" t="s">
        <v>134</v>
      </c>
      <c r="F642" s="67"/>
      <c r="G642" s="67"/>
      <c r="H642" s="67"/>
      <c r="I642" s="133" t="s">
        <v>115</v>
      </c>
      <c r="J642" s="133" t="s">
        <v>173</v>
      </c>
      <c r="K642" s="81"/>
      <c r="L642" s="36"/>
      <c r="M642" s="36"/>
      <c r="O642" s="189"/>
      <c r="P642" s="196"/>
      <c r="Q642" s="196"/>
      <c r="R642" s="92"/>
      <c r="S642" s="92"/>
      <c r="T642" s="92"/>
    </row>
    <row r="643" spans="1:20" x14ac:dyDescent="0.25">
      <c r="A643" s="91">
        <v>1</v>
      </c>
      <c r="B643" s="91">
        <v>2</v>
      </c>
      <c r="C643" s="113">
        <v>3</v>
      </c>
      <c r="D643" s="113">
        <v>4</v>
      </c>
      <c r="E643" s="113">
        <v>5</v>
      </c>
      <c r="F643" s="78"/>
      <c r="G643" s="78"/>
      <c r="H643" s="78"/>
      <c r="I643" s="138"/>
      <c r="J643" s="138"/>
    </row>
    <row r="644" spans="1:20" x14ac:dyDescent="0.25">
      <c r="A644" s="14">
        <v>1</v>
      </c>
      <c r="B644" s="101"/>
      <c r="C644" s="94"/>
      <c r="D644" s="14"/>
      <c r="E644" s="94"/>
      <c r="I644" s="138"/>
      <c r="J644" s="138"/>
    </row>
    <row r="645" spans="1:20" s="78" customFormat="1" x14ac:dyDescent="0.25">
      <c r="A645" s="14"/>
      <c r="B645" s="101"/>
      <c r="C645" s="165"/>
      <c r="D645" s="167"/>
      <c r="E645" s="165"/>
      <c r="F645" s="67"/>
      <c r="G645" s="67"/>
      <c r="H645" s="67"/>
      <c r="I645" s="138"/>
      <c r="J645" s="138"/>
      <c r="K645" s="79"/>
      <c r="O645" s="188"/>
      <c r="P645" s="188"/>
      <c r="Q645" s="188"/>
    </row>
    <row r="646" spans="1:20" x14ac:dyDescent="0.25">
      <c r="A646" s="14"/>
      <c r="B646" s="101"/>
      <c r="C646" s="165"/>
      <c r="D646" s="167"/>
      <c r="E646" s="165"/>
      <c r="I646" s="138"/>
      <c r="J646" s="138"/>
    </row>
    <row r="647" spans="1:20" x14ac:dyDescent="0.25">
      <c r="A647" s="144"/>
      <c r="B647" s="145" t="s">
        <v>20</v>
      </c>
      <c r="C647" s="144" t="s">
        <v>21</v>
      </c>
      <c r="D647" s="144" t="s">
        <v>21</v>
      </c>
      <c r="E647" s="146">
        <f>E644</f>
        <v>0</v>
      </c>
      <c r="I647" s="135">
        <f>SUM(I644:I646)</f>
        <v>0</v>
      </c>
      <c r="J647" s="135">
        <f>SUM(J644:J646)</f>
        <v>0</v>
      </c>
    </row>
    <row r="650" spans="1:20" ht="48.75" customHeight="1" x14ac:dyDescent="0.25">
      <c r="A650" s="863" t="s">
        <v>182</v>
      </c>
      <c r="B650" s="863"/>
      <c r="C650" s="863"/>
      <c r="D650" s="863"/>
      <c r="E650" s="863"/>
      <c r="F650" s="863"/>
      <c r="G650" s="863"/>
      <c r="H650" s="863"/>
      <c r="I650" s="863"/>
      <c r="J650" s="863"/>
    </row>
    <row r="652" spans="1:20" x14ac:dyDescent="0.25">
      <c r="A652" s="866" t="s">
        <v>140</v>
      </c>
      <c r="B652" s="866"/>
      <c r="C652" s="866"/>
      <c r="D652" s="866"/>
      <c r="E652" s="866"/>
      <c r="F652" s="866"/>
      <c r="G652" s="866"/>
      <c r="H652" s="866"/>
      <c r="I652" s="866"/>
      <c r="J652" s="866"/>
      <c r="K652" s="123"/>
    </row>
    <row r="653" spans="1:20" x14ac:dyDescent="0.25">
      <c r="A653" s="32"/>
      <c r="B653" s="11"/>
      <c r="C653" s="17"/>
      <c r="D653" s="17"/>
      <c r="E653" s="17"/>
      <c r="F653" s="17"/>
      <c r="I653" s="850" t="s">
        <v>172</v>
      </c>
      <c r="J653" s="850"/>
    </row>
    <row r="654" spans="1:20" ht="56.25" x14ac:dyDescent="0.25">
      <c r="A654" s="167" t="s">
        <v>24</v>
      </c>
      <c r="B654" s="167" t="s">
        <v>14</v>
      </c>
      <c r="C654" s="167" t="s">
        <v>71</v>
      </c>
      <c r="D654" s="167" t="s">
        <v>72</v>
      </c>
      <c r="E654" s="167" t="s">
        <v>73</v>
      </c>
      <c r="I654" s="133" t="s">
        <v>115</v>
      </c>
      <c r="J654" s="133" t="s">
        <v>173</v>
      </c>
      <c r="K654" s="127"/>
    </row>
    <row r="655" spans="1:20" x14ac:dyDescent="0.25">
      <c r="A655" s="113">
        <v>1</v>
      </c>
      <c r="B655" s="113">
        <v>2</v>
      </c>
      <c r="C655" s="113">
        <v>3</v>
      </c>
      <c r="D655" s="113">
        <v>4</v>
      </c>
      <c r="E655" s="113">
        <v>5</v>
      </c>
      <c r="F655" s="78"/>
      <c r="G655" s="78"/>
      <c r="H655" s="78"/>
      <c r="I655" s="138"/>
      <c r="J655" s="138"/>
    </row>
    <row r="656" spans="1:20" x14ac:dyDescent="0.25">
      <c r="A656" s="171"/>
      <c r="B656" s="26"/>
      <c r="C656" s="167"/>
      <c r="D656" s="13"/>
      <c r="E656" s="165"/>
      <c r="I656" s="138"/>
      <c r="J656" s="138"/>
    </row>
    <row r="657" spans="1:17" s="78" customFormat="1" x14ac:dyDescent="0.25">
      <c r="A657" s="167"/>
      <c r="B657" s="10"/>
      <c r="C657" s="167"/>
      <c r="D657" s="13"/>
      <c r="E657" s="165"/>
      <c r="F657" s="67"/>
      <c r="G657" s="67"/>
      <c r="H657" s="67"/>
      <c r="I657" s="138"/>
      <c r="J657" s="138"/>
      <c r="K657" s="79"/>
      <c r="O657" s="188"/>
      <c r="P657" s="188"/>
      <c r="Q657" s="188"/>
    </row>
    <row r="658" spans="1:17" x14ac:dyDescent="0.25">
      <c r="A658" s="167"/>
      <c r="B658" s="10"/>
      <c r="C658" s="167"/>
      <c r="D658" s="13"/>
      <c r="E658" s="165"/>
      <c r="I658" s="138"/>
      <c r="J658" s="138"/>
    </row>
    <row r="659" spans="1:17" x14ac:dyDescent="0.25">
      <c r="A659" s="144"/>
      <c r="B659" s="145" t="s">
        <v>20</v>
      </c>
      <c r="C659" s="144" t="s">
        <v>21</v>
      </c>
      <c r="D659" s="144" t="s">
        <v>21</v>
      </c>
      <c r="E659" s="146">
        <f>SUM(E656:E658)</f>
        <v>0</v>
      </c>
      <c r="I659" s="135">
        <f>SUM(I656:I658)</f>
        <v>0</v>
      </c>
      <c r="J659" s="135">
        <f>SUM(J656:J658)</f>
        <v>0</v>
      </c>
    </row>
    <row r="660" spans="1:17" x14ac:dyDescent="0.25">
      <c r="A660" s="30"/>
      <c r="B660" s="31"/>
      <c r="C660" s="30"/>
      <c r="D660" s="30"/>
      <c r="E660" s="30"/>
      <c r="F660" s="30"/>
    </row>
    <row r="661" spans="1:17" x14ac:dyDescent="0.25">
      <c r="A661" s="860" t="s">
        <v>118</v>
      </c>
      <c r="B661" s="860"/>
      <c r="C661" s="860"/>
      <c r="D661" s="860"/>
      <c r="E661" s="860"/>
      <c r="F661" s="860"/>
      <c r="G661" s="860"/>
      <c r="H661" s="860"/>
      <c r="I661" s="860"/>
      <c r="J661" s="860"/>
    </row>
    <row r="662" spans="1:17" x14ac:dyDescent="0.25">
      <c r="A662" s="30"/>
      <c r="B662" s="11"/>
      <c r="C662" s="17"/>
      <c r="D662" s="17"/>
      <c r="E662" s="17"/>
      <c r="F662" s="17"/>
      <c r="I662" s="850" t="s">
        <v>172</v>
      </c>
      <c r="J662" s="850"/>
    </row>
    <row r="663" spans="1:17" ht="56.25" x14ac:dyDescent="0.25">
      <c r="A663" s="167" t="s">
        <v>24</v>
      </c>
      <c r="B663" s="167" t="s">
        <v>14</v>
      </c>
      <c r="C663" s="167" t="s">
        <v>74</v>
      </c>
      <c r="D663" s="167" t="s">
        <v>117</v>
      </c>
      <c r="F663" s="17"/>
      <c r="I663" s="133" t="s">
        <v>115</v>
      </c>
      <c r="J663" s="133" t="s">
        <v>173</v>
      </c>
      <c r="K663" s="128"/>
    </row>
    <row r="664" spans="1:17" x14ac:dyDescent="0.25">
      <c r="A664" s="113">
        <v>1</v>
      </c>
      <c r="B664" s="113">
        <v>2</v>
      </c>
      <c r="C664" s="113">
        <v>3</v>
      </c>
      <c r="D664" s="113">
        <v>4</v>
      </c>
      <c r="E664" s="78"/>
      <c r="F664" s="1"/>
      <c r="G664" s="78"/>
      <c r="H664" s="78"/>
      <c r="I664" s="138"/>
      <c r="J664" s="138"/>
    </row>
    <row r="665" spans="1:17" x14ac:dyDescent="0.25">
      <c r="A665" s="167"/>
      <c r="B665" s="26"/>
      <c r="C665" s="13"/>
      <c r="D665" s="165"/>
      <c r="F665" s="17"/>
      <c r="I665" s="138"/>
      <c r="J665" s="138"/>
    </row>
    <row r="666" spans="1:17" s="78" customFormat="1" x14ac:dyDescent="0.25">
      <c r="A666" s="167"/>
      <c r="B666" s="10"/>
      <c r="C666" s="13"/>
      <c r="D666" s="165"/>
      <c r="E666" s="67"/>
      <c r="F666" s="17"/>
      <c r="G666" s="67"/>
      <c r="H666" s="67"/>
      <c r="I666" s="138"/>
      <c r="J666" s="138"/>
      <c r="K666" s="79"/>
      <c r="O666" s="188"/>
      <c r="P666" s="188"/>
      <c r="Q666" s="188"/>
    </row>
    <row r="667" spans="1:17" x14ac:dyDescent="0.25">
      <c r="A667" s="167"/>
      <c r="B667" s="10"/>
      <c r="C667" s="13"/>
      <c r="D667" s="165"/>
      <c r="F667" s="17"/>
      <c r="I667" s="138"/>
      <c r="J667" s="138"/>
    </row>
    <row r="668" spans="1:17" x14ac:dyDescent="0.25">
      <c r="A668" s="144"/>
      <c r="B668" s="145" t="s">
        <v>20</v>
      </c>
      <c r="C668" s="144" t="s">
        <v>21</v>
      </c>
      <c r="D668" s="146">
        <f>SUM(D665:D667)</f>
        <v>0</v>
      </c>
      <c r="F668" s="17"/>
      <c r="I668" s="135">
        <f>SUM(I665:I667)</f>
        <v>0</v>
      </c>
      <c r="J668" s="135">
        <f>SUM(J665:J667)</f>
        <v>0</v>
      </c>
    </row>
    <row r="669" spans="1:17" x14ac:dyDescent="0.25">
      <c r="A669" s="30"/>
      <c r="B669" s="31"/>
      <c r="C669" s="30"/>
      <c r="D669" s="30"/>
      <c r="E669" s="30"/>
      <c r="F669" s="30"/>
    </row>
    <row r="670" spans="1:17" x14ac:dyDescent="0.25">
      <c r="A670" s="860" t="s">
        <v>141</v>
      </c>
      <c r="B670" s="860"/>
      <c r="C670" s="860"/>
      <c r="D670" s="860"/>
      <c r="E670" s="860"/>
      <c r="F670" s="860"/>
      <c r="G670" s="860"/>
      <c r="H670" s="860"/>
      <c r="I670" s="860"/>
      <c r="J670" s="860"/>
    </row>
    <row r="671" spans="1:17" x14ac:dyDescent="0.25">
      <c r="A671" s="30"/>
      <c r="B671" s="11"/>
      <c r="C671" s="17"/>
      <c r="D671" s="17"/>
      <c r="E671" s="17"/>
      <c r="F671" s="17"/>
      <c r="I671" s="850" t="s">
        <v>172</v>
      </c>
      <c r="J671" s="850"/>
    </row>
    <row r="672" spans="1:17" ht="56.25" x14ac:dyDescent="0.25">
      <c r="A672" s="167" t="s">
        <v>24</v>
      </c>
      <c r="B672" s="167" t="s">
        <v>14</v>
      </c>
      <c r="C672" s="167" t="s">
        <v>74</v>
      </c>
      <c r="D672" s="167" t="s">
        <v>117</v>
      </c>
      <c r="F672" s="17"/>
      <c r="I672" s="133" t="s">
        <v>115</v>
      </c>
      <c r="J672" s="133" t="s">
        <v>173</v>
      </c>
      <c r="K672" s="128"/>
    </row>
    <row r="673" spans="1:17" x14ac:dyDescent="0.25">
      <c r="A673" s="113">
        <v>1</v>
      </c>
      <c r="B673" s="113">
        <v>2</v>
      </c>
      <c r="C673" s="113">
        <v>3</v>
      </c>
      <c r="D673" s="113">
        <v>4</v>
      </c>
      <c r="E673" s="78"/>
      <c r="F673" s="1"/>
      <c r="G673" s="78"/>
      <c r="H673" s="78"/>
      <c r="I673" s="138"/>
      <c r="J673" s="138"/>
    </row>
    <row r="674" spans="1:17" x14ac:dyDescent="0.25">
      <c r="A674" s="167"/>
      <c r="B674" s="26"/>
      <c r="C674" s="13"/>
      <c r="D674" s="165"/>
      <c r="F674" s="17"/>
      <c r="I674" s="138"/>
      <c r="J674" s="138"/>
    </row>
    <row r="675" spans="1:17" s="78" customFormat="1" x14ac:dyDescent="0.25">
      <c r="A675" s="167"/>
      <c r="B675" s="10"/>
      <c r="C675" s="13"/>
      <c r="D675" s="165"/>
      <c r="E675" s="67"/>
      <c r="F675" s="17"/>
      <c r="G675" s="67"/>
      <c r="H675" s="67"/>
      <c r="I675" s="138"/>
      <c r="J675" s="138"/>
      <c r="K675" s="79"/>
      <c r="O675" s="188"/>
      <c r="P675" s="188"/>
      <c r="Q675" s="188"/>
    </row>
    <row r="676" spans="1:17" x14ac:dyDescent="0.25">
      <c r="A676" s="167"/>
      <c r="B676" s="10"/>
      <c r="C676" s="13"/>
      <c r="D676" s="165"/>
      <c r="F676" s="17"/>
      <c r="I676" s="138"/>
      <c r="J676" s="138"/>
    </row>
    <row r="677" spans="1:17" x14ac:dyDescent="0.25">
      <c r="A677" s="144"/>
      <c r="B677" s="145" t="s">
        <v>20</v>
      </c>
      <c r="C677" s="144" t="s">
        <v>21</v>
      </c>
      <c r="D677" s="146">
        <f>SUM(D674:D676)</f>
        <v>0</v>
      </c>
      <c r="F677" s="17"/>
      <c r="I677" s="135">
        <f>SUM(I674:I676)</f>
        <v>0</v>
      </c>
      <c r="J677" s="135">
        <f>SUM(J674:J676)</f>
        <v>0</v>
      </c>
    </row>
    <row r="678" spans="1:17" x14ac:dyDescent="0.25">
      <c r="A678" s="30"/>
      <c r="B678" s="31"/>
      <c r="C678" s="30"/>
      <c r="D678" s="30"/>
      <c r="E678" s="30"/>
      <c r="F678" s="30"/>
    </row>
    <row r="679" spans="1:17" x14ac:dyDescent="0.25">
      <c r="A679" s="861" t="s">
        <v>169</v>
      </c>
      <c r="B679" s="861"/>
      <c r="C679" s="861"/>
      <c r="D679" s="861"/>
      <c r="E679" s="861"/>
      <c r="F679" s="861"/>
      <c r="G679" s="861"/>
      <c r="H679" s="861"/>
      <c r="I679" s="861"/>
      <c r="J679" s="861"/>
    </row>
    <row r="680" spans="1:17" x14ac:dyDescent="0.25">
      <c r="A680" s="862"/>
      <c r="B680" s="862"/>
      <c r="C680" s="862"/>
      <c r="D680" s="862"/>
      <c r="E680" s="862"/>
      <c r="F680" s="862"/>
      <c r="I680" s="850" t="s">
        <v>172</v>
      </c>
      <c r="J680" s="850"/>
    </row>
    <row r="681" spans="1:17" ht="56.25" x14ac:dyDescent="0.25">
      <c r="A681" s="167" t="s">
        <v>24</v>
      </c>
      <c r="B681" s="167" t="s">
        <v>14</v>
      </c>
      <c r="C681" s="167" t="s">
        <v>78</v>
      </c>
      <c r="D681" s="167" t="s">
        <v>27</v>
      </c>
      <c r="E681" s="167" t="s">
        <v>79</v>
      </c>
      <c r="F681" s="167" t="s">
        <v>7</v>
      </c>
      <c r="I681" s="133" t="s">
        <v>115</v>
      </c>
      <c r="J681" s="133" t="s">
        <v>173</v>
      </c>
      <c r="K681" s="81"/>
    </row>
    <row r="682" spans="1:17" x14ac:dyDescent="0.25">
      <c r="A682" s="113">
        <v>1</v>
      </c>
      <c r="B682" s="113">
        <v>2</v>
      </c>
      <c r="C682" s="113">
        <v>3</v>
      </c>
      <c r="D682" s="113">
        <v>4</v>
      </c>
      <c r="E682" s="113">
        <v>5</v>
      </c>
      <c r="F682" s="113">
        <v>6</v>
      </c>
      <c r="G682" s="78"/>
      <c r="H682" s="78"/>
      <c r="I682" s="138"/>
      <c r="J682" s="138"/>
    </row>
    <row r="683" spans="1:17" x14ac:dyDescent="0.25">
      <c r="A683" s="167">
        <v>1</v>
      </c>
      <c r="B683" s="10"/>
      <c r="C683" s="167"/>
      <c r="D683" s="167"/>
      <c r="E683" s="165" t="e">
        <f>F683/D683</f>
        <v>#DIV/0!</v>
      </c>
      <c r="F683" s="165"/>
      <c r="I683" s="138"/>
      <c r="J683" s="138"/>
    </row>
    <row r="684" spans="1:17" s="78" customFormat="1" x14ac:dyDescent="0.25">
      <c r="A684" s="167">
        <v>2</v>
      </c>
      <c r="B684" s="10"/>
      <c r="C684" s="14"/>
      <c r="D684" s="14"/>
      <c r="E684" s="165" t="e">
        <f t="shared" ref="E684:E685" si="14">F684/D684</f>
        <v>#DIV/0!</v>
      </c>
      <c r="F684" s="165"/>
      <c r="G684" s="67"/>
      <c r="H684" s="67"/>
      <c r="I684" s="138"/>
      <c r="J684" s="138"/>
      <c r="K684" s="79"/>
      <c r="O684" s="188"/>
      <c r="P684" s="188"/>
      <c r="Q684" s="188"/>
    </row>
    <row r="685" spans="1:17" x14ac:dyDescent="0.25">
      <c r="A685" s="167">
        <v>3</v>
      </c>
      <c r="B685" s="10"/>
      <c r="C685" s="167"/>
      <c r="D685" s="167"/>
      <c r="E685" s="165" t="e">
        <f t="shared" si="14"/>
        <v>#DIV/0!</v>
      </c>
      <c r="F685" s="165"/>
      <c r="I685" s="138"/>
      <c r="J685" s="138"/>
    </row>
    <row r="686" spans="1:17" x14ac:dyDescent="0.25">
      <c r="A686" s="144"/>
      <c r="B686" s="145" t="s">
        <v>20</v>
      </c>
      <c r="C686" s="144" t="s">
        <v>21</v>
      </c>
      <c r="D686" s="144" t="s">
        <v>21</v>
      </c>
      <c r="E686" s="144" t="s">
        <v>21</v>
      </c>
      <c r="F686" s="146">
        <f>F685+F684+F683</f>
        <v>0</v>
      </c>
      <c r="I686" s="135">
        <f>SUM(I683:I685)</f>
        <v>0</v>
      </c>
      <c r="J686" s="135">
        <f>SUM(J683:J685)</f>
        <v>0</v>
      </c>
    </row>
    <row r="687" spans="1:17" x14ac:dyDescent="0.25">
      <c r="A687" s="30"/>
      <c r="B687" s="31"/>
      <c r="C687" s="30"/>
      <c r="D687" s="30"/>
      <c r="E687" s="30"/>
      <c r="F687" s="30"/>
    </row>
    <row r="688" spans="1:17" x14ac:dyDescent="0.25">
      <c r="A688" s="30"/>
      <c r="B688" s="31"/>
      <c r="C688" s="30"/>
      <c r="D688" s="30"/>
      <c r="E688" s="30"/>
      <c r="F688" s="30"/>
    </row>
    <row r="689" spans="1:17" x14ac:dyDescent="0.25">
      <c r="A689" s="863" t="s">
        <v>181</v>
      </c>
      <c r="B689" s="863"/>
      <c r="C689" s="863"/>
      <c r="D689" s="863"/>
      <c r="E689" s="863"/>
      <c r="F689" s="863"/>
      <c r="G689" s="863"/>
      <c r="H689" s="863"/>
      <c r="I689" s="863"/>
      <c r="J689" s="863"/>
    </row>
    <row r="690" spans="1:17" x14ac:dyDescent="0.25">
      <c r="A690" s="30"/>
      <c r="B690" s="31"/>
      <c r="C690" s="30"/>
      <c r="D690" s="30"/>
      <c r="E690" s="30"/>
      <c r="F690" s="30"/>
    </row>
    <row r="691" spans="1:17" x14ac:dyDescent="0.25">
      <c r="A691" s="865" t="s">
        <v>142</v>
      </c>
      <c r="B691" s="865"/>
      <c r="C691" s="865"/>
      <c r="D691" s="865"/>
      <c r="E691" s="865"/>
      <c r="F691" s="865"/>
      <c r="G691" s="865"/>
      <c r="H691" s="865"/>
      <c r="I691" s="865"/>
      <c r="J691" s="865"/>
      <c r="K691" s="123"/>
    </row>
    <row r="692" spans="1:17" x14ac:dyDescent="0.25">
      <c r="A692" s="166"/>
      <c r="B692" s="34"/>
      <c r="C692" s="166"/>
      <c r="D692" s="166"/>
      <c r="E692" s="166"/>
      <c r="F692" s="166"/>
      <c r="I692" s="850" t="s">
        <v>172</v>
      </c>
      <c r="J692" s="850"/>
    </row>
    <row r="693" spans="1:17" ht="56.25" x14ac:dyDescent="0.25">
      <c r="A693" s="167" t="s">
        <v>24</v>
      </c>
      <c r="B693" s="167" t="s">
        <v>14</v>
      </c>
      <c r="C693" s="167" t="s">
        <v>65</v>
      </c>
      <c r="D693" s="167" t="s">
        <v>59</v>
      </c>
      <c r="E693" s="167" t="s">
        <v>60</v>
      </c>
      <c r="F693" s="167" t="s">
        <v>159</v>
      </c>
      <c r="I693" s="133" t="s">
        <v>115</v>
      </c>
      <c r="J693" s="133" t="s">
        <v>173</v>
      </c>
      <c r="K693" s="122"/>
    </row>
    <row r="694" spans="1:17" x14ac:dyDescent="0.25">
      <c r="A694" s="113">
        <v>1</v>
      </c>
      <c r="B694" s="113">
        <v>2</v>
      </c>
      <c r="C694" s="113">
        <v>3</v>
      </c>
      <c r="D694" s="113">
        <v>4</v>
      </c>
      <c r="E694" s="113">
        <v>5</v>
      </c>
      <c r="F694" s="113">
        <v>6</v>
      </c>
      <c r="G694" s="78"/>
      <c r="H694" s="78"/>
      <c r="I694" s="138"/>
      <c r="J694" s="138"/>
    </row>
    <row r="695" spans="1:17" x14ac:dyDescent="0.25">
      <c r="A695" s="167">
        <v>1</v>
      </c>
      <c r="B695" s="10" t="s">
        <v>61</v>
      </c>
      <c r="C695" s="167"/>
      <c r="D695" s="167"/>
      <c r="E695" s="165" t="e">
        <f>F695/D695/C695</f>
        <v>#DIV/0!</v>
      </c>
      <c r="F695" s="165"/>
      <c r="I695" s="138"/>
      <c r="J695" s="138"/>
    </row>
    <row r="696" spans="1:17" s="78" customFormat="1" ht="69.75" x14ac:dyDescent="0.25">
      <c r="A696" s="167">
        <v>2</v>
      </c>
      <c r="B696" s="10" t="s">
        <v>62</v>
      </c>
      <c r="C696" s="167"/>
      <c r="D696" s="167"/>
      <c r="E696" s="165" t="e">
        <f t="shared" ref="E696:E700" si="15">F696/D696/C696</f>
        <v>#DIV/0!</v>
      </c>
      <c r="F696" s="165"/>
      <c r="G696" s="67"/>
      <c r="H696" s="67"/>
      <c r="I696" s="138"/>
      <c r="J696" s="138"/>
      <c r="K696" s="79"/>
      <c r="O696" s="188"/>
      <c r="P696" s="188"/>
      <c r="Q696" s="188"/>
    </row>
    <row r="697" spans="1:17" ht="69.75" x14ac:dyDescent="0.25">
      <c r="A697" s="167">
        <v>3</v>
      </c>
      <c r="B697" s="10" t="s">
        <v>63</v>
      </c>
      <c r="C697" s="167"/>
      <c r="D697" s="167"/>
      <c r="E697" s="165" t="e">
        <f t="shared" si="15"/>
        <v>#DIV/0!</v>
      </c>
      <c r="F697" s="165"/>
      <c r="I697" s="138"/>
      <c r="J697" s="138"/>
    </row>
    <row r="698" spans="1:17" x14ac:dyDescent="0.25">
      <c r="A698" s="167">
        <v>4</v>
      </c>
      <c r="B698" s="10" t="s">
        <v>64</v>
      </c>
      <c r="C698" s="167"/>
      <c r="D698" s="167"/>
      <c r="E698" s="165" t="e">
        <f t="shared" si="15"/>
        <v>#DIV/0!</v>
      </c>
      <c r="F698" s="165"/>
      <c r="I698" s="140"/>
      <c r="J698" s="140"/>
    </row>
    <row r="699" spans="1:17" ht="116.25" x14ac:dyDescent="0.25">
      <c r="A699" s="167">
        <v>5</v>
      </c>
      <c r="B699" s="10" t="s">
        <v>90</v>
      </c>
      <c r="C699" s="167"/>
      <c r="D699" s="167"/>
      <c r="E699" s="165" t="e">
        <f t="shared" si="15"/>
        <v>#DIV/0!</v>
      </c>
      <c r="F699" s="165"/>
      <c r="I699" s="138"/>
      <c r="J699" s="138"/>
    </row>
    <row r="700" spans="1:17" x14ac:dyDescent="0.25">
      <c r="A700" s="167">
        <v>6</v>
      </c>
      <c r="B700" s="10" t="s">
        <v>91</v>
      </c>
      <c r="C700" s="167"/>
      <c r="D700" s="167"/>
      <c r="E700" s="165" t="e">
        <f t="shared" si="15"/>
        <v>#DIV/0!</v>
      </c>
      <c r="F700" s="165"/>
      <c r="I700" s="138"/>
      <c r="J700" s="138"/>
    </row>
    <row r="701" spans="1:17" x14ac:dyDescent="0.25">
      <c r="A701" s="144"/>
      <c r="B701" s="145" t="s">
        <v>20</v>
      </c>
      <c r="C701" s="144" t="s">
        <v>21</v>
      </c>
      <c r="D701" s="144" t="s">
        <v>21</v>
      </c>
      <c r="E701" s="144" t="s">
        <v>21</v>
      </c>
      <c r="F701" s="146">
        <f>F700+F699+F698+F697+F696+F695</f>
        <v>0</v>
      </c>
      <c r="I701" s="135">
        <f>SUM(I695:I700)</f>
        <v>0</v>
      </c>
      <c r="J701" s="135">
        <f>SUM(J695:J700)</f>
        <v>0</v>
      </c>
    </row>
    <row r="702" spans="1:17" x14ac:dyDescent="0.25">
      <c r="A702" s="17"/>
      <c r="B702" s="11"/>
      <c r="C702" s="17"/>
      <c r="D702" s="17"/>
      <c r="E702" s="17"/>
      <c r="F702" s="17"/>
    </row>
    <row r="703" spans="1:17" x14ac:dyDescent="0.25">
      <c r="A703" s="865" t="s">
        <v>143</v>
      </c>
      <c r="B703" s="865"/>
      <c r="C703" s="865"/>
      <c r="D703" s="865"/>
      <c r="E703" s="865"/>
      <c r="F703" s="865"/>
      <c r="G703" s="865"/>
      <c r="H703" s="865"/>
      <c r="I703" s="865"/>
      <c r="J703" s="865"/>
    </row>
    <row r="704" spans="1:17" x14ac:dyDescent="0.25">
      <c r="A704" s="163"/>
      <c r="B704" s="24"/>
      <c r="C704" s="163"/>
      <c r="D704" s="163"/>
      <c r="E704" s="163"/>
      <c r="F704" s="17"/>
      <c r="I704" s="850" t="s">
        <v>172</v>
      </c>
      <c r="J704" s="850"/>
    </row>
    <row r="705" spans="1:17" ht="56.25" x14ac:dyDescent="0.25">
      <c r="A705" s="167" t="s">
        <v>24</v>
      </c>
      <c r="B705" s="167" t="s">
        <v>14</v>
      </c>
      <c r="C705" s="167" t="s">
        <v>66</v>
      </c>
      <c r="D705" s="167" t="s">
        <v>145</v>
      </c>
      <c r="E705" s="169" t="s">
        <v>107</v>
      </c>
      <c r="F705" s="167" t="s">
        <v>144</v>
      </c>
      <c r="I705" s="133" t="s">
        <v>115</v>
      </c>
      <c r="J705" s="133" t="s">
        <v>173</v>
      </c>
      <c r="K705" s="122"/>
    </row>
    <row r="706" spans="1:17" x14ac:dyDescent="0.25">
      <c r="A706" s="113">
        <v>1</v>
      </c>
      <c r="B706" s="113">
        <v>2</v>
      </c>
      <c r="C706" s="113">
        <v>3</v>
      </c>
      <c r="D706" s="113">
        <v>4</v>
      </c>
      <c r="E706" s="1">
        <v>5</v>
      </c>
      <c r="F706" s="113">
        <v>6</v>
      </c>
      <c r="G706" s="78"/>
      <c r="H706" s="78"/>
      <c r="I706" s="132"/>
      <c r="J706" s="132"/>
    </row>
    <row r="707" spans="1:17" ht="46.5" x14ac:dyDescent="0.25">
      <c r="A707" s="167">
        <v>1</v>
      </c>
      <c r="B707" s="10" t="s">
        <v>87</v>
      </c>
      <c r="C707" s="167"/>
      <c r="D707" s="165" t="e">
        <f>F707/C707</f>
        <v>#DIV/0!</v>
      </c>
      <c r="E707" s="169" t="s">
        <v>12</v>
      </c>
      <c r="F707" s="165"/>
      <c r="I707" s="138"/>
      <c r="J707" s="138"/>
    </row>
    <row r="708" spans="1:17" s="78" customFormat="1" ht="46.5" x14ac:dyDescent="0.25">
      <c r="A708" s="167">
        <v>2</v>
      </c>
      <c r="B708" s="10" t="s">
        <v>198</v>
      </c>
      <c r="C708" s="167" t="s">
        <v>12</v>
      </c>
      <c r="D708" s="165"/>
      <c r="E708" s="169" t="e">
        <f>F708/D708</f>
        <v>#DIV/0!</v>
      </c>
      <c r="F708" s="165"/>
      <c r="G708" s="67"/>
      <c r="H708" s="67"/>
      <c r="I708" s="138"/>
      <c r="J708" s="138"/>
      <c r="K708" s="79"/>
      <c r="O708" s="188"/>
      <c r="P708" s="188"/>
      <c r="Q708" s="188"/>
    </row>
    <row r="709" spans="1:17" x14ac:dyDescent="0.25">
      <c r="A709" s="144"/>
      <c r="B709" s="145" t="s">
        <v>20</v>
      </c>
      <c r="C709" s="144" t="s">
        <v>12</v>
      </c>
      <c r="D709" s="144" t="s">
        <v>12</v>
      </c>
      <c r="E709" s="144" t="s">
        <v>12</v>
      </c>
      <c r="F709" s="146">
        <f>F707+F708</f>
        <v>0</v>
      </c>
      <c r="I709" s="131">
        <f>SUM(I707:I708)</f>
        <v>0</v>
      </c>
      <c r="J709" s="131">
        <f>SUM(J707:J708)</f>
        <v>0</v>
      </c>
    </row>
    <row r="710" spans="1:17" x14ac:dyDescent="0.25">
      <c r="A710" s="17"/>
      <c r="B710" s="11"/>
      <c r="C710" s="17"/>
      <c r="D710" s="17"/>
      <c r="E710" s="17"/>
      <c r="F710" s="17"/>
    </row>
    <row r="711" spans="1:17" x14ac:dyDescent="0.25">
      <c r="A711" s="861" t="s">
        <v>146</v>
      </c>
      <c r="B711" s="861"/>
      <c r="C711" s="861"/>
      <c r="D711" s="861"/>
      <c r="E711" s="861"/>
      <c r="F711" s="861"/>
      <c r="G711" s="861"/>
      <c r="H711" s="861"/>
      <c r="I711" s="861"/>
      <c r="J711" s="861"/>
    </row>
    <row r="712" spans="1:17" x14ac:dyDescent="0.25">
      <c r="A712" s="172"/>
      <c r="B712" s="172"/>
      <c r="C712" s="172"/>
      <c r="D712" s="172"/>
      <c r="E712" s="172"/>
      <c r="F712" s="172"/>
      <c r="G712" s="172"/>
      <c r="H712" s="172"/>
      <c r="I712" s="850" t="s">
        <v>172</v>
      </c>
      <c r="J712" s="850"/>
    </row>
    <row r="713" spans="1:17" s="17" customFormat="1" ht="56.25" x14ac:dyDescent="0.25">
      <c r="A713" s="167" t="s">
        <v>24</v>
      </c>
      <c r="B713" s="167" t="s">
        <v>0</v>
      </c>
      <c r="C713" s="167" t="s">
        <v>69</v>
      </c>
      <c r="D713" s="167" t="s">
        <v>67</v>
      </c>
      <c r="E713" s="167" t="s">
        <v>70</v>
      </c>
      <c r="F713" s="167" t="s">
        <v>7</v>
      </c>
      <c r="I713" s="133" t="s">
        <v>115</v>
      </c>
      <c r="J713" s="133" t="s">
        <v>173</v>
      </c>
      <c r="K713" s="81"/>
      <c r="O713" s="20"/>
      <c r="P713" s="20"/>
      <c r="Q713" s="20"/>
    </row>
    <row r="714" spans="1:17" s="17" customFormat="1" x14ac:dyDescent="0.25">
      <c r="A714" s="113">
        <v>1</v>
      </c>
      <c r="B714" s="113">
        <v>2</v>
      </c>
      <c r="C714" s="113">
        <v>4</v>
      </c>
      <c r="D714" s="113">
        <v>5</v>
      </c>
      <c r="E714" s="113">
        <v>6</v>
      </c>
      <c r="F714" s="113">
        <v>7</v>
      </c>
      <c r="G714" s="1"/>
      <c r="H714" s="1"/>
      <c r="I714" s="135"/>
      <c r="J714" s="135"/>
      <c r="K714" s="19"/>
      <c r="O714" s="20"/>
      <c r="P714" s="20"/>
      <c r="Q714" s="20"/>
    </row>
    <row r="715" spans="1:17" s="17" customFormat="1" x14ac:dyDescent="0.25">
      <c r="A715" s="167">
        <v>1</v>
      </c>
      <c r="B715" s="10" t="s">
        <v>92</v>
      </c>
      <c r="C715" s="165" t="e">
        <f>F715/D715</f>
        <v>#DIV/0!</v>
      </c>
      <c r="D715" s="165"/>
      <c r="E715" s="165"/>
      <c r="F715" s="165"/>
      <c r="I715" s="138"/>
      <c r="J715" s="138"/>
      <c r="K715" s="19"/>
      <c r="O715" s="20"/>
      <c r="P715" s="20"/>
      <c r="Q715" s="20"/>
    </row>
    <row r="716" spans="1:17" s="1" customFormat="1" x14ac:dyDescent="0.25">
      <c r="A716" s="167">
        <v>2</v>
      </c>
      <c r="B716" s="10" t="s">
        <v>68</v>
      </c>
      <c r="C716" s="165" t="e">
        <f t="shared" ref="C716:C719" si="16">F716/D716</f>
        <v>#DIV/0!</v>
      </c>
      <c r="D716" s="165"/>
      <c r="E716" s="165"/>
      <c r="F716" s="165"/>
      <c r="G716" s="17"/>
      <c r="H716" s="17"/>
      <c r="I716" s="138"/>
      <c r="J716" s="138"/>
      <c r="K716" s="104"/>
      <c r="O716" s="191"/>
      <c r="P716" s="191"/>
      <c r="Q716" s="191"/>
    </row>
    <row r="717" spans="1:17" s="17" customFormat="1" x14ac:dyDescent="0.25">
      <c r="A717" s="167">
        <v>3</v>
      </c>
      <c r="B717" s="10" t="s">
        <v>93</v>
      </c>
      <c r="C717" s="165" t="e">
        <f t="shared" si="16"/>
        <v>#DIV/0!</v>
      </c>
      <c r="D717" s="165"/>
      <c r="E717" s="165"/>
      <c r="F717" s="165"/>
      <c r="I717" s="138"/>
      <c r="J717" s="138"/>
      <c r="K717" s="19"/>
      <c r="O717" s="20"/>
      <c r="P717" s="20"/>
      <c r="Q717" s="20"/>
    </row>
    <row r="718" spans="1:17" s="17" customFormat="1" x14ac:dyDescent="0.25">
      <c r="A718" s="167">
        <v>4</v>
      </c>
      <c r="B718" s="10" t="s">
        <v>94</v>
      </c>
      <c r="C718" s="165" t="e">
        <f t="shared" si="16"/>
        <v>#DIV/0!</v>
      </c>
      <c r="D718" s="165"/>
      <c r="E718" s="165"/>
      <c r="F718" s="165"/>
      <c r="I718" s="138"/>
      <c r="J718" s="138"/>
      <c r="K718" s="19"/>
      <c r="O718" s="20"/>
      <c r="P718" s="20"/>
      <c r="Q718" s="20"/>
    </row>
    <row r="719" spans="1:17" s="17" customFormat="1" x14ac:dyDescent="0.25">
      <c r="A719" s="167">
        <v>5</v>
      </c>
      <c r="B719" s="10" t="s">
        <v>192</v>
      </c>
      <c r="C719" s="165" t="e">
        <f t="shared" si="16"/>
        <v>#DIV/0!</v>
      </c>
      <c r="D719" s="165"/>
      <c r="E719" s="165"/>
      <c r="F719" s="165"/>
      <c r="I719" s="138"/>
      <c r="J719" s="138"/>
      <c r="K719" s="19"/>
      <c r="O719" s="20"/>
      <c r="P719" s="20"/>
      <c r="Q719" s="20"/>
    </row>
    <row r="720" spans="1:17" s="17" customFormat="1" x14ac:dyDescent="0.25">
      <c r="A720" s="144"/>
      <c r="B720" s="145" t="s">
        <v>20</v>
      </c>
      <c r="C720" s="144" t="s">
        <v>21</v>
      </c>
      <c r="D720" s="144" t="s">
        <v>21</v>
      </c>
      <c r="E720" s="144" t="s">
        <v>21</v>
      </c>
      <c r="F720" s="146">
        <f>SUM(F715:F719)</f>
        <v>0</v>
      </c>
      <c r="I720" s="135">
        <f>SUM(I715:I719)</f>
        <v>0</v>
      </c>
      <c r="J720" s="135">
        <f>SUM(J715:J719)</f>
        <v>0</v>
      </c>
      <c r="K720" s="19"/>
      <c r="O720" s="20"/>
      <c r="P720" s="20"/>
      <c r="Q720" s="20"/>
    </row>
    <row r="721" spans="1:17" s="17" customFormat="1" x14ac:dyDescent="0.25">
      <c r="B721" s="11"/>
      <c r="G721" s="67"/>
      <c r="H721" s="67"/>
      <c r="I721" s="67"/>
      <c r="J721" s="67"/>
      <c r="K721" s="19"/>
      <c r="O721" s="20"/>
      <c r="P721" s="20"/>
      <c r="Q721" s="20"/>
    </row>
    <row r="722" spans="1:17" s="17" customFormat="1" x14ac:dyDescent="0.25">
      <c r="A722" s="866" t="s">
        <v>140</v>
      </c>
      <c r="B722" s="866"/>
      <c r="C722" s="866"/>
      <c r="D722" s="866"/>
      <c r="E722" s="866"/>
      <c r="F722" s="866"/>
      <c r="G722" s="866"/>
      <c r="H722" s="866"/>
      <c r="I722" s="866"/>
      <c r="J722" s="866"/>
      <c r="K722" s="19"/>
      <c r="O722" s="20"/>
      <c r="P722" s="20"/>
      <c r="Q722" s="20"/>
    </row>
    <row r="723" spans="1:17" x14ac:dyDescent="0.25">
      <c r="A723" s="32"/>
      <c r="B723" s="11"/>
      <c r="C723" s="17"/>
      <c r="D723" s="17"/>
      <c r="E723" s="17"/>
      <c r="F723" s="17"/>
      <c r="I723" s="850" t="s">
        <v>172</v>
      </c>
      <c r="J723" s="850"/>
    </row>
    <row r="724" spans="1:17" ht="56.25" x14ac:dyDescent="0.25">
      <c r="A724" s="167" t="s">
        <v>24</v>
      </c>
      <c r="B724" s="167" t="s">
        <v>14</v>
      </c>
      <c r="C724" s="167" t="s">
        <v>71</v>
      </c>
      <c r="D724" s="167" t="s">
        <v>72</v>
      </c>
      <c r="E724" s="167" t="s">
        <v>147</v>
      </c>
      <c r="I724" s="133" t="s">
        <v>115</v>
      </c>
      <c r="J724" s="133" t="s">
        <v>173</v>
      </c>
      <c r="K724" s="127"/>
    </row>
    <row r="725" spans="1:17" x14ac:dyDescent="0.25">
      <c r="A725" s="113">
        <v>1</v>
      </c>
      <c r="B725" s="113">
        <v>2</v>
      </c>
      <c r="C725" s="113">
        <v>3</v>
      </c>
      <c r="D725" s="113">
        <v>4</v>
      </c>
      <c r="E725" s="113">
        <v>5</v>
      </c>
      <c r="F725" s="78"/>
      <c r="G725" s="78"/>
      <c r="H725" s="78"/>
      <c r="I725" s="135"/>
      <c r="J725" s="135"/>
    </row>
    <row r="726" spans="1:17" x14ac:dyDescent="0.25">
      <c r="A726" s="167">
        <v>1</v>
      </c>
      <c r="B726" s="10"/>
      <c r="C726" s="167"/>
      <c r="D726" s="13"/>
      <c r="E726" s="165"/>
      <c r="I726" s="138"/>
      <c r="J726" s="138"/>
    </row>
    <row r="727" spans="1:17" s="78" customFormat="1" x14ac:dyDescent="0.25">
      <c r="A727" s="167">
        <v>2</v>
      </c>
      <c r="B727" s="10"/>
      <c r="C727" s="167"/>
      <c r="D727" s="13"/>
      <c r="E727" s="165"/>
      <c r="F727" s="67"/>
      <c r="G727" s="67"/>
      <c r="H727" s="67"/>
      <c r="I727" s="138"/>
      <c r="J727" s="138"/>
      <c r="K727" s="79"/>
      <c r="O727" s="188"/>
      <c r="P727" s="188"/>
      <c r="Q727" s="188"/>
    </row>
    <row r="728" spans="1:17" x14ac:dyDescent="0.25">
      <c r="A728" s="167">
        <v>3</v>
      </c>
      <c r="B728" s="10"/>
      <c r="C728" s="167"/>
      <c r="D728" s="13"/>
      <c r="E728" s="165"/>
      <c r="I728" s="138"/>
      <c r="J728" s="138"/>
      <c r="P728" s="106"/>
      <c r="Q728" s="195"/>
    </row>
    <row r="729" spans="1:17" x14ac:dyDescent="0.25">
      <c r="A729" s="167">
        <v>4</v>
      </c>
      <c r="B729" s="10"/>
      <c r="C729" s="167"/>
      <c r="D729" s="13"/>
      <c r="E729" s="165"/>
      <c r="I729" s="138"/>
      <c r="J729" s="138"/>
      <c r="P729" s="106"/>
      <c r="Q729" s="195"/>
    </row>
    <row r="730" spans="1:17" x14ac:dyDescent="0.25">
      <c r="A730" s="144"/>
      <c r="B730" s="145" t="s">
        <v>20</v>
      </c>
      <c r="C730" s="144" t="s">
        <v>21</v>
      </c>
      <c r="D730" s="144" t="s">
        <v>21</v>
      </c>
      <c r="E730" s="146">
        <f>SUM(E726:E729)</f>
        <v>0</v>
      </c>
      <c r="I730" s="135">
        <f>SUM(I726:I729)</f>
        <v>0</v>
      </c>
      <c r="J730" s="135">
        <f>SUM(J726:J729)</f>
        <v>0</v>
      </c>
      <c r="P730" s="106"/>
      <c r="Q730" s="195"/>
    </row>
    <row r="731" spans="1:17" x14ac:dyDescent="0.25">
      <c r="A731" s="17"/>
      <c r="B731" s="11"/>
      <c r="C731" s="17"/>
      <c r="D731" s="17"/>
      <c r="E731" s="17"/>
      <c r="F731" s="17"/>
      <c r="P731" s="106"/>
      <c r="Q731" s="195"/>
    </row>
    <row r="732" spans="1:17" x14ac:dyDescent="0.25">
      <c r="A732" s="860" t="s">
        <v>118</v>
      </c>
      <c r="B732" s="860"/>
      <c r="C732" s="860"/>
      <c r="D732" s="860"/>
      <c r="E732" s="860"/>
      <c r="F732" s="860"/>
      <c r="G732" s="860"/>
      <c r="H732" s="860"/>
      <c r="I732" s="860"/>
      <c r="J732" s="860"/>
      <c r="P732" s="106"/>
    </row>
    <row r="733" spans="1:17" x14ac:dyDescent="0.25">
      <c r="A733" s="30"/>
      <c r="B733" s="11"/>
      <c r="C733" s="17"/>
      <c r="D733" s="17"/>
      <c r="E733" s="17"/>
      <c r="F733" s="17"/>
      <c r="P733" s="106"/>
    </row>
    <row r="734" spans="1:17" x14ac:dyDescent="0.25">
      <c r="A734" s="30"/>
      <c r="B734" s="11"/>
      <c r="C734" s="17"/>
      <c r="D734" s="17"/>
      <c r="E734" s="17"/>
      <c r="F734" s="17"/>
      <c r="I734" s="850" t="s">
        <v>172</v>
      </c>
      <c r="J734" s="850"/>
      <c r="K734" s="128"/>
    </row>
    <row r="735" spans="1:17" ht="56.25" x14ac:dyDescent="0.25">
      <c r="A735" s="167" t="s">
        <v>24</v>
      </c>
      <c r="B735" s="167" t="s">
        <v>14</v>
      </c>
      <c r="C735" s="167" t="s">
        <v>74</v>
      </c>
      <c r="D735" s="167" t="s">
        <v>117</v>
      </c>
      <c r="F735" s="17"/>
      <c r="I735" s="133" t="s">
        <v>115</v>
      </c>
      <c r="J735" s="133" t="s">
        <v>173</v>
      </c>
      <c r="P735" s="106"/>
    </row>
    <row r="736" spans="1:17" x14ac:dyDescent="0.25">
      <c r="A736" s="113">
        <v>1</v>
      </c>
      <c r="B736" s="113">
        <v>2</v>
      </c>
      <c r="C736" s="113">
        <v>3</v>
      </c>
      <c r="D736" s="113">
        <v>4</v>
      </c>
      <c r="E736" s="78"/>
      <c r="F736" s="1"/>
      <c r="G736" s="78"/>
      <c r="H736" s="78"/>
      <c r="I736" s="135"/>
      <c r="J736" s="135"/>
      <c r="P736" s="106"/>
    </row>
    <row r="737" spans="1:17" x14ac:dyDescent="0.25">
      <c r="A737" s="167"/>
      <c r="B737" s="15"/>
      <c r="C737" s="13"/>
      <c r="D737" s="165"/>
      <c r="F737" s="17"/>
      <c r="I737" s="138"/>
      <c r="J737" s="138"/>
      <c r="P737" s="106"/>
    </row>
    <row r="738" spans="1:17" s="78" customFormat="1" x14ac:dyDescent="0.25">
      <c r="A738" s="167"/>
      <c r="B738" s="15"/>
      <c r="C738" s="13"/>
      <c r="D738" s="165"/>
      <c r="E738" s="67"/>
      <c r="F738" s="36"/>
      <c r="G738" s="67"/>
      <c r="H738" s="67"/>
      <c r="I738" s="138"/>
      <c r="J738" s="138"/>
      <c r="K738" s="79"/>
      <c r="O738" s="188"/>
      <c r="P738" s="186"/>
      <c r="Q738" s="188"/>
    </row>
    <row r="739" spans="1:17" x14ac:dyDescent="0.25">
      <c r="A739" s="167"/>
      <c r="B739" s="15"/>
      <c r="C739" s="13"/>
      <c r="D739" s="165"/>
      <c r="F739" s="17"/>
      <c r="I739" s="138"/>
      <c r="J739" s="138"/>
      <c r="P739" s="106"/>
      <c r="Q739" s="195"/>
    </row>
    <row r="740" spans="1:17" x14ac:dyDescent="0.25">
      <c r="A740" s="167"/>
      <c r="B740" s="15"/>
      <c r="C740" s="13"/>
      <c r="D740" s="165"/>
      <c r="F740" s="17"/>
      <c r="I740" s="138"/>
      <c r="J740" s="138"/>
      <c r="P740" s="106"/>
      <c r="Q740" s="195"/>
    </row>
    <row r="741" spans="1:17" x14ac:dyDescent="0.25">
      <c r="A741" s="144"/>
      <c r="B741" s="145" t="s">
        <v>20</v>
      </c>
      <c r="C741" s="144" t="s">
        <v>21</v>
      </c>
      <c r="D741" s="146">
        <f>SUM(D737:D740)</f>
        <v>0</v>
      </c>
      <c r="F741" s="17"/>
      <c r="I741" s="135">
        <f>SUM(I737:I740)</f>
        <v>0</v>
      </c>
      <c r="J741" s="135">
        <f>SUM(J737:J740)</f>
        <v>0</v>
      </c>
      <c r="P741" s="106"/>
      <c r="Q741" s="195"/>
    </row>
    <row r="742" spans="1:17" x14ac:dyDescent="0.25">
      <c r="A742" s="35"/>
      <c r="B742" s="11"/>
      <c r="C742" s="17"/>
      <c r="D742" s="17"/>
      <c r="E742" s="17"/>
      <c r="F742" s="17"/>
      <c r="P742" s="106"/>
      <c r="Q742" s="195"/>
    </row>
    <row r="743" spans="1:17" x14ac:dyDescent="0.25">
      <c r="A743" s="864" t="s">
        <v>148</v>
      </c>
      <c r="B743" s="864"/>
      <c r="C743" s="864"/>
      <c r="D743" s="864"/>
      <c r="E743" s="864"/>
      <c r="F743" s="864"/>
      <c r="G743" s="864"/>
      <c r="H743" s="864"/>
      <c r="I743" s="864"/>
      <c r="J743" s="864"/>
      <c r="P743" s="106"/>
    </row>
    <row r="744" spans="1:17" x14ac:dyDescent="0.25">
      <c r="A744" s="30"/>
      <c r="B744" s="11"/>
      <c r="C744" s="17"/>
      <c r="D744" s="17"/>
      <c r="E744" s="17"/>
      <c r="F744" s="17"/>
      <c r="P744" s="106"/>
    </row>
    <row r="745" spans="1:17" x14ac:dyDescent="0.25">
      <c r="A745" s="30"/>
      <c r="B745" s="11"/>
      <c r="C745" s="17"/>
      <c r="D745" s="17"/>
      <c r="E745" s="17"/>
      <c r="F745" s="17"/>
      <c r="I745" s="850" t="s">
        <v>172</v>
      </c>
      <c r="J745" s="850"/>
      <c r="K745" s="129"/>
      <c r="P745" s="106"/>
    </row>
    <row r="746" spans="1:17" ht="56.25" x14ac:dyDescent="0.25">
      <c r="A746" s="167" t="s">
        <v>24</v>
      </c>
      <c r="B746" s="167" t="s">
        <v>14</v>
      </c>
      <c r="C746" s="167" t="s">
        <v>74</v>
      </c>
      <c r="D746" s="167" t="s">
        <v>117</v>
      </c>
      <c r="F746" s="17"/>
      <c r="I746" s="133" t="s">
        <v>115</v>
      </c>
      <c r="J746" s="133" t="s">
        <v>173</v>
      </c>
      <c r="P746" s="106"/>
    </row>
    <row r="747" spans="1:17" x14ac:dyDescent="0.25">
      <c r="A747" s="113">
        <v>1</v>
      </c>
      <c r="B747" s="113">
        <v>2</v>
      </c>
      <c r="C747" s="113">
        <v>3</v>
      </c>
      <c r="D747" s="113">
        <v>4</v>
      </c>
      <c r="E747" s="78"/>
      <c r="F747" s="1"/>
      <c r="G747" s="78"/>
      <c r="H747" s="78"/>
      <c r="I747" s="135"/>
      <c r="J747" s="135"/>
      <c r="P747" s="106"/>
    </row>
    <row r="748" spans="1:17" x14ac:dyDescent="0.25">
      <c r="A748" s="167">
        <v>1</v>
      </c>
      <c r="B748" s="15"/>
      <c r="C748" s="13"/>
      <c r="D748" s="165"/>
      <c r="F748" s="17"/>
      <c r="G748" s="75"/>
      <c r="I748" s="138"/>
      <c r="J748" s="138"/>
      <c r="P748" s="106"/>
    </row>
    <row r="749" spans="1:17" s="78" customFormat="1" x14ac:dyDescent="0.25">
      <c r="A749" s="167">
        <v>2</v>
      </c>
      <c r="B749" s="15"/>
      <c r="C749" s="13"/>
      <c r="D749" s="165"/>
      <c r="E749" s="67"/>
      <c r="F749" s="17"/>
      <c r="G749" s="67"/>
      <c r="H749" s="67"/>
      <c r="I749" s="138"/>
      <c r="J749" s="138"/>
      <c r="K749" s="79"/>
      <c r="O749" s="188"/>
      <c r="P749" s="186"/>
      <c r="Q749" s="188"/>
    </row>
    <row r="750" spans="1:17" x14ac:dyDescent="0.25">
      <c r="A750" s="167"/>
      <c r="B750" s="15"/>
      <c r="C750" s="13"/>
      <c r="D750" s="165"/>
      <c r="F750" s="17"/>
      <c r="I750" s="138"/>
      <c r="J750" s="138"/>
      <c r="P750" s="106"/>
      <c r="Q750" s="195"/>
    </row>
    <row r="751" spans="1:17" x14ac:dyDescent="0.25">
      <c r="A751" s="167"/>
      <c r="B751" s="15"/>
      <c r="C751" s="13"/>
      <c r="D751" s="165"/>
      <c r="F751" s="17"/>
      <c r="I751" s="138"/>
      <c r="J751" s="138"/>
      <c r="P751" s="106"/>
      <c r="Q751" s="195"/>
    </row>
    <row r="752" spans="1:17" x14ac:dyDescent="0.25">
      <c r="A752" s="144"/>
      <c r="B752" s="145" t="s">
        <v>20</v>
      </c>
      <c r="C752" s="144" t="s">
        <v>21</v>
      </c>
      <c r="D752" s="146">
        <f>SUM(D748:D751)</f>
        <v>0</v>
      </c>
      <c r="F752" s="17"/>
      <c r="I752" s="135">
        <f>SUM(I748:I751)</f>
        <v>0</v>
      </c>
      <c r="J752" s="135">
        <f>SUM(J748:J751)</f>
        <v>0</v>
      </c>
      <c r="P752" s="106"/>
      <c r="Q752" s="195"/>
    </row>
    <row r="753" spans="1:17" x14ac:dyDescent="0.25">
      <c r="A753" s="35"/>
      <c r="B753" s="11"/>
      <c r="C753" s="17"/>
      <c r="D753" s="17"/>
      <c r="E753" s="17"/>
      <c r="F753" s="17"/>
      <c r="P753" s="106"/>
      <c r="Q753" s="195"/>
    </row>
    <row r="754" spans="1:17" x14ac:dyDescent="0.25">
      <c r="A754" s="861" t="s">
        <v>150</v>
      </c>
      <c r="B754" s="861"/>
      <c r="C754" s="861"/>
      <c r="D754" s="861"/>
      <c r="E754" s="861"/>
      <c r="F754" s="861"/>
      <c r="G754" s="861"/>
      <c r="H754" s="861"/>
      <c r="I754" s="861"/>
      <c r="J754" s="861"/>
      <c r="P754" s="106"/>
    </row>
    <row r="755" spans="1:17" x14ac:dyDescent="0.25">
      <c r="A755" s="862"/>
      <c r="B755" s="862"/>
      <c r="C755" s="862"/>
      <c r="D755" s="862"/>
      <c r="E755" s="862"/>
      <c r="F755" s="17"/>
      <c r="I755" s="850" t="s">
        <v>172</v>
      </c>
      <c r="J755" s="850"/>
      <c r="P755" s="106"/>
    </row>
    <row r="756" spans="1:17" ht="56.25" x14ac:dyDescent="0.25">
      <c r="A756" s="167" t="s">
        <v>15</v>
      </c>
      <c r="B756" s="167" t="s">
        <v>14</v>
      </c>
      <c r="C756" s="167" t="s">
        <v>27</v>
      </c>
      <c r="D756" s="167" t="s">
        <v>75</v>
      </c>
      <c r="E756" s="167" t="s">
        <v>7</v>
      </c>
      <c r="I756" s="133" t="s">
        <v>115</v>
      </c>
      <c r="J756" s="133" t="s">
        <v>173</v>
      </c>
      <c r="P756" s="106"/>
    </row>
    <row r="757" spans="1:17" x14ac:dyDescent="0.25">
      <c r="A757" s="113">
        <v>1</v>
      </c>
      <c r="B757" s="113">
        <v>2</v>
      </c>
      <c r="C757" s="113">
        <v>3</v>
      </c>
      <c r="D757" s="113">
        <v>4</v>
      </c>
      <c r="E757" s="113">
        <v>5</v>
      </c>
      <c r="F757" s="78"/>
      <c r="G757" s="78"/>
      <c r="H757" s="78"/>
      <c r="I757" s="135"/>
      <c r="J757" s="135"/>
      <c r="P757" s="106"/>
    </row>
    <row r="758" spans="1:17" x14ac:dyDescent="0.25">
      <c r="A758" s="167"/>
      <c r="B758" s="10"/>
      <c r="C758" s="167"/>
      <c r="D758" s="165"/>
      <c r="E758" s="165"/>
      <c r="I758" s="138"/>
      <c r="J758" s="138"/>
      <c r="P758" s="106"/>
    </row>
    <row r="759" spans="1:17" s="78" customFormat="1" x14ac:dyDescent="0.25">
      <c r="A759" s="167"/>
      <c r="B759" s="10"/>
      <c r="C759" s="167"/>
      <c r="D759" s="165"/>
      <c r="E759" s="165"/>
      <c r="F759" s="67"/>
      <c r="G759" s="67"/>
      <c r="H759" s="67"/>
      <c r="I759" s="138"/>
      <c r="J759" s="138"/>
      <c r="K759" s="79"/>
      <c r="O759" s="188"/>
      <c r="P759" s="186"/>
      <c r="Q759" s="188"/>
    </row>
    <row r="760" spans="1:17" x14ac:dyDescent="0.25">
      <c r="A760" s="167"/>
      <c r="B760" s="10"/>
      <c r="C760" s="167"/>
      <c r="D760" s="165"/>
      <c r="E760" s="165"/>
      <c r="I760" s="138"/>
      <c r="J760" s="138"/>
      <c r="P760" s="106"/>
      <c r="Q760" s="195"/>
    </row>
    <row r="761" spans="1:17" x14ac:dyDescent="0.25">
      <c r="A761" s="167"/>
      <c r="B761" s="10"/>
      <c r="C761" s="167"/>
      <c r="D761" s="165"/>
      <c r="E761" s="165"/>
      <c r="I761" s="138"/>
      <c r="J761" s="138"/>
      <c r="P761" s="106"/>
      <c r="Q761" s="195"/>
    </row>
    <row r="762" spans="1:17" x14ac:dyDescent="0.25">
      <c r="A762" s="144"/>
      <c r="B762" s="145" t="s">
        <v>20</v>
      </c>
      <c r="C762" s="144"/>
      <c r="D762" s="144" t="s">
        <v>21</v>
      </c>
      <c r="E762" s="146">
        <f>E761+E758+E759+E760</f>
        <v>0</v>
      </c>
      <c r="I762" s="135">
        <f>SUM(I758:I761)</f>
        <v>0</v>
      </c>
      <c r="J762" s="135">
        <f>SUM(J758:J761)</f>
        <v>0</v>
      </c>
      <c r="P762" s="106"/>
      <c r="Q762" s="195"/>
    </row>
    <row r="763" spans="1:17" x14ac:dyDescent="0.25">
      <c r="A763" s="17"/>
      <c r="B763" s="11"/>
      <c r="C763" s="17"/>
      <c r="D763" s="17"/>
      <c r="E763" s="17"/>
      <c r="F763" s="17"/>
      <c r="P763" s="106"/>
      <c r="Q763" s="195"/>
    </row>
    <row r="764" spans="1:17" x14ac:dyDescent="0.25">
      <c r="A764" s="861" t="s">
        <v>151</v>
      </c>
      <c r="B764" s="861"/>
      <c r="C764" s="861"/>
      <c r="D764" s="861"/>
      <c r="E764" s="861"/>
      <c r="F764" s="861"/>
      <c r="G764" s="861"/>
      <c r="H764" s="861"/>
      <c r="I764" s="861"/>
      <c r="J764" s="861"/>
      <c r="P764" s="106"/>
    </row>
    <row r="765" spans="1:17" x14ac:dyDescent="0.25">
      <c r="A765" s="862"/>
      <c r="B765" s="862"/>
      <c r="C765" s="862"/>
      <c r="D765" s="862"/>
      <c r="E765" s="862"/>
      <c r="F765" s="862"/>
      <c r="I765" s="850" t="s">
        <v>172</v>
      </c>
      <c r="J765" s="850"/>
      <c r="P765" s="106"/>
    </row>
    <row r="766" spans="1:17" ht="56.25" x14ac:dyDescent="0.25">
      <c r="A766" s="167" t="s">
        <v>24</v>
      </c>
      <c r="B766" s="167" t="s">
        <v>14</v>
      </c>
      <c r="C766" s="167" t="s">
        <v>78</v>
      </c>
      <c r="D766" s="167" t="s">
        <v>27</v>
      </c>
      <c r="E766" s="167" t="s">
        <v>79</v>
      </c>
      <c r="F766" s="167" t="s">
        <v>7</v>
      </c>
      <c r="I766" s="133" t="s">
        <v>115</v>
      </c>
      <c r="J766" s="133" t="s">
        <v>173</v>
      </c>
      <c r="K766" s="81"/>
      <c r="L766" s="81"/>
      <c r="P766" s="106"/>
    </row>
    <row r="767" spans="1:17" x14ac:dyDescent="0.25">
      <c r="A767" s="113">
        <v>1</v>
      </c>
      <c r="B767" s="113">
        <v>2</v>
      </c>
      <c r="C767" s="113">
        <v>3</v>
      </c>
      <c r="D767" s="113">
        <v>4</v>
      </c>
      <c r="E767" s="113">
        <v>5</v>
      </c>
      <c r="F767" s="113">
        <v>6</v>
      </c>
      <c r="G767" s="78"/>
      <c r="H767" s="78"/>
      <c r="I767" s="135"/>
      <c r="J767" s="135"/>
      <c r="P767" s="106"/>
    </row>
    <row r="768" spans="1:17" x14ac:dyDescent="0.25">
      <c r="A768" s="167">
        <v>1</v>
      </c>
      <c r="B768" s="10"/>
      <c r="C768" s="167"/>
      <c r="D768" s="167"/>
      <c r="E768" s="165"/>
      <c r="F768" s="165"/>
      <c r="I768" s="138"/>
      <c r="J768" s="138"/>
      <c r="P768" s="106"/>
    </row>
    <row r="769" spans="1:17" s="78" customFormat="1" x14ac:dyDescent="0.25">
      <c r="A769" s="167">
        <v>2</v>
      </c>
      <c r="B769" s="10"/>
      <c r="C769" s="167"/>
      <c r="D769" s="167"/>
      <c r="E769" s="165"/>
      <c r="F769" s="165"/>
      <c r="G769" s="67"/>
      <c r="H769" s="67"/>
      <c r="I769" s="138"/>
      <c r="J769" s="138"/>
      <c r="K769" s="79"/>
      <c r="O769" s="188"/>
      <c r="P769" s="186"/>
      <c r="Q769" s="188"/>
    </row>
    <row r="770" spans="1:17" x14ac:dyDescent="0.25">
      <c r="A770" s="167">
        <v>3</v>
      </c>
      <c r="B770" s="10"/>
      <c r="C770" s="167"/>
      <c r="D770" s="167"/>
      <c r="E770" s="165"/>
      <c r="F770" s="165"/>
      <c r="I770" s="138"/>
      <c r="J770" s="138"/>
      <c r="K770" s="76"/>
      <c r="P770" s="106"/>
      <c r="Q770" s="195"/>
    </row>
    <row r="771" spans="1:17" x14ac:dyDescent="0.25">
      <c r="A771" s="167">
        <v>4</v>
      </c>
      <c r="B771" s="10"/>
      <c r="C771" s="167"/>
      <c r="D771" s="167"/>
      <c r="E771" s="165"/>
      <c r="F771" s="165"/>
      <c r="I771" s="138"/>
      <c r="J771" s="138"/>
      <c r="P771" s="106"/>
      <c r="Q771" s="195"/>
    </row>
    <row r="772" spans="1:17" x14ac:dyDescent="0.25">
      <c r="A772" s="144"/>
      <c r="B772" s="145" t="s">
        <v>20</v>
      </c>
      <c r="C772" s="144" t="s">
        <v>21</v>
      </c>
      <c r="D772" s="144" t="s">
        <v>21</v>
      </c>
      <c r="E772" s="144" t="s">
        <v>21</v>
      </c>
      <c r="F772" s="146">
        <f>F771+F769+F770+F768</f>
        <v>0</v>
      </c>
      <c r="I772" s="135">
        <f>SUM(I768:I771)</f>
        <v>0</v>
      </c>
      <c r="J772" s="135">
        <f>SUM(J768:J771)</f>
        <v>0</v>
      </c>
      <c r="P772" s="106"/>
      <c r="Q772" s="195"/>
    </row>
    <row r="773" spans="1:17" x14ac:dyDescent="0.25">
      <c r="A773" s="17"/>
      <c r="B773" s="11"/>
      <c r="C773" s="17"/>
      <c r="D773" s="17"/>
      <c r="E773" s="17"/>
      <c r="F773" s="36"/>
      <c r="P773" s="106"/>
      <c r="Q773" s="195"/>
    </row>
    <row r="774" spans="1:17" x14ac:dyDescent="0.25">
      <c r="A774" s="861" t="s">
        <v>152</v>
      </c>
      <c r="B774" s="861"/>
      <c r="C774" s="861"/>
      <c r="D774" s="861"/>
      <c r="E774" s="861"/>
      <c r="F774" s="861"/>
      <c r="G774" s="861"/>
      <c r="H774" s="861"/>
      <c r="I774" s="861"/>
      <c r="J774" s="861"/>
      <c r="P774" s="106"/>
    </row>
    <row r="775" spans="1:17" x14ac:dyDescent="0.25">
      <c r="A775" s="862"/>
      <c r="B775" s="862"/>
      <c r="C775" s="862"/>
      <c r="D775" s="862"/>
      <c r="E775" s="862"/>
      <c r="F775" s="862"/>
      <c r="I775" s="850" t="s">
        <v>172</v>
      </c>
      <c r="J775" s="850"/>
      <c r="P775" s="106"/>
    </row>
    <row r="776" spans="1:17" ht="56.25" x14ac:dyDescent="0.25">
      <c r="A776" s="167" t="s">
        <v>24</v>
      </c>
      <c r="B776" s="167" t="s">
        <v>14</v>
      </c>
      <c r="C776" s="167" t="s">
        <v>78</v>
      </c>
      <c r="D776" s="167" t="s">
        <v>27</v>
      </c>
      <c r="E776" s="167" t="s">
        <v>79</v>
      </c>
      <c r="F776" s="167" t="s">
        <v>7</v>
      </c>
      <c r="I776" s="133" t="s">
        <v>115</v>
      </c>
      <c r="J776" s="133" t="s">
        <v>173</v>
      </c>
      <c r="K776" s="81"/>
      <c r="L776" s="81"/>
      <c r="P776" s="106"/>
    </row>
    <row r="777" spans="1:17" x14ac:dyDescent="0.25">
      <c r="A777" s="113">
        <v>1</v>
      </c>
      <c r="B777" s="113">
        <v>2</v>
      </c>
      <c r="C777" s="113">
        <v>3</v>
      </c>
      <c r="D777" s="113">
        <v>4</v>
      </c>
      <c r="E777" s="113">
        <v>5</v>
      </c>
      <c r="F777" s="113">
        <v>6</v>
      </c>
      <c r="G777" s="78"/>
      <c r="H777" s="78"/>
      <c r="I777" s="135"/>
      <c r="J777" s="135"/>
      <c r="P777" s="106"/>
    </row>
    <row r="778" spans="1:17" x14ac:dyDescent="0.25">
      <c r="A778" s="167">
        <v>1</v>
      </c>
      <c r="B778" s="10"/>
      <c r="C778" s="167"/>
      <c r="D778" s="167"/>
      <c r="E778" s="165" t="e">
        <f>F778/D778</f>
        <v>#DIV/0!</v>
      </c>
      <c r="F778" s="165"/>
      <c r="I778" s="138"/>
      <c r="J778" s="138"/>
      <c r="P778" s="106"/>
    </row>
    <row r="779" spans="1:17" s="78" customFormat="1" x14ac:dyDescent="0.25">
      <c r="A779" s="167">
        <v>2</v>
      </c>
      <c r="B779" s="10"/>
      <c r="C779" s="14"/>
      <c r="D779" s="14"/>
      <c r="E779" s="165" t="e">
        <f t="shared" ref="E779:E781" si="17">F779/D779</f>
        <v>#DIV/0!</v>
      </c>
      <c r="F779" s="165"/>
      <c r="G779" s="67"/>
      <c r="H779" s="67"/>
      <c r="I779" s="138"/>
      <c r="J779" s="138"/>
      <c r="K779" s="79"/>
      <c r="O779" s="188"/>
      <c r="P779" s="186"/>
      <c r="Q779" s="188"/>
    </row>
    <row r="780" spans="1:17" x14ac:dyDescent="0.25">
      <c r="A780" s="167"/>
      <c r="B780" s="10"/>
      <c r="C780" s="14"/>
      <c r="D780" s="14"/>
      <c r="E780" s="165" t="e">
        <f t="shared" si="17"/>
        <v>#DIV/0!</v>
      </c>
      <c r="F780" s="165"/>
      <c r="I780" s="138"/>
      <c r="J780" s="138"/>
      <c r="P780" s="106"/>
    </row>
    <row r="781" spans="1:17" x14ac:dyDescent="0.25">
      <c r="A781" s="167">
        <v>3</v>
      </c>
      <c r="B781" s="10"/>
      <c r="C781" s="167"/>
      <c r="D781" s="167"/>
      <c r="E781" s="165" t="e">
        <f t="shared" si="17"/>
        <v>#DIV/0!</v>
      </c>
      <c r="F781" s="165"/>
      <c r="I781" s="138"/>
      <c r="J781" s="138"/>
      <c r="P781" s="106"/>
    </row>
    <row r="782" spans="1:17" x14ac:dyDescent="0.25">
      <c r="A782" s="144"/>
      <c r="B782" s="145" t="s">
        <v>20</v>
      </c>
      <c r="C782" s="144" t="s">
        <v>21</v>
      </c>
      <c r="D782" s="144" t="s">
        <v>21</v>
      </c>
      <c r="E782" s="144" t="s">
        <v>21</v>
      </c>
      <c r="F782" s="146">
        <f>F781+F779+F778+F780</f>
        <v>0</v>
      </c>
      <c r="I782" s="135">
        <f>SUM(I778:I781)</f>
        <v>0</v>
      </c>
      <c r="J782" s="135">
        <f>SUM(J778:J781)</f>
        <v>0</v>
      </c>
      <c r="P782" s="106"/>
    </row>
    <row r="783" spans="1:17" x14ac:dyDescent="0.25">
      <c r="A783" s="17"/>
      <c r="B783" s="11"/>
      <c r="C783" s="17"/>
      <c r="D783" s="17"/>
      <c r="E783" s="17"/>
      <c r="F783" s="36"/>
      <c r="P783" s="106"/>
    </row>
    <row r="784" spans="1:17" x14ac:dyDescent="0.25">
      <c r="A784" s="861" t="s">
        <v>153</v>
      </c>
      <c r="B784" s="861"/>
      <c r="C784" s="861"/>
      <c r="D784" s="861"/>
      <c r="E784" s="861"/>
      <c r="F784" s="861"/>
      <c r="G784" s="861"/>
      <c r="H784" s="861"/>
      <c r="I784" s="861"/>
      <c r="J784" s="861"/>
      <c r="P784" s="106"/>
    </row>
    <row r="785" spans="1:17" x14ac:dyDescent="0.25">
      <c r="A785" s="862"/>
      <c r="B785" s="862"/>
      <c r="C785" s="862"/>
      <c r="D785" s="862"/>
      <c r="E785" s="862"/>
      <c r="F785" s="862"/>
      <c r="I785" s="850" t="s">
        <v>172</v>
      </c>
      <c r="J785" s="850"/>
      <c r="P785" s="106"/>
    </row>
    <row r="786" spans="1:17" ht="56.25" x14ac:dyDescent="0.25">
      <c r="A786" s="167" t="s">
        <v>24</v>
      </c>
      <c r="B786" s="167" t="s">
        <v>14</v>
      </c>
      <c r="C786" s="167" t="s">
        <v>78</v>
      </c>
      <c r="D786" s="167" t="s">
        <v>27</v>
      </c>
      <c r="E786" s="167" t="s">
        <v>79</v>
      </c>
      <c r="F786" s="167" t="s">
        <v>7</v>
      </c>
      <c r="I786" s="133" t="s">
        <v>115</v>
      </c>
      <c r="J786" s="133" t="s">
        <v>173</v>
      </c>
      <c r="K786" s="81"/>
      <c r="L786" s="81"/>
      <c r="P786" s="106"/>
    </row>
    <row r="787" spans="1:17" x14ac:dyDescent="0.25">
      <c r="A787" s="113">
        <v>1</v>
      </c>
      <c r="B787" s="113">
        <v>2</v>
      </c>
      <c r="C787" s="113">
        <v>3</v>
      </c>
      <c r="D787" s="113">
        <v>4</v>
      </c>
      <c r="E787" s="113">
        <v>5</v>
      </c>
      <c r="F787" s="113">
        <v>6</v>
      </c>
      <c r="G787" s="78"/>
      <c r="H787" s="78"/>
      <c r="I787" s="135"/>
      <c r="J787" s="135"/>
      <c r="P787" s="106"/>
    </row>
    <row r="788" spans="1:17" x14ac:dyDescent="0.25">
      <c r="A788" s="167">
        <v>1</v>
      </c>
      <c r="B788" s="10"/>
      <c r="C788" s="167"/>
      <c r="D788" s="167"/>
      <c r="E788" s="165" t="e">
        <f>F788/D788</f>
        <v>#DIV/0!</v>
      </c>
      <c r="F788" s="165"/>
      <c r="I788" s="138"/>
      <c r="J788" s="138"/>
      <c r="P788" s="106"/>
    </row>
    <row r="789" spans="1:17" s="78" customFormat="1" x14ac:dyDescent="0.25">
      <c r="A789" s="167">
        <v>2</v>
      </c>
      <c r="B789" s="10"/>
      <c r="C789" s="14"/>
      <c r="D789" s="14"/>
      <c r="E789" s="165" t="e">
        <f t="shared" ref="E789:E791" si="18">F789/D789</f>
        <v>#DIV/0!</v>
      </c>
      <c r="F789" s="165"/>
      <c r="G789" s="67"/>
      <c r="H789" s="67"/>
      <c r="I789" s="138"/>
      <c r="J789" s="138"/>
      <c r="K789" s="79"/>
      <c r="O789" s="188"/>
      <c r="P789" s="186"/>
      <c r="Q789" s="188"/>
    </row>
    <row r="790" spans="1:17" x14ac:dyDescent="0.25">
      <c r="A790" s="167"/>
      <c r="B790" s="10"/>
      <c r="C790" s="14"/>
      <c r="D790" s="14"/>
      <c r="E790" s="165" t="e">
        <f t="shared" si="18"/>
        <v>#DIV/0!</v>
      </c>
      <c r="F790" s="165"/>
      <c r="I790" s="138"/>
      <c r="J790" s="138"/>
      <c r="P790" s="106"/>
    </row>
    <row r="791" spans="1:17" x14ac:dyDescent="0.25">
      <c r="A791" s="167">
        <v>3</v>
      </c>
      <c r="B791" s="10"/>
      <c r="C791" s="167"/>
      <c r="D791" s="167"/>
      <c r="E791" s="165" t="e">
        <f t="shared" si="18"/>
        <v>#DIV/0!</v>
      </c>
      <c r="F791" s="165"/>
      <c r="I791" s="138"/>
      <c r="J791" s="138"/>
      <c r="P791" s="106"/>
    </row>
    <row r="792" spans="1:17" x14ac:dyDescent="0.25">
      <c r="A792" s="144"/>
      <c r="B792" s="145" t="s">
        <v>20</v>
      </c>
      <c r="C792" s="144" t="s">
        <v>21</v>
      </c>
      <c r="D792" s="144" t="s">
        <v>21</v>
      </c>
      <c r="E792" s="144" t="s">
        <v>21</v>
      </c>
      <c r="F792" s="146">
        <f>F791+F789+F788+F790</f>
        <v>0</v>
      </c>
      <c r="I792" s="135">
        <f>SUM(I788:I791)</f>
        <v>0</v>
      </c>
      <c r="J792" s="135">
        <f>SUM(J788:J791)</f>
        <v>0</v>
      </c>
      <c r="P792" s="106"/>
    </row>
    <row r="793" spans="1:17" x14ac:dyDescent="0.25">
      <c r="A793" s="17"/>
      <c r="B793" s="11"/>
      <c r="C793" s="17"/>
      <c r="D793" s="17"/>
      <c r="E793" s="17"/>
      <c r="F793" s="36"/>
      <c r="P793" s="106"/>
    </row>
    <row r="794" spans="1:17" x14ac:dyDescent="0.25">
      <c r="A794" s="861" t="s">
        <v>154</v>
      </c>
      <c r="B794" s="861"/>
      <c r="C794" s="861"/>
      <c r="D794" s="861"/>
      <c r="E794" s="861"/>
      <c r="F794" s="861"/>
      <c r="G794" s="861"/>
      <c r="H794" s="861"/>
      <c r="I794" s="861"/>
      <c r="J794" s="861"/>
      <c r="P794" s="106"/>
    </row>
    <row r="795" spans="1:17" x14ac:dyDescent="0.25">
      <c r="A795" s="862"/>
      <c r="B795" s="862"/>
      <c r="C795" s="862"/>
      <c r="D795" s="862"/>
      <c r="E795" s="862"/>
      <c r="F795" s="862"/>
      <c r="I795" s="850" t="s">
        <v>172</v>
      </c>
      <c r="J795" s="850"/>
      <c r="P795" s="106"/>
    </row>
    <row r="796" spans="1:17" ht="56.25" x14ac:dyDescent="0.25">
      <c r="A796" s="167" t="s">
        <v>24</v>
      </c>
      <c r="B796" s="167" t="s">
        <v>14</v>
      </c>
      <c r="C796" s="167" t="s">
        <v>78</v>
      </c>
      <c r="D796" s="167" t="s">
        <v>27</v>
      </c>
      <c r="E796" s="167" t="s">
        <v>79</v>
      </c>
      <c r="F796" s="167" t="s">
        <v>7</v>
      </c>
      <c r="I796" s="133" t="s">
        <v>115</v>
      </c>
      <c r="J796" s="133" t="s">
        <v>173</v>
      </c>
      <c r="K796" s="81"/>
      <c r="L796" s="81"/>
      <c r="P796" s="106"/>
    </row>
    <row r="797" spans="1:17" x14ac:dyDescent="0.25">
      <c r="A797" s="112">
        <v>1</v>
      </c>
      <c r="B797" s="112">
        <v>2</v>
      </c>
      <c r="C797" s="112">
        <v>3</v>
      </c>
      <c r="D797" s="112">
        <v>4</v>
      </c>
      <c r="E797" s="113">
        <v>5</v>
      </c>
      <c r="F797" s="113">
        <v>6</v>
      </c>
      <c r="G797" s="8"/>
      <c r="H797" s="8"/>
      <c r="I797" s="135"/>
      <c r="J797" s="135"/>
      <c r="P797" s="106"/>
    </row>
    <row r="798" spans="1:17" x14ac:dyDescent="0.25">
      <c r="A798" s="167">
        <v>1</v>
      </c>
      <c r="B798" s="10"/>
      <c r="C798" s="167"/>
      <c r="D798" s="167"/>
      <c r="E798" s="165" t="e">
        <f>F798/D798</f>
        <v>#DIV/0!</v>
      </c>
      <c r="F798" s="165"/>
      <c r="I798" s="138"/>
      <c r="J798" s="138"/>
      <c r="P798" s="106"/>
    </row>
    <row r="799" spans="1:17" s="8" customFormat="1" x14ac:dyDescent="0.25">
      <c r="A799" s="167">
        <v>2</v>
      </c>
      <c r="B799" s="10"/>
      <c r="C799" s="14"/>
      <c r="D799" s="14"/>
      <c r="E799" s="165" t="e">
        <f t="shared" ref="E799:E801" si="19">F799/D799</f>
        <v>#DIV/0!</v>
      </c>
      <c r="F799" s="165"/>
      <c r="G799" s="67"/>
      <c r="H799" s="67"/>
      <c r="I799" s="138"/>
      <c r="J799" s="138"/>
      <c r="K799" s="80"/>
      <c r="O799" s="192"/>
      <c r="P799" s="187"/>
      <c r="Q799" s="192"/>
    </row>
    <row r="800" spans="1:17" x14ac:dyDescent="0.25">
      <c r="A800" s="167"/>
      <c r="B800" s="10"/>
      <c r="C800" s="14"/>
      <c r="D800" s="14"/>
      <c r="E800" s="165" t="e">
        <f t="shared" si="19"/>
        <v>#DIV/0!</v>
      </c>
      <c r="F800" s="165"/>
      <c r="I800" s="138"/>
      <c r="J800" s="138"/>
      <c r="P800" s="106"/>
    </row>
    <row r="801" spans="1:17" x14ac:dyDescent="0.25">
      <c r="A801" s="167">
        <v>3</v>
      </c>
      <c r="B801" s="10"/>
      <c r="C801" s="167"/>
      <c r="D801" s="167"/>
      <c r="E801" s="165" t="e">
        <f t="shared" si="19"/>
        <v>#DIV/0!</v>
      </c>
      <c r="F801" s="165"/>
      <c r="I801" s="138"/>
      <c r="J801" s="138"/>
      <c r="P801" s="106"/>
    </row>
    <row r="802" spans="1:17" x14ac:dyDescent="0.25">
      <c r="A802" s="144"/>
      <c r="B802" s="145" t="s">
        <v>20</v>
      </c>
      <c r="C802" s="144" t="s">
        <v>21</v>
      </c>
      <c r="D802" s="144" t="s">
        <v>21</v>
      </c>
      <c r="E802" s="144" t="s">
        <v>21</v>
      </c>
      <c r="F802" s="146">
        <f>F801+F799+F798+F800</f>
        <v>0</v>
      </c>
      <c r="I802" s="135">
        <f>SUM(I798:I801)</f>
        <v>0</v>
      </c>
      <c r="J802" s="135">
        <f>SUM(J798:J801)</f>
        <v>0</v>
      </c>
      <c r="P802" s="106"/>
    </row>
    <row r="803" spans="1:17" x14ac:dyDescent="0.25">
      <c r="A803" s="17"/>
      <c r="B803" s="11"/>
      <c r="C803" s="17"/>
      <c r="D803" s="17"/>
      <c r="E803" s="17"/>
      <c r="F803" s="36"/>
      <c r="P803" s="106"/>
    </row>
    <row r="804" spans="1:17" x14ac:dyDescent="0.25">
      <c r="A804" s="861" t="s">
        <v>155</v>
      </c>
      <c r="B804" s="861"/>
      <c r="C804" s="861"/>
      <c r="D804" s="861"/>
      <c r="E804" s="861"/>
      <c r="F804" s="861"/>
      <c r="G804" s="861"/>
      <c r="H804" s="861"/>
      <c r="I804" s="861"/>
      <c r="J804" s="861"/>
      <c r="P804" s="106"/>
    </row>
    <row r="805" spans="1:17" x14ac:dyDescent="0.25">
      <c r="A805" s="862"/>
      <c r="B805" s="862"/>
      <c r="C805" s="862"/>
      <c r="D805" s="862"/>
      <c r="E805" s="862"/>
      <c r="F805" s="862"/>
      <c r="I805" s="850" t="s">
        <v>172</v>
      </c>
      <c r="J805" s="850"/>
      <c r="P805" s="106"/>
    </row>
    <row r="806" spans="1:17" ht="56.25" x14ac:dyDescent="0.25">
      <c r="A806" s="167" t="s">
        <v>24</v>
      </c>
      <c r="B806" s="167" t="s">
        <v>14</v>
      </c>
      <c r="C806" s="167" t="s">
        <v>78</v>
      </c>
      <c r="D806" s="167" t="s">
        <v>27</v>
      </c>
      <c r="E806" s="167" t="s">
        <v>79</v>
      </c>
      <c r="F806" s="167" t="s">
        <v>7</v>
      </c>
      <c r="I806" s="133" t="s">
        <v>115</v>
      </c>
      <c r="J806" s="133" t="s">
        <v>173</v>
      </c>
      <c r="K806" s="81"/>
      <c r="L806" s="105"/>
      <c r="P806" s="106"/>
    </row>
    <row r="807" spans="1:17" x14ac:dyDescent="0.25">
      <c r="A807" s="113">
        <v>1</v>
      </c>
      <c r="B807" s="113">
        <v>2</v>
      </c>
      <c r="C807" s="113">
        <v>3</v>
      </c>
      <c r="D807" s="113">
        <v>4</v>
      </c>
      <c r="E807" s="113">
        <v>5</v>
      </c>
      <c r="F807" s="113">
        <v>6</v>
      </c>
      <c r="G807" s="78"/>
      <c r="H807" s="78"/>
      <c r="I807" s="135"/>
      <c r="J807" s="135"/>
      <c r="P807" s="106"/>
    </row>
    <row r="808" spans="1:17" x14ac:dyDescent="0.25">
      <c r="A808" s="167">
        <v>1</v>
      </c>
      <c r="B808" s="10"/>
      <c r="C808" s="167"/>
      <c r="D808" s="167"/>
      <c r="E808" s="165" t="e">
        <f>F808/D808</f>
        <v>#DIV/0!</v>
      </c>
      <c r="F808" s="165"/>
      <c r="I808" s="138"/>
      <c r="J808" s="138"/>
      <c r="P808" s="106"/>
    </row>
    <row r="809" spans="1:17" s="78" customFormat="1" x14ac:dyDescent="0.25">
      <c r="A809" s="167">
        <v>2</v>
      </c>
      <c r="B809" s="10"/>
      <c r="C809" s="14"/>
      <c r="D809" s="14"/>
      <c r="E809" s="165" t="e">
        <f t="shared" ref="E809:E811" si="20">F809/D809</f>
        <v>#DIV/0!</v>
      </c>
      <c r="F809" s="165"/>
      <c r="G809" s="67"/>
      <c r="H809" s="67"/>
      <c r="I809" s="138"/>
      <c r="J809" s="138"/>
      <c r="K809" s="79"/>
      <c r="O809" s="188"/>
      <c r="P809" s="186"/>
      <c r="Q809" s="188"/>
    </row>
    <row r="810" spans="1:17" x14ac:dyDescent="0.25">
      <c r="A810" s="167"/>
      <c r="B810" s="10"/>
      <c r="C810" s="14"/>
      <c r="D810" s="14"/>
      <c r="E810" s="165" t="e">
        <f t="shared" si="20"/>
        <v>#DIV/0!</v>
      </c>
      <c r="F810" s="165"/>
      <c r="I810" s="138"/>
      <c r="J810" s="138"/>
      <c r="P810" s="106"/>
    </row>
    <row r="811" spans="1:17" x14ac:dyDescent="0.25">
      <c r="A811" s="167">
        <v>3</v>
      </c>
      <c r="B811" s="10"/>
      <c r="C811" s="167"/>
      <c r="D811" s="167"/>
      <c r="E811" s="165" t="e">
        <f t="shared" si="20"/>
        <v>#DIV/0!</v>
      </c>
      <c r="F811" s="165"/>
      <c r="I811" s="138"/>
      <c r="J811" s="138"/>
      <c r="P811" s="106"/>
    </row>
    <row r="812" spans="1:17" x14ac:dyDescent="0.25">
      <c r="A812" s="144"/>
      <c r="B812" s="145" t="s">
        <v>20</v>
      </c>
      <c r="C812" s="144" t="s">
        <v>21</v>
      </c>
      <c r="D812" s="144" t="s">
        <v>21</v>
      </c>
      <c r="E812" s="144" t="s">
        <v>21</v>
      </c>
      <c r="F812" s="146">
        <f>F811+F809+F808+F810</f>
        <v>0</v>
      </c>
      <c r="I812" s="135">
        <f>SUM(I808:I811)</f>
        <v>0</v>
      </c>
      <c r="J812" s="135">
        <f>SUM(J808:J811)</f>
        <v>0</v>
      </c>
      <c r="P812" s="106"/>
    </row>
    <row r="813" spans="1:17" x14ac:dyDescent="0.25">
      <c r="A813" s="17"/>
      <c r="B813" s="11"/>
      <c r="C813" s="17"/>
      <c r="D813" s="17"/>
      <c r="E813" s="17"/>
      <c r="F813" s="36"/>
      <c r="P813" s="106"/>
    </row>
    <row r="814" spans="1:17" x14ac:dyDescent="0.25">
      <c r="A814" s="861" t="s">
        <v>156</v>
      </c>
      <c r="B814" s="861"/>
      <c r="C814" s="861"/>
      <c r="D814" s="861"/>
      <c r="E814" s="861"/>
      <c r="F814" s="861"/>
      <c r="G814" s="861"/>
      <c r="H814" s="861"/>
      <c r="I814" s="861"/>
      <c r="J814" s="861"/>
      <c r="P814" s="106"/>
    </row>
    <row r="815" spans="1:17" x14ac:dyDescent="0.25">
      <c r="A815" s="862"/>
      <c r="B815" s="862"/>
      <c r="C815" s="862"/>
      <c r="D815" s="862"/>
      <c r="E815" s="862"/>
      <c r="F815" s="862"/>
      <c r="I815" s="850" t="s">
        <v>172</v>
      </c>
      <c r="J815" s="850"/>
      <c r="P815" s="106"/>
    </row>
    <row r="816" spans="1:17" ht="56.25" x14ac:dyDescent="0.25">
      <c r="A816" s="167" t="s">
        <v>24</v>
      </c>
      <c r="B816" s="167" t="s">
        <v>14</v>
      </c>
      <c r="C816" s="167" t="s">
        <v>78</v>
      </c>
      <c r="D816" s="167" t="s">
        <v>27</v>
      </c>
      <c r="E816" s="167" t="s">
        <v>79</v>
      </c>
      <c r="F816" s="167" t="s">
        <v>7</v>
      </c>
      <c r="I816" s="133" t="s">
        <v>115</v>
      </c>
      <c r="J816" s="133" t="s">
        <v>173</v>
      </c>
      <c r="K816" s="81"/>
      <c r="L816" s="105"/>
      <c r="P816" s="106"/>
    </row>
    <row r="817" spans="1:17" x14ac:dyDescent="0.25">
      <c r="A817" s="113">
        <v>1</v>
      </c>
      <c r="B817" s="113">
        <v>2</v>
      </c>
      <c r="C817" s="113">
        <v>3</v>
      </c>
      <c r="D817" s="113">
        <v>4</v>
      </c>
      <c r="E817" s="113">
        <v>5</v>
      </c>
      <c r="F817" s="113">
        <v>6</v>
      </c>
      <c r="G817" s="78"/>
      <c r="H817" s="78"/>
      <c r="I817" s="135"/>
      <c r="J817" s="135"/>
      <c r="P817" s="106"/>
    </row>
    <row r="818" spans="1:17" x14ac:dyDescent="0.25">
      <c r="A818" s="167">
        <v>1</v>
      </c>
      <c r="B818" s="10" t="s">
        <v>170</v>
      </c>
      <c r="C818" s="167"/>
      <c r="D818" s="167"/>
      <c r="E818" s="165" t="e">
        <f>F818/D818</f>
        <v>#DIV/0!</v>
      </c>
      <c r="F818" s="165"/>
      <c r="I818" s="138"/>
      <c r="J818" s="138"/>
      <c r="P818" s="106"/>
    </row>
    <row r="819" spans="1:17" s="78" customFormat="1" x14ac:dyDescent="0.25">
      <c r="A819" s="167">
        <v>2</v>
      </c>
      <c r="B819" s="10" t="s">
        <v>171</v>
      </c>
      <c r="C819" s="14"/>
      <c r="D819" s="14"/>
      <c r="E819" s="165" t="e">
        <f t="shared" ref="E819:E821" si="21">F819/D819</f>
        <v>#DIV/0!</v>
      </c>
      <c r="F819" s="165"/>
      <c r="G819" s="67"/>
      <c r="H819" s="67"/>
      <c r="I819" s="138"/>
      <c r="J819" s="138"/>
      <c r="K819" s="79"/>
      <c r="O819" s="188"/>
      <c r="P819" s="186"/>
      <c r="Q819" s="188"/>
    </row>
    <row r="820" spans="1:17" x14ac:dyDescent="0.25">
      <c r="A820" s="167">
        <v>3</v>
      </c>
      <c r="B820" s="10"/>
      <c r="C820" s="167"/>
      <c r="D820" s="167"/>
      <c r="E820" s="165" t="e">
        <f t="shared" si="21"/>
        <v>#DIV/0!</v>
      </c>
      <c r="F820" s="165"/>
      <c r="I820" s="138"/>
      <c r="J820" s="138"/>
      <c r="P820" s="106"/>
      <c r="Q820" s="195"/>
    </row>
    <row r="821" spans="1:17" x14ac:dyDescent="0.25">
      <c r="A821" s="167">
        <v>4</v>
      </c>
      <c r="B821" s="10"/>
      <c r="C821" s="167"/>
      <c r="D821" s="167"/>
      <c r="E821" s="165" t="e">
        <f t="shared" si="21"/>
        <v>#DIV/0!</v>
      </c>
      <c r="F821" s="165"/>
      <c r="I821" s="138"/>
      <c r="J821" s="138"/>
      <c r="P821" s="106"/>
      <c r="Q821" s="195"/>
    </row>
    <row r="822" spans="1:17" x14ac:dyDescent="0.25">
      <c r="A822" s="144"/>
      <c r="B822" s="145" t="s">
        <v>20</v>
      </c>
      <c r="C822" s="144" t="s">
        <v>21</v>
      </c>
      <c r="D822" s="144" t="s">
        <v>21</v>
      </c>
      <c r="E822" s="144" t="s">
        <v>21</v>
      </c>
      <c r="F822" s="146">
        <f>F821+F819+F818+F820</f>
        <v>0</v>
      </c>
      <c r="I822" s="135">
        <f>SUM(I818:I821)</f>
        <v>0</v>
      </c>
      <c r="J822" s="135">
        <f>SUM(J818:J821)</f>
        <v>0</v>
      </c>
      <c r="K822" s="76"/>
      <c r="P822" s="106"/>
      <c r="Q822" s="195"/>
    </row>
    <row r="823" spans="1:17" x14ac:dyDescent="0.25">
      <c r="A823" s="17"/>
      <c r="B823" s="11"/>
      <c r="C823" s="17"/>
      <c r="D823" s="17"/>
      <c r="E823" s="17"/>
      <c r="F823" s="36"/>
      <c r="P823" s="106"/>
      <c r="Q823" s="195"/>
    </row>
    <row r="824" spans="1:17" x14ac:dyDescent="0.25">
      <c r="A824" s="861" t="s">
        <v>149</v>
      </c>
      <c r="B824" s="861"/>
      <c r="C824" s="861"/>
      <c r="D824" s="861"/>
      <c r="E824" s="861"/>
      <c r="F824" s="861"/>
      <c r="G824" s="861"/>
      <c r="H824" s="861"/>
      <c r="I824" s="861"/>
      <c r="J824" s="861"/>
      <c r="P824" s="106"/>
      <c r="Q824" s="195"/>
    </row>
    <row r="825" spans="1:17" x14ac:dyDescent="0.25">
      <c r="A825" s="862"/>
      <c r="B825" s="862"/>
      <c r="C825" s="862"/>
      <c r="D825" s="862"/>
      <c r="E825" s="862"/>
      <c r="F825" s="17"/>
      <c r="I825" s="850" t="s">
        <v>172</v>
      </c>
      <c r="J825" s="850"/>
      <c r="O825" s="106"/>
    </row>
    <row r="826" spans="1:17" ht="56.25" x14ac:dyDescent="0.25">
      <c r="A826" s="167" t="s">
        <v>15</v>
      </c>
      <c r="B826" s="167" t="s">
        <v>14</v>
      </c>
      <c r="C826" s="167" t="s">
        <v>27</v>
      </c>
      <c r="D826" s="167" t="s">
        <v>75</v>
      </c>
      <c r="E826" s="167" t="s">
        <v>7</v>
      </c>
      <c r="I826" s="133" t="s">
        <v>115</v>
      </c>
      <c r="J826" s="133" t="s">
        <v>173</v>
      </c>
      <c r="K826" s="81"/>
      <c r="O826" s="106"/>
    </row>
    <row r="827" spans="1:17" x14ac:dyDescent="0.25">
      <c r="A827" s="113">
        <v>1</v>
      </c>
      <c r="B827" s="113">
        <v>2</v>
      </c>
      <c r="C827" s="113">
        <v>3</v>
      </c>
      <c r="D827" s="113">
        <v>4</v>
      </c>
      <c r="E827" s="113">
        <v>5</v>
      </c>
      <c r="F827" s="78"/>
      <c r="G827" s="78"/>
      <c r="H827" s="78"/>
      <c r="I827" s="135"/>
      <c r="J827" s="135"/>
      <c r="O827" s="106"/>
    </row>
    <row r="828" spans="1:17" x14ac:dyDescent="0.25">
      <c r="A828" s="167">
        <v>1</v>
      </c>
      <c r="B828" s="10" t="s">
        <v>84</v>
      </c>
      <c r="C828" s="167"/>
      <c r="D828" s="165" t="e">
        <f>E828/C828</f>
        <v>#DIV/0!</v>
      </c>
      <c r="E828" s="165"/>
      <c r="I828" s="138"/>
      <c r="J828" s="138"/>
      <c r="O828" s="106"/>
    </row>
    <row r="829" spans="1:17" s="78" customFormat="1" x14ac:dyDescent="0.25">
      <c r="A829" s="167">
        <v>2</v>
      </c>
      <c r="B829" s="10" t="s">
        <v>83</v>
      </c>
      <c r="C829" s="167"/>
      <c r="D829" s="165" t="e">
        <f>E829/C829</f>
        <v>#DIV/0!</v>
      </c>
      <c r="E829" s="165"/>
      <c r="F829" s="67"/>
      <c r="G829" s="67"/>
      <c r="H829" s="67"/>
      <c r="I829" s="138"/>
      <c r="J829" s="138"/>
      <c r="K829" s="79"/>
      <c r="O829" s="186"/>
      <c r="P829" s="188"/>
      <c r="Q829" s="188"/>
    </row>
    <row r="830" spans="1:17" x14ac:dyDescent="0.25">
      <c r="A830" s="167">
        <v>3</v>
      </c>
      <c r="B830" s="10" t="s">
        <v>85</v>
      </c>
      <c r="C830" s="167"/>
      <c r="D830" s="165" t="e">
        <f>E830/C830</f>
        <v>#DIV/0!</v>
      </c>
      <c r="E830" s="165"/>
      <c r="I830" s="138"/>
      <c r="J830" s="138"/>
      <c r="O830" s="106"/>
    </row>
    <row r="831" spans="1:17" x14ac:dyDescent="0.25">
      <c r="A831" s="167">
        <v>4</v>
      </c>
      <c r="B831" s="10" t="s">
        <v>86</v>
      </c>
      <c r="C831" s="167"/>
      <c r="D831" s="165" t="e">
        <f>E831/C831</f>
        <v>#DIV/0!</v>
      </c>
      <c r="E831" s="165"/>
      <c r="I831" s="138"/>
      <c r="J831" s="138"/>
      <c r="O831" s="106"/>
    </row>
    <row r="832" spans="1:17" x14ac:dyDescent="0.25">
      <c r="A832" s="144"/>
      <c r="B832" s="145" t="s">
        <v>20</v>
      </c>
      <c r="C832" s="144"/>
      <c r="D832" s="144" t="s">
        <v>21</v>
      </c>
      <c r="E832" s="146">
        <f>E831+E830+E829+E828</f>
        <v>0</v>
      </c>
      <c r="I832" s="135">
        <f>SUM(I828:I831)</f>
        <v>0</v>
      </c>
      <c r="J832" s="135">
        <f>SUM(J828:J831)</f>
        <v>0</v>
      </c>
      <c r="O832" s="106"/>
    </row>
    <row r="833" spans="1:17" x14ac:dyDescent="0.25">
      <c r="A833" s="35"/>
      <c r="B833" s="11"/>
      <c r="C833" s="17"/>
      <c r="D833" s="17"/>
      <c r="E833" s="17"/>
      <c r="F833" s="36"/>
      <c r="O833" s="106"/>
    </row>
    <row r="834" spans="1:17" x14ac:dyDescent="0.25">
      <c r="A834" s="861" t="s">
        <v>158</v>
      </c>
      <c r="B834" s="861"/>
      <c r="C834" s="861"/>
      <c r="D834" s="861"/>
      <c r="E834" s="861"/>
      <c r="F834" s="861"/>
      <c r="G834" s="861"/>
      <c r="H834" s="861"/>
      <c r="I834" s="861"/>
      <c r="J834" s="861"/>
      <c r="O834" s="106"/>
    </row>
    <row r="835" spans="1:17" x14ac:dyDescent="0.25">
      <c r="A835" s="30"/>
      <c r="B835" s="11"/>
      <c r="C835" s="17"/>
      <c r="D835" s="17"/>
      <c r="E835" s="17"/>
      <c r="F835" s="17"/>
      <c r="P835" s="106"/>
    </row>
    <row r="836" spans="1:17" x14ac:dyDescent="0.25">
      <c r="A836" s="30"/>
      <c r="B836" s="11"/>
      <c r="C836" s="17"/>
      <c r="D836" s="17"/>
      <c r="E836" s="17"/>
      <c r="F836" s="17"/>
      <c r="I836" s="850" t="s">
        <v>172</v>
      </c>
      <c r="J836" s="850"/>
      <c r="K836" s="128"/>
    </row>
    <row r="837" spans="1:17" ht="56.25" x14ac:dyDescent="0.25">
      <c r="A837" s="167" t="s">
        <v>24</v>
      </c>
      <c r="B837" s="167" t="s">
        <v>14</v>
      </c>
      <c r="C837" s="167" t="s">
        <v>74</v>
      </c>
      <c r="D837" s="167" t="s">
        <v>117</v>
      </c>
      <c r="F837" s="17"/>
      <c r="I837" s="133" t="s">
        <v>115</v>
      </c>
      <c r="J837" s="133" t="s">
        <v>173</v>
      </c>
      <c r="P837" s="106"/>
    </row>
    <row r="838" spans="1:17" x14ac:dyDescent="0.25">
      <c r="A838" s="113">
        <v>1</v>
      </c>
      <c r="B838" s="113">
        <v>2</v>
      </c>
      <c r="C838" s="113">
        <v>3</v>
      </c>
      <c r="D838" s="113">
        <v>4</v>
      </c>
      <c r="E838" s="78"/>
      <c r="F838" s="1"/>
      <c r="G838" s="78"/>
      <c r="H838" s="78"/>
      <c r="I838" s="135"/>
      <c r="J838" s="135"/>
      <c r="P838" s="106"/>
    </row>
    <row r="839" spans="1:17" x14ac:dyDescent="0.25">
      <c r="A839" s="167"/>
      <c r="B839" s="15"/>
      <c r="C839" s="13"/>
      <c r="D839" s="165"/>
      <c r="F839" s="17"/>
      <c r="I839" s="138"/>
      <c r="J839" s="138"/>
      <c r="P839" s="106"/>
    </row>
    <row r="840" spans="1:17" s="78" customFormat="1" x14ac:dyDescent="0.25">
      <c r="A840" s="167"/>
      <c r="B840" s="15"/>
      <c r="C840" s="13"/>
      <c r="D840" s="165"/>
      <c r="E840" s="67"/>
      <c r="F840" s="36"/>
      <c r="G840" s="67"/>
      <c r="H840" s="67"/>
      <c r="I840" s="138"/>
      <c r="J840" s="138"/>
      <c r="K840" s="79"/>
      <c r="O840" s="188"/>
      <c r="P840" s="186"/>
      <c r="Q840" s="188"/>
    </row>
    <row r="841" spans="1:17" x14ac:dyDescent="0.25">
      <c r="A841" s="167"/>
      <c r="B841" s="15"/>
      <c r="C841" s="13"/>
      <c r="D841" s="165"/>
      <c r="F841" s="17"/>
      <c r="I841" s="138"/>
      <c r="J841" s="138"/>
      <c r="P841" s="106"/>
      <c r="Q841" s="195"/>
    </row>
    <row r="842" spans="1:17" x14ac:dyDescent="0.25">
      <c r="A842" s="167"/>
      <c r="B842" s="15"/>
      <c r="C842" s="13"/>
      <c r="D842" s="165"/>
      <c r="F842" s="17"/>
      <c r="I842" s="138"/>
      <c r="J842" s="138"/>
      <c r="P842" s="106"/>
      <c r="Q842" s="195"/>
    </row>
    <row r="843" spans="1:17" x14ac:dyDescent="0.25">
      <c r="A843" s="144"/>
      <c r="B843" s="145" t="s">
        <v>20</v>
      </c>
      <c r="C843" s="144" t="s">
        <v>21</v>
      </c>
      <c r="D843" s="146">
        <f>SUM(D839:D842)</f>
        <v>0</v>
      </c>
      <c r="F843" s="17"/>
      <c r="I843" s="135">
        <f>SUM(I839:I842)</f>
        <v>0</v>
      </c>
      <c r="J843" s="135">
        <f>SUM(J839:J842)</f>
        <v>0</v>
      </c>
      <c r="P843" s="106"/>
      <c r="Q843" s="195"/>
    </row>
    <row r="844" spans="1:17" x14ac:dyDescent="0.25">
      <c r="A844" s="35"/>
      <c r="B844" s="11"/>
      <c r="C844" s="17"/>
      <c r="D844" s="17"/>
      <c r="E844" s="17"/>
      <c r="F844" s="36"/>
      <c r="P844" s="106"/>
      <c r="Q844" s="195"/>
    </row>
    <row r="845" spans="1:17" x14ac:dyDescent="0.25">
      <c r="A845" s="863" t="s">
        <v>180</v>
      </c>
      <c r="B845" s="863"/>
      <c r="C845" s="863"/>
      <c r="D845" s="863"/>
      <c r="E845" s="863"/>
      <c r="F845" s="863"/>
      <c r="G845" s="863"/>
      <c r="H845" s="863"/>
      <c r="I845" s="863"/>
      <c r="J845" s="863"/>
      <c r="P845" s="106"/>
    </row>
    <row r="846" spans="1:17" x14ac:dyDescent="0.25">
      <c r="A846" s="35"/>
      <c r="B846" s="11"/>
      <c r="C846" s="17"/>
      <c r="D846" s="17"/>
      <c r="E846" s="17"/>
      <c r="F846" s="36"/>
      <c r="P846" s="106"/>
    </row>
    <row r="847" spans="1:17" x14ac:dyDescent="0.25">
      <c r="A847" s="860" t="s">
        <v>118</v>
      </c>
      <c r="B847" s="860"/>
      <c r="C847" s="860"/>
      <c r="D847" s="860"/>
      <c r="E847" s="860"/>
      <c r="F847" s="860"/>
      <c r="G847" s="860"/>
      <c r="H847" s="860"/>
      <c r="I847" s="860"/>
      <c r="J847" s="860"/>
      <c r="K847" s="123"/>
    </row>
    <row r="848" spans="1:17" x14ac:dyDescent="0.25">
      <c r="A848" s="55"/>
      <c r="B848" s="55"/>
      <c r="C848" s="55"/>
      <c r="D848" s="55"/>
      <c r="E848" s="55"/>
      <c r="F848" s="17"/>
      <c r="I848" s="850" t="s">
        <v>172</v>
      </c>
      <c r="J848" s="850"/>
      <c r="P848" s="106"/>
    </row>
    <row r="849" spans="1:17" ht="56.25" x14ac:dyDescent="0.25">
      <c r="A849" s="167" t="s">
        <v>24</v>
      </c>
      <c r="B849" s="167" t="s">
        <v>14</v>
      </c>
      <c r="C849" s="167" t="s">
        <v>74</v>
      </c>
      <c r="D849" s="167" t="s">
        <v>117</v>
      </c>
      <c r="E849" s="68"/>
      <c r="F849" s="37"/>
      <c r="G849" s="4"/>
      <c r="H849" s="37"/>
      <c r="I849" s="133" t="s">
        <v>115</v>
      </c>
      <c r="J849" s="133" t="s">
        <v>173</v>
      </c>
      <c r="K849" s="128"/>
      <c r="P849" s="106"/>
    </row>
    <row r="850" spans="1:17" x14ac:dyDescent="0.25">
      <c r="A850" s="113">
        <v>1</v>
      </c>
      <c r="B850" s="113">
        <v>2</v>
      </c>
      <c r="C850" s="113">
        <v>3</v>
      </c>
      <c r="D850" s="113">
        <v>4</v>
      </c>
      <c r="E850" s="79"/>
      <c r="F850" s="107"/>
      <c r="G850" s="108"/>
      <c r="H850" s="109"/>
      <c r="I850" s="141"/>
      <c r="J850" s="141"/>
      <c r="P850" s="106"/>
    </row>
    <row r="851" spans="1:17" s="68" customFormat="1" x14ac:dyDescent="0.25">
      <c r="A851" s="167">
        <v>1</v>
      </c>
      <c r="B851" s="10"/>
      <c r="C851" s="13"/>
      <c r="D851" s="165"/>
      <c r="F851" s="37"/>
      <c r="G851" s="4"/>
      <c r="H851" s="21"/>
      <c r="I851" s="142"/>
      <c r="J851" s="142"/>
      <c r="O851" s="121"/>
      <c r="P851" s="88"/>
      <c r="Q851" s="121"/>
    </row>
    <row r="852" spans="1:17" s="79" customFormat="1" x14ac:dyDescent="0.25">
      <c r="A852" s="144"/>
      <c r="B852" s="145" t="s">
        <v>20</v>
      </c>
      <c r="C852" s="144" t="s">
        <v>21</v>
      </c>
      <c r="D852" s="146">
        <f>SUM(D851:D851)</f>
        <v>0</v>
      </c>
      <c r="E852" s="68"/>
      <c r="F852" s="37"/>
      <c r="G852" s="4"/>
      <c r="H852" s="21"/>
      <c r="I852" s="135">
        <f>SUM(I851)</f>
        <v>0</v>
      </c>
      <c r="J852" s="135">
        <f>SUM(J851)</f>
        <v>0</v>
      </c>
      <c r="O852" s="193"/>
      <c r="P852" s="198"/>
      <c r="Q852" s="193"/>
    </row>
    <row r="853" spans="1:17" s="68" customFormat="1" x14ac:dyDescent="0.25">
      <c r="A853" s="37"/>
      <c r="B853" s="37"/>
      <c r="C853" s="37"/>
      <c r="D853" s="37"/>
      <c r="E853" s="37"/>
      <c r="F853" s="37"/>
      <c r="G853" s="4"/>
      <c r="H853" s="21"/>
      <c r="I853" s="4"/>
      <c r="J853" s="4"/>
      <c r="O853" s="121"/>
      <c r="P853" s="88"/>
      <c r="Q853" s="199"/>
    </row>
    <row r="854" spans="1:17" s="68" customFormat="1" x14ac:dyDescent="0.25">
      <c r="A854" s="861" t="s">
        <v>152</v>
      </c>
      <c r="B854" s="861"/>
      <c r="C854" s="861"/>
      <c r="D854" s="861"/>
      <c r="E854" s="861"/>
      <c r="F854" s="861"/>
      <c r="G854" s="861"/>
      <c r="H854" s="861"/>
      <c r="I854" s="861"/>
      <c r="J854" s="861"/>
      <c r="O854" s="121"/>
      <c r="P854" s="88"/>
      <c r="Q854" s="121"/>
    </row>
    <row r="855" spans="1:17" s="68" customFormat="1" x14ac:dyDescent="0.25">
      <c r="A855" s="862"/>
      <c r="B855" s="862"/>
      <c r="C855" s="862"/>
      <c r="D855" s="862"/>
      <c r="E855" s="862"/>
      <c r="F855" s="862"/>
      <c r="G855" s="67"/>
      <c r="H855" s="67"/>
      <c r="I855" s="850" t="s">
        <v>172</v>
      </c>
      <c r="J855" s="850"/>
      <c r="O855" s="121"/>
      <c r="P855" s="88"/>
      <c r="Q855" s="121"/>
    </row>
    <row r="856" spans="1:17" s="68" customFormat="1" ht="56.25" x14ac:dyDescent="0.25">
      <c r="A856" s="167" t="s">
        <v>24</v>
      </c>
      <c r="B856" s="167" t="s">
        <v>14</v>
      </c>
      <c r="C856" s="167" t="s">
        <v>78</v>
      </c>
      <c r="D856" s="167" t="s">
        <v>27</v>
      </c>
      <c r="E856" s="167" t="s">
        <v>79</v>
      </c>
      <c r="F856" s="167" t="s">
        <v>7</v>
      </c>
      <c r="H856" s="67"/>
      <c r="I856" s="133" t="s">
        <v>115</v>
      </c>
      <c r="J856" s="133" t="s">
        <v>173</v>
      </c>
      <c r="M856" s="76"/>
      <c r="O856" s="121"/>
      <c r="P856" s="88"/>
      <c r="Q856" s="121"/>
    </row>
    <row r="857" spans="1:17" s="68" customFormat="1" x14ac:dyDescent="0.25">
      <c r="A857" s="113">
        <v>1</v>
      </c>
      <c r="B857" s="113">
        <v>2</v>
      </c>
      <c r="C857" s="113">
        <v>3</v>
      </c>
      <c r="D857" s="113">
        <v>4</v>
      </c>
      <c r="E857" s="113">
        <v>5</v>
      </c>
      <c r="F857" s="113">
        <v>6</v>
      </c>
      <c r="G857" s="79"/>
      <c r="H857" s="78"/>
      <c r="I857" s="130"/>
      <c r="J857" s="130"/>
      <c r="O857" s="121"/>
      <c r="P857" s="88"/>
      <c r="Q857" s="121"/>
    </row>
    <row r="858" spans="1:17" s="68" customFormat="1" x14ac:dyDescent="0.25">
      <c r="A858" s="167">
        <v>1</v>
      </c>
      <c r="B858" s="10" t="s">
        <v>175</v>
      </c>
      <c r="C858" s="167"/>
      <c r="D858" s="167"/>
      <c r="E858" s="165" t="e">
        <f>F858/D858</f>
        <v>#DIV/0!</v>
      </c>
      <c r="F858" s="165"/>
      <c r="H858" s="67"/>
      <c r="I858" s="142"/>
      <c r="J858" s="142"/>
      <c r="O858" s="121"/>
      <c r="P858" s="88"/>
      <c r="Q858" s="121"/>
    </row>
    <row r="859" spans="1:17" s="79" customFormat="1" x14ac:dyDescent="0.25">
      <c r="A859" s="144"/>
      <c r="B859" s="145" t="s">
        <v>20</v>
      </c>
      <c r="C859" s="144" t="s">
        <v>21</v>
      </c>
      <c r="D859" s="144" t="s">
        <v>21</v>
      </c>
      <c r="E859" s="144" t="s">
        <v>21</v>
      </c>
      <c r="F859" s="146">
        <f>F858</f>
        <v>0</v>
      </c>
      <c r="G859" s="67"/>
      <c r="H859" s="67"/>
      <c r="I859" s="135">
        <f>SUM(I858)</f>
        <v>0</v>
      </c>
      <c r="J859" s="135">
        <f>SUM(J858)</f>
        <v>0</v>
      </c>
      <c r="O859" s="193"/>
      <c r="P859" s="198"/>
      <c r="Q859" s="193"/>
    </row>
    <row r="860" spans="1:17" s="68" customFormat="1" x14ac:dyDescent="0.25">
      <c r="A860" s="35"/>
      <c r="B860" s="11"/>
      <c r="C860" s="17"/>
      <c r="D860" s="17"/>
      <c r="E860" s="17"/>
      <c r="F860" s="36"/>
      <c r="G860" s="67"/>
      <c r="H860" s="67"/>
      <c r="I860" s="67"/>
      <c r="J860" s="67"/>
      <c r="O860" s="121"/>
      <c r="P860" s="88"/>
      <c r="Q860" s="121"/>
    </row>
    <row r="861" spans="1:17" x14ac:dyDescent="0.25">
      <c r="A861" s="35"/>
      <c r="B861" s="48" t="s">
        <v>100</v>
      </c>
      <c r="C861" s="164">
        <f>C862+C863+C864</f>
        <v>0</v>
      </c>
      <c r="D861" s="194"/>
      <c r="P861" s="106"/>
    </row>
    <row r="862" spans="1:17" x14ac:dyDescent="0.25">
      <c r="A862" s="35"/>
      <c r="B862" s="49" t="s">
        <v>2</v>
      </c>
      <c r="C862" s="164">
        <f>F859+D852+D843+E832+F822+F812+F802+F792+F782+F772+E762+D752+D741+E730+F720+F709+F701+F686+D677+D668+E659+E647+E638+C626+C615+C604+C593+C580+E567+E556+E545+D534+E518+F509+F502+F484+E470+J462-C863-C864</f>
        <v>0</v>
      </c>
      <c r="D862" s="195"/>
      <c r="P862" s="106"/>
    </row>
    <row r="863" spans="1:17" x14ac:dyDescent="0.25">
      <c r="A863" s="17"/>
      <c r="B863" s="11" t="s">
        <v>13</v>
      </c>
      <c r="C863" s="164">
        <f>I859+I852+I843+I832+I822+I812+I802+I782+I792+I772+I762+I752+I741+I730+I720+I709+I701+I686+I677+I668+I659+I647+I638+I626+I615+I604+I593+I580+I567+I556+I545+I534+I518+I509+I502+I484+I470</f>
        <v>0</v>
      </c>
      <c r="D863" s="195"/>
      <c r="L863" s="38"/>
      <c r="M863" s="11"/>
      <c r="N863" s="75"/>
      <c r="P863" s="106"/>
    </row>
    <row r="864" spans="1:17" x14ac:dyDescent="0.25">
      <c r="A864" s="17"/>
      <c r="B864" s="11" t="s">
        <v>106</v>
      </c>
      <c r="C864" s="164">
        <f>J859+J852+J843+J832+J822+J812+J802+J792+J782+J772+J762+J752+J741+J730+J720+J709+J701+J686+J677+J668+J659+J647+J638+J626+J615+J604+J593+J580+J567+J556+J545+J534+J518+J509+J502+J484+J470</f>
        <v>0</v>
      </c>
      <c r="D864" s="195"/>
    </row>
    <row r="865" spans="1:17" x14ac:dyDescent="0.25">
      <c r="A865" s="17"/>
      <c r="B865" s="11"/>
      <c r="C865" s="17"/>
      <c r="D865" s="17"/>
      <c r="E865" s="17"/>
      <c r="F865" s="17"/>
    </row>
    <row r="866" spans="1:17" x14ac:dyDescent="0.25">
      <c r="A866" s="17"/>
      <c r="B866" s="175" t="s">
        <v>195</v>
      </c>
      <c r="C866" s="201">
        <f>F859+D852+D843+E832+F822+F812+F802+F792+F782+F772+E762+D752+D741+E730+F720+F709+F701+F686+D677+D668+E659</f>
        <v>0</v>
      </c>
      <c r="D866" s="17"/>
      <c r="E866" s="17"/>
      <c r="F866" s="17"/>
    </row>
    <row r="867" spans="1:17" ht="47.25" customHeight="1" x14ac:dyDescent="0.25">
      <c r="A867" s="17"/>
      <c r="B867" s="200" t="s">
        <v>196</v>
      </c>
      <c r="C867" s="202"/>
      <c r="D867" s="17"/>
      <c r="E867" s="17"/>
      <c r="F867" s="17"/>
    </row>
    <row r="868" spans="1:17" ht="45" x14ac:dyDescent="0.25">
      <c r="A868" s="17"/>
      <c r="B868" s="175" t="s">
        <v>197</v>
      </c>
      <c r="C868" s="201">
        <f>C866-C867</f>
        <v>0</v>
      </c>
      <c r="D868" s="17"/>
      <c r="E868" s="17"/>
      <c r="F868" s="17"/>
    </row>
    <row r="869" spans="1:17" x14ac:dyDescent="0.25">
      <c r="A869" s="17"/>
      <c r="B869" s="11"/>
      <c r="C869" s="17"/>
      <c r="D869" s="17"/>
      <c r="E869" s="17"/>
      <c r="F869" s="17"/>
    </row>
    <row r="870" spans="1:17" x14ac:dyDescent="0.25">
      <c r="A870" s="17"/>
      <c r="B870" s="11"/>
      <c r="C870" s="17"/>
      <c r="D870" s="17"/>
      <c r="E870" s="17"/>
      <c r="F870" s="17"/>
    </row>
    <row r="871" spans="1:17" x14ac:dyDescent="0.25">
      <c r="A871" s="17"/>
      <c r="B871" s="11"/>
      <c r="C871" s="17"/>
      <c r="D871" s="17"/>
      <c r="E871" s="17"/>
      <c r="F871" s="17"/>
    </row>
    <row r="872" spans="1:17" x14ac:dyDescent="0.25">
      <c r="A872" s="17"/>
      <c r="B872" s="11"/>
      <c r="C872" s="17"/>
      <c r="D872" s="17"/>
      <c r="E872" s="17"/>
      <c r="F872" s="17"/>
    </row>
    <row r="873" spans="1:17" x14ac:dyDescent="0.25">
      <c r="A873" s="858" t="s">
        <v>9</v>
      </c>
      <c r="B873" s="858"/>
      <c r="C873" s="39"/>
      <c r="D873" s="928" t="e">
        <f>#REF!</f>
        <v>#REF!</v>
      </c>
      <c r="E873" s="928"/>
      <c r="F873" s="17"/>
      <c r="G873" s="17"/>
      <c r="H873" s="17"/>
      <c r="I873" s="17"/>
      <c r="J873" s="17"/>
    </row>
    <row r="874" spans="1:17" x14ac:dyDescent="0.25">
      <c r="A874" s="17"/>
      <c r="B874" s="40"/>
      <c r="C874" s="161" t="s">
        <v>10</v>
      </c>
      <c r="D874" s="929" t="s">
        <v>3</v>
      </c>
      <c r="E874" s="929"/>
      <c r="F874" s="17"/>
      <c r="G874" s="17"/>
      <c r="H874" s="17"/>
      <c r="I874" s="17"/>
      <c r="J874" s="17"/>
    </row>
    <row r="875" spans="1:17" s="17" customFormat="1" x14ac:dyDescent="0.25">
      <c r="A875" s="927"/>
      <c r="B875" s="927"/>
      <c r="C875" s="41"/>
      <c r="D875" s="162"/>
      <c r="E875" s="42"/>
      <c r="L875" s="111"/>
      <c r="O875" s="20"/>
      <c r="P875" s="20"/>
      <c r="Q875" s="20"/>
    </row>
    <row r="876" spans="1:17" s="17" customFormat="1" x14ac:dyDescent="0.25">
      <c r="A876" s="927"/>
      <c r="B876" s="927"/>
      <c r="C876" s="41"/>
      <c r="D876" s="910"/>
      <c r="E876" s="910"/>
      <c r="L876" s="111"/>
      <c r="O876" s="20"/>
      <c r="P876" s="20"/>
      <c r="Q876" s="20"/>
    </row>
    <row r="877" spans="1:17" s="17" customFormat="1" x14ac:dyDescent="0.25">
      <c r="A877" s="20"/>
      <c r="B877" s="43"/>
      <c r="C877" s="9"/>
      <c r="D877" s="910"/>
      <c r="E877" s="910"/>
      <c r="L877" s="111"/>
      <c r="O877" s="20"/>
      <c r="P877" s="20"/>
      <c r="Q877" s="20"/>
    </row>
    <row r="878" spans="1:17" s="17" customFormat="1" x14ac:dyDescent="0.25">
      <c r="B878" s="40"/>
      <c r="C878" s="44"/>
      <c r="D878" s="45"/>
      <c r="E878" s="46"/>
      <c r="L878" s="111"/>
      <c r="O878" s="20"/>
      <c r="P878" s="20"/>
      <c r="Q878" s="20"/>
    </row>
    <row r="879" spans="1:17" s="17" customFormat="1" x14ac:dyDescent="0.25">
      <c r="A879" s="858" t="s">
        <v>11</v>
      </c>
      <c r="B879" s="858"/>
      <c r="C879" s="47"/>
      <c r="D879" s="928" t="e">
        <f>#REF!</f>
        <v>#REF!</v>
      </c>
      <c r="E879" s="928"/>
      <c r="L879" s="111"/>
      <c r="O879" s="20"/>
      <c r="P879" s="20"/>
      <c r="Q879" s="20"/>
    </row>
    <row r="880" spans="1:17" s="17" customFormat="1" x14ac:dyDescent="0.25">
      <c r="B880" s="40"/>
      <c r="C880" s="161" t="s">
        <v>10</v>
      </c>
      <c r="D880" s="857" t="s">
        <v>3</v>
      </c>
      <c r="E880" s="857"/>
      <c r="L880" s="111"/>
      <c r="O880" s="20"/>
      <c r="P880" s="20"/>
      <c r="Q880" s="20"/>
    </row>
    <row r="881" spans="1:11" x14ac:dyDescent="0.25">
      <c r="A881" s="851" t="str">
        <f>'130ГПД'!A889:J889</f>
        <v>Муниципальное бюджетное общеобразовательное учреждение "Кингисеппская средняя общеобразовательная школа № 4"</v>
      </c>
      <c r="B881" s="851"/>
      <c r="C881" s="851"/>
      <c r="D881" s="851"/>
      <c r="E881" s="851"/>
      <c r="F881" s="851"/>
      <c r="G881" s="851"/>
      <c r="H881" s="851"/>
      <c r="I881" s="851"/>
      <c r="J881" s="851"/>
      <c r="K881" s="116"/>
    </row>
    <row r="883" spans="1:11" x14ac:dyDescent="0.25">
      <c r="A883" s="852" t="s">
        <v>77</v>
      </c>
      <c r="B883" s="852"/>
      <c r="C883" s="852"/>
      <c r="D883" s="852"/>
      <c r="E883" s="852"/>
      <c r="F883" s="852"/>
      <c r="G883" s="852"/>
      <c r="H883" s="852"/>
      <c r="I883" s="852"/>
      <c r="J883" s="852"/>
      <c r="K883" s="117"/>
    </row>
    <row r="885" spans="1:11" x14ac:dyDescent="0.25">
      <c r="A885" s="111"/>
      <c r="B885" s="111"/>
      <c r="C885" s="111"/>
      <c r="D885" s="111"/>
      <c r="E885" s="111"/>
      <c r="F885" s="111"/>
      <c r="G885" s="69" t="s">
        <v>104</v>
      </c>
      <c r="H885" s="2"/>
      <c r="I885" s="70"/>
      <c r="J885" s="2"/>
      <c r="K885" s="118"/>
    </row>
    <row r="886" spans="1:11" x14ac:dyDescent="0.25">
      <c r="B886" s="17"/>
    </row>
    <row r="887" spans="1:11" ht="23.25" customHeight="1" x14ac:dyDescent="0.25">
      <c r="A887" s="853" t="s">
        <v>95</v>
      </c>
      <c r="B887" s="853"/>
      <c r="C887" s="854" t="s">
        <v>111</v>
      </c>
      <c r="D887" s="855"/>
      <c r="E887" s="855"/>
      <c r="F887" s="855"/>
      <c r="G887" s="855"/>
      <c r="H887" s="855"/>
      <c r="I887" s="855"/>
      <c r="J887" s="856"/>
      <c r="K887" s="72"/>
    </row>
    <row r="888" spans="1:11" x14ac:dyDescent="0.25">
      <c r="A888" s="20"/>
      <c r="B888" s="20"/>
      <c r="C888" s="66"/>
      <c r="D888" s="66"/>
      <c r="E888" s="66"/>
      <c r="F888" s="66"/>
      <c r="G888" s="66"/>
      <c r="H888" s="66"/>
      <c r="I888" s="66"/>
      <c r="J888" s="66"/>
      <c r="K888" s="72"/>
    </row>
    <row r="890" spans="1:11" ht="53.25" customHeight="1" x14ac:dyDescent="0.25">
      <c r="A890" s="881" t="s">
        <v>307</v>
      </c>
      <c r="B890" s="881"/>
      <c r="C890" s="881"/>
      <c r="D890" s="881"/>
      <c r="E890" s="881"/>
      <c r="F890" s="881"/>
      <c r="G890" s="881"/>
      <c r="H890" s="881"/>
      <c r="I890" s="881"/>
      <c r="J890" s="881"/>
    </row>
    <row r="891" spans="1:11" x14ac:dyDescent="0.25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</row>
    <row r="892" spans="1:11" x14ac:dyDescent="0.25">
      <c r="A892" s="880" t="s">
        <v>191</v>
      </c>
      <c r="B892" s="880"/>
      <c r="C892" s="880"/>
      <c r="D892" s="880"/>
      <c r="E892" s="880"/>
      <c r="F892" s="880"/>
      <c r="G892" s="880"/>
      <c r="H892" s="880"/>
      <c r="I892" s="880"/>
      <c r="J892" s="880"/>
      <c r="K892" s="123"/>
    </row>
    <row r="893" spans="1:11" x14ac:dyDescent="0.25">
      <c r="A893" s="176"/>
      <c r="B893" s="176"/>
      <c r="C893" s="176"/>
      <c r="D893" s="176"/>
      <c r="E893" s="176"/>
      <c r="F893" s="176"/>
      <c r="G893" s="176"/>
      <c r="H893" s="176"/>
      <c r="I893" s="176"/>
      <c r="J893" s="176"/>
      <c r="K893" s="170"/>
    </row>
    <row r="894" spans="1:11" x14ac:dyDescent="0.25">
      <c r="A894" s="882" t="s">
        <v>120</v>
      </c>
      <c r="B894" s="882"/>
      <c r="C894" s="882"/>
      <c r="D894" s="882"/>
      <c r="E894" s="882"/>
      <c r="F894" s="882"/>
      <c r="G894" s="882"/>
      <c r="H894" s="882"/>
      <c r="I894" s="882"/>
      <c r="J894" s="882"/>
      <c r="K894" s="125"/>
    </row>
    <row r="895" spans="1:11" x14ac:dyDescent="0.25">
      <c r="B895" s="111"/>
      <c r="C895" s="111"/>
      <c r="D895" s="111"/>
      <c r="E895" s="111"/>
      <c r="F895" s="111"/>
      <c r="G895" s="111"/>
      <c r="H895" s="111"/>
      <c r="I895" s="111"/>
      <c r="J895" s="111"/>
      <c r="K895" s="176"/>
    </row>
    <row r="896" spans="1:11" x14ac:dyDescent="0.25">
      <c r="B896" s="11"/>
      <c r="C896" s="11"/>
      <c r="D896" s="20"/>
      <c r="E896" s="20"/>
      <c r="F896" s="20"/>
      <c r="G896" s="20"/>
      <c r="H896" s="20"/>
      <c r="I896" s="20"/>
      <c r="J896" s="20"/>
      <c r="K896" s="119"/>
    </row>
    <row r="897" spans="1:17" x14ac:dyDescent="0.25">
      <c r="A897" s="875" t="s">
        <v>24</v>
      </c>
      <c r="B897" s="875" t="s">
        <v>22</v>
      </c>
      <c r="C897" s="875" t="s">
        <v>23</v>
      </c>
      <c r="D897" s="877" t="s">
        <v>16</v>
      </c>
      <c r="E897" s="878"/>
      <c r="F897" s="878"/>
      <c r="G897" s="879"/>
      <c r="H897" s="884" t="s">
        <v>17</v>
      </c>
      <c r="I897" s="884" t="s">
        <v>25</v>
      </c>
      <c r="J897" s="874" t="s">
        <v>168</v>
      </c>
      <c r="K897" s="18"/>
    </row>
    <row r="898" spans="1:17" x14ac:dyDescent="0.25">
      <c r="A898" s="883"/>
      <c r="B898" s="883"/>
      <c r="C898" s="883"/>
      <c r="D898" s="875" t="s">
        <v>6</v>
      </c>
      <c r="E898" s="877" t="s">
        <v>1</v>
      </c>
      <c r="F898" s="878"/>
      <c r="G898" s="879"/>
      <c r="H898" s="885"/>
      <c r="I898" s="885"/>
      <c r="J898" s="874"/>
      <c r="K898" s="21"/>
    </row>
    <row r="899" spans="1:17" ht="93" x14ac:dyDescent="0.25">
      <c r="A899" s="876"/>
      <c r="B899" s="876"/>
      <c r="C899" s="876"/>
      <c r="D899" s="876"/>
      <c r="E899" s="167" t="s">
        <v>18</v>
      </c>
      <c r="F899" s="167" t="s">
        <v>26</v>
      </c>
      <c r="G899" s="167" t="s">
        <v>19</v>
      </c>
      <c r="H899" s="886"/>
      <c r="I899" s="886"/>
      <c r="J899" s="874"/>
      <c r="K899" s="180"/>
    </row>
    <row r="900" spans="1:17" x14ac:dyDescent="0.25">
      <c r="A900" s="113">
        <v>1</v>
      </c>
      <c r="B900" s="113">
        <v>2</v>
      </c>
      <c r="C900" s="113">
        <v>3</v>
      </c>
      <c r="D900" s="113">
        <v>4</v>
      </c>
      <c r="E900" s="113">
        <v>5</v>
      </c>
      <c r="F900" s="113">
        <v>6</v>
      </c>
      <c r="G900" s="113">
        <v>7</v>
      </c>
      <c r="H900" s="113">
        <v>8</v>
      </c>
      <c r="I900" s="113">
        <v>9</v>
      </c>
      <c r="J900" s="113">
        <v>10</v>
      </c>
      <c r="K900" s="180"/>
    </row>
    <row r="901" spans="1:17" x14ac:dyDescent="0.25">
      <c r="A901" s="167" t="s">
        <v>89</v>
      </c>
      <c r="B901" s="10"/>
      <c r="C901" s="165"/>
      <c r="D901" s="165">
        <f>F901+G901+E901</f>
        <v>0</v>
      </c>
      <c r="E901" s="165"/>
      <c r="F901" s="165"/>
      <c r="G901" s="165">
        <f>ROUND((J901-K901)/12,2)</f>
        <v>0</v>
      </c>
      <c r="H901" s="165">
        <v>0</v>
      </c>
      <c r="I901" s="165"/>
      <c r="J901" s="5"/>
      <c r="K901" s="183">
        <f>ROUND((E901+F901)*12,2)</f>
        <v>0</v>
      </c>
      <c r="M901" s="75"/>
      <c r="N901" s="181"/>
      <c r="O901" s="185"/>
    </row>
    <row r="902" spans="1:17" s="78" customFormat="1" x14ac:dyDescent="0.25">
      <c r="A902" s="144"/>
      <c r="B902" s="145" t="s">
        <v>20</v>
      </c>
      <c r="C902" s="146">
        <f>SUM(C901:C901)</f>
        <v>0</v>
      </c>
      <c r="D902" s="146">
        <f>SUM(D901:D901)</f>
        <v>0</v>
      </c>
      <c r="E902" s="144" t="s">
        <v>21</v>
      </c>
      <c r="F902" s="144" t="s">
        <v>21</v>
      </c>
      <c r="G902" s="144" t="s">
        <v>21</v>
      </c>
      <c r="H902" s="144" t="s">
        <v>21</v>
      </c>
      <c r="I902" s="144" t="s">
        <v>21</v>
      </c>
      <c r="J902" s="146">
        <f>SUM(J901:J901)</f>
        <v>0</v>
      </c>
      <c r="K902" s="182"/>
      <c r="M902" s="75"/>
      <c r="N902" s="181"/>
      <c r="O902" s="185"/>
      <c r="P902" s="184"/>
      <c r="Q902" s="188"/>
    </row>
    <row r="903" spans="1:17" x14ac:dyDescent="0.25">
      <c r="K903" s="114"/>
    </row>
    <row r="904" spans="1:17" x14ac:dyDescent="0.25">
      <c r="A904" s="868" t="s">
        <v>124</v>
      </c>
      <c r="B904" s="868"/>
      <c r="C904" s="868"/>
      <c r="D904" s="868"/>
      <c r="E904" s="868"/>
      <c r="F904" s="868"/>
      <c r="G904" s="868"/>
      <c r="H904" s="868"/>
      <c r="I904" s="868"/>
      <c r="J904" s="868"/>
      <c r="K904" s="115"/>
    </row>
    <row r="905" spans="1:17" x14ac:dyDescent="0.25">
      <c r="A905" s="174"/>
      <c r="B905" s="174"/>
      <c r="C905" s="174"/>
      <c r="D905" s="174"/>
      <c r="E905" s="174"/>
      <c r="F905" s="174"/>
      <c r="G905" s="174"/>
      <c r="H905" s="174"/>
      <c r="I905" s="850" t="s">
        <v>172</v>
      </c>
      <c r="J905" s="850"/>
    </row>
    <row r="906" spans="1:17" ht="56.25" x14ac:dyDescent="0.25">
      <c r="A906" s="14" t="s">
        <v>24</v>
      </c>
      <c r="B906" s="14" t="s">
        <v>14</v>
      </c>
      <c r="C906" s="167" t="s">
        <v>132</v>
      </c>
      <c r="D906" s="167" t="s">
        <v>133</v>
      </c>
      <c r="E906" s="167" t="s">
        <v>134</v>
      </c>
      <c r="G906" s="174"/>
      <c r="H906" s="174"/>
      <c r="I906" s="133" t="s">
        <v>115</v>
      </c>
      <c r="J906" s="133" t="s">
        <v>173</v>
      </c>
      <c r="K906" s="120"/>
    </row>
    <row r="907" spans="1:17" x14ac:dyDescent="0.25">
      <c r="A907" s="91">
        <v>1</v>
      </c>
      <c r="B907" s="91">
        <v>2</v>
      </c>
      <c r="C907" s="113">
        <v>3</v>
      </c>
      <c r="D907" s="113">
        <v>4</v>
      </c>
      <c r="E907" s="113">
        <v>5</v>
      </c>
      <c r="G907" s="174"/>
      <c r="H907" s="174"/>
      <c r="I907" s="134"/>
      <c r="J907" s="133"/>
    </row>
    <row r="908" spans="1:17" ht="139.5" x14ac:dyDescent="0.25">
      <c r="A908" s="84">
        <v>1</v>
      </c>
      <c r="B908" s="90" t="s">
        <v>123</v>
      </c>
      <c r="C908" s="165"/>
      <c r="D908" s="77">
        <v>12</v>
      </c>
      <c r="E908" s="85"/>
      <c r="G908" s="86"/>
      <c r="H908" s="87"/>
      <c r="I908" s="138"/>
      <c r="J908" s="138"/>
    </row>
    <row r="909" spans="1:17" x14ac:dyDescent="0.25">
      <c r="A909" s="84">
        <v>2</v>
      </c>
      <c r="B909" s="90" t="s">
        <v>160</v>
      </c>
      <c r="C909" s="165"/>
      <c r="D909" s="77"/>
      <c r="E909" s="85"/>
      <c r="G909" s="86"/>
      <c r="H909" s="87"/>
      <c r="I909" s="138"/>
      <c r="J909" s="138"/>
    </row>
    <row r="910" spans="1:17" x14ac:dyDescent="0.25">
      <c r="A910" s="147"/>
      <c r="B910" s="145" t="s">
        <v>20</v>
      </c>
      <c r="C910" s="148"/>
      <c r="D910" s="149"/>
      <c r="E910" s="146">
        <f>E909+E908</f>
        <v>0</v>
      </c>
      <c r="G910" s="174"/>
      <c r="H910" s="174"/>
      <c r="I910" s="135">
        <f>SUM(I908:I909)</f>
        <v>0</v>
      </c>
      <c r="J910" s="135">
        <f>SUM(J908:J909)</f>
        <v>0</v>
      </c>
    </row>
    <row r="912" spans="1:17" x14ac:dyDescent="0.25">
      <c r="A912" s="880" t="s">
        <v>190</v>
      </c>
      <c r="B912" s="880"/>
      <c r="C912" s="880"/>
      <c r="D912" s="880"/>
      <c r="E912" s="880"/>
      <c r="F912" s="880"/>
      <c r="G912" s="880"/>
      <c r="H912" s="880"/>
      <c r="I912" s="880"/>
      <c r="J912" s="880"/>
    </row>
    <row r="913" spans="1:17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</row>
    <row r="914" spans="1:17" x14ac:dyDescent="0.25">
      <c r="A914" s="865" t="s">
        <v>121</v>
      </c>
      <c r="B914" s="865"/>
      <c r="C914" s="865"/>
      <c r="D914" s="865"/>
      <c r="E914" s="865"/>
      <c r="F914" s="865"/>
      <c r="G914" s="865"/>
      <c r="H914" s="865"/>
      <c r="I914" s="865"/>
      <c r="J914" s="865"/>
      <c r="K914" s="125"/>
    </row>
    <row r="915" spans="1:17" x14ac:dyDescent="0.25">
      <c r="A915" s="163"/>
      <c r="B915" s="24"/>
      <c r="C915" s="163"/>
      <c r="D915" s="163"/>
      <c r="E915" s="163"/>
      <c r="F915" s="163"/>
      <c r="I915" s="850" t="s">
        <v>172</v>
      </c>
      <c r="J915" s="850"/>
      <c r="K915" s="111"/>
    </row>
    <row r="916" spans="1:17" ht="69.75" x14ac:dyDescent="0.25">
      <c r="A916" s="167" t="s">
        <v>24</v>
      </c>
      <c r="B916" s="167" t="s">
        <v>14</v>
      </c>
      <c r="C916" s="167" t="s">
        <v>40</v>
      </c>
      <c r="D916" s="167" t="s">
        <v>38</v>
      </c>
      <c r="E916" s="167" t="s">
        <v>39</v>
      </c>
      <c r="F916" s="167" t="s">
        <v>80</v>
      </c>
      <c r="I916" s="133" t="s">
        <v>115</v>
      </c>
      <c r="J916" s="133" t="s">
        <v>173</v>
      </c>
      <c r="K916" s="122"/>
      <c r="O916" s="106"/>
    </row>
    <row r="917" spans="1:17" x14ac:dyDescent="0.25">
      <c r="A917" s="113">
        <v>1</v>
      </c>
      <c r="B917" s="113">
        <v>2</v>
      </c>
      <c r="C917" s="113">
        <v>3</v>
      </c>
      <c r="D917" s="113">
        <v>4</v>
      </c>
      <c r="E917" s="113">
        <v>5</v>
      </c>
      <c r="F917" s="113">
        <v>6</v>
      </c>
      <c r="G917" s="78"/>
      <c r="H917" s="78"/>
      <c r="I917" s="136"/>
      <c r="J917" s="136"/>
      <c r="O917" s="106"/>
    </row>
    <row r="918" spans="1:17" ht="69.75" x14ac:dyDescent="0.25">
      <c r="A918" s="167">
        <v>1</v>
      </c>
      <c r="B918" s="10" t="s">
        <v>28</v>
      </c>
      <c r="C918" s="167" t="s">
        <v>21</v>
      </c>
      <c r="D918" s="167" t="s">
        <v>21</v>
      </c>
      <c r="E918" s="167" t="s">
        <v>21</v>
      </c>
      <c r="F918" s="5">
        <f>F920</f>
        <v>0</v>
      </c>
      <c r="I918" s="137">
        <f>I920</f>
        <v>0</v>
      </c>
      <c r="J918" s="137">
        <f>J920</f>
        <v>0</v>
      </c>
      <c r="O918" s="106"/>
    </row>
    <row r="919" spans="1:17" s="78" customFormat="1" x14ac:dyDescent="0.25">
      <c r="A919" s="873" t="s">
        <v>29</v>
      </c>
      <c r="B919" s="10" t="s">
        <v>1</v>
      </c>
      <c r="C919" s="167"/>
      <c r="D919" s="167"/>
      <c r="E919" s="167"/>
      <c r="F919" s="5"/>
      <c r="G919" s="67"/>
      <c r="H919" s="67"/>
      <c r="I919" s="137"/>
      <c r="J919" s="137"/>
      <c r="K919" s="79"/>
      <c r="O919" s="186"/>
      <c r="P919" s="188"/>
      <c r="Q919" s="188"/>
    </row>
    <row r="920" spans="1:17" ht="69.75" x14ac:dyDescent="0.25">
      <c r="A920" s="873"/>
      <c r="B920" s="10" t="s">
        <v>30</v>
      </c>
      <c r="C920" s="167" t="e">
        <f>F920/E920/D920</f>
        <v>#DIV/0!</v>
      </c>
      <c r="D920" s="167"/>
      <c r="E920" s="167"/>
      <c r="F920" s="5"/>
      <c r="I920" s="143"/>
      <c r="J920" s="143"/>
      <c r="O920" s="106"/>
    </row>
    <row r="921" spans="1:17" ht="69.75" x14ac:dyDescent="0.25">
      <c r="A921" s="167">
        <v>2</v>
      </c>
      <c r="B921" s="10" t="s">
        <v>34</v>
      </c>
      <c r="C921" s="167" t="s">
        <v>21</v>
      </c>
      <c r="D921" s="167" t="s">
        <v>21</v>
      </c>
      <c r="E921" s="167" t="s">
        <v>21</v>
      </c>
      <c r="F921" s="5">
        <f>F923</f>
        <v>0</v>
      </c>
      <c r="I921" s="137">
        <f>I923</f>
        <v>0</v>
      </c>
      <c r="J921" s="137">
        <f>J923</f>
        <v>0</v>
      </c>
      <c r="O921" s="106"/>
    </row>
    <row r="922" spans="1:17" x14ac:dyDescent="0.25">
      <c r="A922" s="873" t="s">
        <v>35</v>
      </c>
      <c r="B922" s="10" t="s">
        <v>1</v>
      </c>
      <c r="C922" s="167"/>
      <c r="D922" s="167"/>
      <c r="E922" s="167"/>
      <c r="F922" s="5"/>
      <c r="I922" s="137"/>
      <c r="J922" s="137"/>
      <c r="O922" s="106"/>
    </row>
    <row r="923" spans="1:17" ht="69.75" x14ac:dyDescent="0.25">
      <c r="A923" s="873"/>
      <c r="B923" s="10" t="s">
        <v>30</v>
      </c>
      <c r="C923" s="167" t="e">
        <f t="shared" ref="C923" si="22">F923/E923/D923</f>
        <v>#DIV/0!</v>
      </c>
      <c r="D923" s="167"/>
      <c r="E923" s="167"/>
      <c r="F923" s="5"/>
      <c r="I923" s="143"/>
      <c r="J923" s="143"/>
      <c r="O923" s="106"/>
    </row>
    <row r="924" spans="1:17" x14ac:dyDescent="0.25">
      <c r="A924" s="147"/>
      <c r="B924" s="145" t="s">
        <v>20</v>
      </c>
      <c r="C924" s="144" t="s">
        <v>21</v>
      </c>
      <c r="D924" s="144" t="s">
        <v>21</v>
      </c>
      <c r="E924" s="144" t="s">
        <v>21</v>
      </c>
      <c r="F924" s="146">
        <f>F921+F918</f>
        <v>0</v>
      </c>
      <c r="I924" s="137">
        <f>I918+I921</f>
        <v>0</v>
      </c>
      <c r="J924" s="137">
        <f>J918+J921</f>
        <v>0</v>
      </c>
      <c r="O924" s="106"/>
    </row>
    <row r="925" spans="1:17" x14ac:dyDescent="0.25">
      <c r="A925" s="17"/>
      <c r="B925" s="11"/>
      <c r="C925" s="17"/>
      <c r="D925" s="17"/>
      <c r="E925" s="17"/>
      <c r="F925" s="17"/>
      <c r="G925" s="121"/>
      <c r="O925" s="106"/>
    </row>
    <row r="926" spans="1:17" x14ac:dyDescent="0.25">
      <c r="A926" s="865" t="s">
        <v>118</v>
      </c>
      <c r="B926" s="865"/>
      <c r="C926" s="865"/>
      <c r="D926" s="865"/>
      <c r="E926" s="865"/>
      <c r="F926" s="865"/>
      <c r="G926" s="865"/>
      <c r="H926" s="865"/>
      <c r="I926" s="865"/>
      <c r="J926" s="865"/>
      <c r="O926" s="106"/>
    </row>
    <row r="927" spans="1:17" x14ac:dyDescent="0.25">
      <c r="A927" s="163"/>
      <c r="B927" s="24"/>
      <c r="C927" s="163"/>
      <c r="D927" s="163"/>
      <c r="E927" s="163"/>
      <c r="F927" s="163"/>
      <c r="I927" s="850" t="s">
        <v>172</v>
      </c>
      <c r="J927" s="850"/>
      <c r="O927" s="106"/>
    </row>
    <row r="928" spans="1:17" ht="69.75" x14ac:dyDescent="0.25">
      <c r="A928" s="167" t="s">
        <v>24</v>
      </c>
      <c r="B928" s="167" t="s">
        <v>14</v>
      </c>
      <c r="C928" s="167" t="s">
        <v>163</v>
      </c>
      <c r="D928" s="167" t="s">
        <v>38</v>
      </c>
      <c r="E928" s="167" t="s">
        <v>39</v>
      </c>
      <c r="F928" s="167" t="s">
        <v>80</v>
      </c>
      <c r="I928" s="133" t="s">
        <v>115</v>
      </c>
      <c r="J928" s="133" t="s">
        <v>173</v>
      </c>
      <c r="K928" s="122"/>
      <c r="O928" s="106"/>
    </row>
    <row r="929" spans="1:17" x14ac:dyDescent="0.25">
      <c r="A929" s="112">
        <v>1</v>
      </c>
      <c r="B929" s="112">
        <v>2</v>
      </c>
      <c r="C929" s="112">
        <v>3</v>
      </c>
      <c r="D929" s="112">
        <v>4</v>
      </c>
      <c r="E929" s="112">
        <v>5</v>
      </c>
      <c r="F929" s="112">
        <v>6</v>
      </c>
      <c r="G929" s="8"/>
      <c r="H929" s="8"/>
      <c r="I929" s="136"/>
      <c r="J929" s="136"/>
      <c r="O929" s="106"/>
    </row>
    <row r="930" spans="1:17" ht="69.75" x14ac:dyDescent="0.25">
      <c r="A930" s="167">
        <v>1</v>
      </c>
      <c r="B930" s="10" t="s">
        <v>28</v>
      </c>
      <c r="C930" s="167" t="s">
        <v>21</v>
      </c>
      <c r="D930" s="167" t="s">
        <v>21</v>
      </c>
      <c r="E930" s="167" t="s">
        <v>21</v>
      </c>
      <c r="F930" s="5">
        <f>F932+F934+F933+F935</f>
        <v>0</v>
      </c>
      <c r="I930" s="137">
        <f>I932+I933+I934+I935</f>
        <v>0</v>
      </c>
      <c r="J930" s="137">
        <f>J932+J933+J934+J935</f>
        <v>0</v>
      </c>
      <c r="O930" s="106"/>
    </row>
    <row r="931" spans="1:17" s="8" customFormat="1" x14ac:dyDescent="0.25">
      <c r="A931" s="167"/>
      <c r="B931" s="10" t="s">
        <v>1</v>
      </c>
      <c r="C931" s="167"/>
      <c r="D931" s="167"/>
      <c r="E931" s="167"/>
      <c r="F931" s="5"/>
      <c r="G931" s="67"/>
      <c r="H931" s="67"/>
      <c r="I931" s="137"/>
      <c r="J931" s="137"/>
      <c r="K931" s="80"/>
      <c r="O931" s="187"/>
      <c r="P931" s="192"/>
      <c r="Q931" s="192"/>
    </row>
    <row r="932" spans="1:17" ht="46.5" x14ac:dyDescent="0.25">
      <c r="A932" s="167" t="s">
        <v>29</v>
      </c>
      <c r="B932" s="10" t="s">
        <v>32</v>
      </c>
      <c r="C932" s="167" t="e">
        <f t="shared" ref="C932:C933" si="23">F932/E932/D932</f>
        <v>#DIV/0!</v>
      </c>
      <c r="D932" s="167"/>
      <c r="E932" s="167"/>
      <c r="F932" s="5"/>
      <c r="I932" s="143"/>
      <c r="J932" s="143"/>
      <c r="O932" s="106"/>
    </row>
    <row r="933" spans="1:17" ht="46.5" x14ac:dyDescent="0.25">
      <c r="A933" s="167" t="s">
        <v>31</v>
      </c>
      <c r="B933" s="10" t="s">
        <v>33</v>
      </c>
      <c r="C933" s="167" t="e">
        <f t="shared" si="23"/>
        <v>#DIV/0!</v>
      </c>
      <c r="D933" s="167"/>
      <c r="E933" s="167"/>
      <c r="F933" s="5"/>
      <c r="I933" s="143"/>
      <c r="J933" s="143"/>
      <c r="O933" s="106"/>
    </row>
    <row r="934" spans="1:17" x14ac:dyDescent="0.25">
      <c r="A934" s="167"/>
      <c r="B934" s="10"/>
      <c r="C934" s="167"/>
      <c r="D934" s="167"/>
      <c r="E934" s="167"/>
      <c r="F934" s="5"/>
      <c r="I934" s="143"/>
      <c r="J934" s="143"/>
      <c r="O934" s="106"/>
    </row>
    <row r="935" spans="1:17" x14ac:dyDescent="0.25">
      <c r="A935" s="167"/>
      <c r="B935" s="10"/>
      <c r="C935" s="167"/>
      <c r="D935" s="167"/>
      <c r="E935" s="167"/>
      <c r="F935" s="5"/>
      <c r="I935" s="143"/>
      <c r="J935" s="143"/>
      <c r="O935" s="106"/>
    </row>
    <row r="936" spans="1:17" ht="69.75" x14ac:dyDescent="0.25">
      <c r="A936" s="167">
        <v>2</v>
      </c>
      <c r="B936" s="10" t="s">
        <v>34</v>
      </c>
      <c r="C936" s="167" t="s">
        <v>21</v>
      </c>
      <c r="D936" s="167" t="s">
        <v>21</v>
      </c>
      <c r="E936" s="167" t="s">
        <v>21</v>
      </c>
      <c r="F936" s="5">
        <f>F938+F940+F939+F941</f>
        <v>0</v>
      </c>
      <c r="I936" s="137">
        <f>I938+I939+I940+I941</f>
        <v>0</v>
      </c>
      <c r="J936" s="137">
        <f>J938+J939+J940+J941</f>
        <v>0</v>
      </c>
      <c r="O936" s="106"/>
    </row>
    <row r="937" spans="1:17" x14ac:dyDescent="0.25">
      <c r="A937" s="167"/>
      <c r="B937" s="10" t="s">
        <v>1</v>
      </c>
      <c r="C937" s="167"/>
      <c r="D937" s="167"/>
      <c r="E937" s="167"/>
      <c r="F937" s="5"/>
      <c r="I937" s="137"/>
      <c r="J937" s="137"/>
      <c r="O937" s="106"/>
    </row>
    <row r="938" spans="1:17" ht="46.5" x14ac:dyDescent="0.25">
      <c r="A938" s="167" t="s">
        <v>35</v>
      </c>
      <c r="B938" s="10" t="s">
        <v>32</v>
      </c>
      <c r="C938" s="167" t="e">
        <f t="shared" ref="C938:C939" si="24">F938/E938/D938</f>
        <v>#DIV/0!</v>
      </c>
      <c r="D938" s="167"/>
      <c r="E938" s="167"/>
      <c r="F938" s="5"/>
      <c r="I938" s="143"/>
      <c r="J938" s="143"/>
      <c r="O938" s="106"/>
    </row>
    <row r="939" spans="1:17" ht="46.5" x14ac:dyDescent="0.25">
      <c r="A939" s="167" t="s">
        <v>36</v>
      </c>
      <c r="B939" s="10" t="s">
        <v>33</v>
      </c>
      <c r="C939" s="167" t="e">
        <f t="shared" si="24"/>
        <v>#DIV/0!</v>
      </c>
      <c r="D939" s="167"/>
      <c r="E939" s="167"/>
      <c r="F939" s="5"/>
      <c r="I939" s="143"/>
      <c r="J939" s="143"/>
      <c r="O939" s="106"/>
    </row>
    <row r="940" spans="1:17" x14ac:dyDescent="0.25">
      <c r="A940" s="167"/>
      <c r="B940" s="10"/>
      <c r="C940" s="167"/>
      <c r="D940" s="167"/>
      <c r="E940" s="167"/>
      <c r="F940" s="5"/>
      <c r="I940" s="143"/>
      <c r="J940" s="143"/>
      <c r="O940" s="106"/>
    </row>
    <row r="941" spans="1:17" x14ac:dyDescent="0.25">
      <c r="A941" s="167"/>
      <c r="B941" s="10"/>
      <c r="C941" s="167"/>
      <c r="D941" s="167"/>
      <c r="E941" s="167"/>
      <c r="F941" s="5"/>
      <c r="I941" s="143"/>
      <c r="J941" s="143"/>
      <c r="O941" s="106"/>
    </row>
    <row r="942" spans="1:17" x14ac:dyDescent="0.25">
      <c r="A942" s="147"/>
      <c r="B942" s="145" t="s">
        <v>20</v>
      </c>
      <c r="C942" s="144" t="s">
        <v>21</v>
      </c>
      <c r="D942" s="144" t="s">
        <v>21</v>
      </c>
      <c r="E942" s="144" t="s">
        <v>21</v>
      </c>
      <c r="F942" s="146">
        <f>F936+F930</f>
        <v>0</v>
      </c>
      <c r="I942" s="137">
        <f>I930+I936</f>
        <v>0</v>
      </c>
      <c r="J942" s="137">
        <f>J930+J936</f>
        <v>0</v>
      </c>
      <c r="O942" s="106"/>
    </row>
    <row r="943" spans="1:17" x14ac:dyDescent="0.25">
      <c r="A943" s="17"/>
      <c r="B943" s="11"/>
      <c r="C943" s="17"/>
      <c r="D943" s="17"/>
      <c r="E943" s="17"/>
      <c r="F943" s="17"/>
      <c r="O943" s="106"/>
    </row>
    <row r="944" spans="1:17" x14ac:dyDescent="0.25">
      <c r="A944" s="865" t="s">
        <v>119</v>
      </c>
      <c r="B944" s="865"/>
      <c r="C944" s="865"/>
      <c r="D944" s="865"/>
      <c r="E944" s="865"/>
      <c r="F944" s="865"/>
      <c r="G944" s="865"/>
      <c r="H944" s="865"/>
      <c r="I944" s="865"/>
      <c r="J944" s="865"/>
      <c r="O944" s="106"/>
    </row>
    <row r="945" spans="1:17" x14ac:dyDescent="0.25">
      <c r="A945" s="163"/>
      <c r="B945" s="24"/>
      <c r="C945" s="163"/>
      <c r="D945" s="163"/>
      <c r="E945" s="163"/>
      <c r="F945" s="163"/>
      <c r="I945" s="850" t="s">
        <v>172</v>
      </c>
      <c r="J945" s="850"/>
      <c r="O945" s="106"/>
    </row>
    <row r="946" spans="1:17" ht="93" x14ac:dyDescent="0.25">
      <c r="A946" s="167" t="s">
        <v>24</v>
      </c>
      <c r="B946" s="167" t="s">
        <v>14</v>
      </c>
      <c r="C946" s="167" t="s">
        <v>43</v>
      </c>
      <c r="D946" s="167" t="s">
        <v>41</v>
      </c>
      <c r="E946" s="167" t="s">
        <v>44</v>
      </c>
      <c r="F946" s="167" t="s">
        <v>42</v>
      </c>
      <c r="I946" s="133" t="s">
        <v>115</v>
      </c>
      <c r="J946" s="133" t="s">
        <v>173</v>
      </c>
      <c r="K946" s="122"/>
      <c r="O946" s="106"/>
    </row>
    <row r="947" spans="1:17" x14ac:dyDescent="0.25">
      <c r="A947" s="113">
        <v>1</v>
      </c>
      <c r="B947" s="113">
        <v>2</v>
      </c>
      <c r="C947" s="113">
        <v>3</v>
      </c>
      <c r="D947" s="113">
        <v>4</v>
      </c>
      <c r="E947" s="113">
        <v>5</v>
      </c>
      <c r="F947" s="113">
        <v>6</v>
      </c>
      <c r="G947" s="78"/>
      <c r="H947" s="78"/>
      <c r="I947" s="136"/>
      <c r="J947" s="136"/>
      <c r="O947" s="106"/>
    </row>
    <row r="948" spans="1:17" x14ac:dyDescent="0.25">
      <c r="A948" s="167">
        <v>1</v>
      </c>
      <c r="B948" s="10" t="s">
        <v>45</v>
      </c>
      <c r="C948" s="167"/>
      <c r="D948" s="167"/>
      <c r="E948" s="167">
        <v>50</v>
      </c>
      <c r="F948" s="5">
        <f>E948*D948*C948</f>
        <v>0</v>
      </c>
      <c r="I948" s="138"/>
      <c r="J948" s="138"/>
      <c r="O948" s="106"/>
    </row>
    <row r="949" spans="1:17" s="78" customFormat="1" x14ac:dyDescent="0.25">
      <c r="A949" s="147"/>
      <c r="B949" s="145" t="s">
        <v>20</v>
      </c>
      <c r="C949" s="144" t="s">
        <v>21</v>
      </c>
      <c r="D949" s="144" t="s">
        <v>21</v>
      </c>
      <c r="E949" s="144" t="s">
        <v>21</v>
      </c>
      <c r="F949" s="146">
        <f>F948</f>
        <v>0</v>
      </c>
      <c r="G949" s="67"/>
      <c r="H949" s="67"/>
      <c r="I949" s="135">
        <f>I948</f>
        <v>0</v>
      </c>
      <c r="J949" s="135">
        <f>J948</f>
        <v>0</v>
      </c>
      <c r="K949" s="79"/>
      <c r="O949" s="186"/>
      <c r="P949" s="188"/>
      <c r="Q949" s="188"/>
    </row>
    <row r="950" spans="1:17" x14ac:dyDescent="0.25">
      <c r="O950" s="106"/>
    </row>
    <row r="951" spans="1:17" ht="51" customHeight="1" x14ac:dyDescent="0.25">
      <c r="A951" s="871" t="s">
        <v>189</v>
      </c>
      <c r="B951" s="871"/>
      <c r="C951" s="871"/>
      <c r="D951" s="871"/>
      <c r="E951" s="871"/>
      <c r="F951" s="871"/>
      <c r="G951" s="871"/>
      <c r="H951" s="871"/>
      <c r="I951" s="871"/>
      <c r="J951" s="871"/>
      <c r="O951" s="106"/>
    </row>
    <row r="952" spans="1:17" x14ac:dyDescent="0.25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</row>
    <row r="953" spans="1:17" x14ac:dyDescent="0.25">
      <c r="A953" s="861" t="s">
        <v>118</v>
      </c>
      <c r="B953" s="861"/>
      <c r="C953" s="861"/>
      <c r="D953" s="861"/>
      <c r="E953" s="861"/>
      <c r="F953" s="861"/>
      <c r="G953" s="861"/>
      <c r="H953" s="861"/>
      <c r="I953" s="861"/>
      <c r="J953" s="861"/>
      <c r="K953" s="124"/>
    </row>
    <row r="954" spans="1:17" x14ac:dyDescent="0.25">
      <c r="A954" s="862"/>
      <c r="B954" s="862"/>
      <c r="C954" s="862"/>
      <c r="D954" s="862"/>
      <c r="E954" s="862"/>
      <c r="F954" s="17"/>
      <c r="I954" s="850" t="s">
        <v>172</v>
      </c>
      <c r="J954" s="850"/>
      <c r="K954" s="170"/>
    </row>
    <row r="955" spans="1:17" ht="56.25" x14ac:dyDescent="0.25">
      <c r="A955" s="167" t="s">
        <v>15</v>
      </c>
      <c r="B955" s="167" t="s">
        <v>14</v>
      </c>
      <c r="C955" s="167" t="s">
        <v>27</v>
      </c>
      <c r="D955" s="167" t="s">
        <v>75</v>
      </c>
      <c r="E955" s="167" t="s">
        <v>76</v>
      </c>
      <c r="I955" s="133" t="s">
        <v>115</v>
      </c>
      <c r="J955" s="133" t="s">
        <v>173</v>
      </c>
      <c r="K955" s="81"/>
    </row>
    <row r="956" spans="1:17" x14ac:dyDescent="0.25">
      <c r="A956" s="113">
        <v>1</v>
      </c>
      <c r="B956" s="113">
        <v>2</v>
      </c>
      <c r="C956" s="113">
        <v>3</v>
      </c>
      <c r="D956" s="113">
        <v>4</v>
      </c>
      <c r="E956" s="113">
        <v>5</v>
      </c>
      <c r="F956" s="78"/>
      <c r="G956" s="78"/>
      <c r="H956" s="78"/>
      <c r="I956" s="136"/>
      <c r="J956" s="136"/>
    </row>
    <row r="957" spans="1:17" ht="139.5" x14ac:dyDescent="0.25">
      <c r="A957" s="167">
        <v>1</v>
      </c>
      <c r="B957" s="10" t="s">
        <v>105</v>
      </c>
      <c r="C957" s="167"/>
      <c r="D957" s="165" t="e">
        <f>E957/C957</f>
        <v>#DIV/0!</v>
      </c>
      <c r="E957" s="165"/>
      <c r="I957" s="138"/>
      <c r="J957" s="138"/>
    </row>
    <row r="958" spans="1:17" s="78" customFormat="1" x14ac:dyDescent="0.25">
      <c r="A958" s="144"/>
      <c r="B958" s="145" t="s">
        <v>20</v>
      </c>
      <c r="C958" s="144"/>
      <c r="D958" s="144" t="s">
        <v>21</v>
      </c>
      <c r="E958" s="146">
        <f>E957</f>
        <v>0</v>
      </c>
      <c r="F958" s="67"/>
      <c r="G958" s="67"/>
      <c r="H958" s="67"/>
      <c r="I958" s="135">
        <f>I957</f>
        <v>0</v>
      </c>
      <c r="J958" s="135">
        <f>J957</f>
        <v>0</v>
      </c>
      <c r="K958" s="79"/>
      <c r="O958" s="188"/>
      <c r="P958" s="188"/>
      <c r="Q958" s="188"/>
    </row>
    <row r="960" spans="1:17" ht="50.25" customHeight="1" x14ac:dyDescent="0.25">
      <c r="A960" s="871" t="s">
        <v>188</v>
      </c>
      <c r="B960" s="871"/>
      <c r="C960" s="871"/>
      <c r="D960" s="871"/>
      <c r="E960" s="871"/>
      <c r="F960" s="871"/>
      <c r="G960" s="871"/>
      <c r="H960" s="871"/>
      <c r="I960" s="871"/>
      <c r="J960" s="871"/>
    </row>
    <row r="961" spans="1:17" x14ac:dyDescent="0.25">
      <c r="A961" s="17"/>
      <c r="B961" s="11"/>
      <c r="C961" s="17"/>
      <c r="D961" s="17"/>
      <c r="E961" s="17"/>
      <c r="F961" s="17"/>
    </row>
    <row r="962" spans="1:17" x14ac:dyDescent="0.25">
      <c r="A962" s="861" t="s">
        <v>122</v>
      </c>
      <c r="B962" s="861"/>
      <c r="C962" s="861"/>
      <c r="D962" s="861"/>
      <c r="E962" s="861"/>
      <c r="F962" s="861"/>
      <c r="G962" s="861"/>
      <c r="H962" s="861"/>
      <c r="I962" s="861"/>
      <c r="J962" s="861"/>
      <c r="K962" s="124"/>
    </row>
    <row r="963" spans="1:17" x14ac:dyDescent="0.25">
      <c r="A963" s="23"/>
      <c r="B963" s="11"/>
      <c r="C963" s="17"/>
      <c r="D963" s="17"/>
      <c r="E963" s="17"/>
      <c r="F963" s="17"/>
      <c r="I963" s="850" t="s">
        <v>172</v>
      </c>
      <c r="J963" s="850"/>
    </row>
    <row r="964" spans="1:17" ht="93" x14ac:dyDescent="0.25">
      <c r="A964" s="167" t="s">
        <v>24</v>
      </c>
      <c r="B964" s="167" t="s">
        <v>46</v>
      </c>
      <c r="C964" s="167" t="s">
        <v>53</v>
      </c>
      <c r="D964" s="167" t="s">
        <v>54</v>
      </c>
      <c r="F964" s="17"/>
      <c r="I964" s="133" t="s">
        <v>115</v>
      </c>
      <c r="J964" s="133" t="s">
        <v>173</v>
      </c>
    </row>
    <row r="965" spans="1:17" x14ac:dyDescent="0.25">
      <c r="A965" s="113">
        <v>1</v>
      </c>
      <c r="B965" s="113">
        <v>2</v>
      </c>
      <c r="C965" s="113">
        <v>3</v>
      </c>
      <c r="D965" s="113">
        <v>4</v>
      </c>
      <c r="E965" s="78"/>
      <c r="F965" s="1"/>
      <c r="G965" s="78"/>
      <c r="H965" s="78"/>
      <c r="I965" s="133"/>
      <c r="J965" s="133"/>
    </row>
    <row r="966" spans="1:17" ht="45" x14ac:dyDescent="0.25">
      <c r="A966" s="171">
        <v>1</v>
      </c>
      <c r="B966" s="26" t="s">
        <v>47</v>
      </c>
      <c r="C966" s="171" t="s">
        <v>21</v>
      </c>
      <c r="D966" s="5">
        <f>D967</f>
        <v>0</v>
      </c>
      <c r="F966" s="17"/>
      <c r="I966" s="138">
        <f>I967</f>
        <v>0</v>
      </c>
      <c r="J966" s="138">
        <f>J967</f>
        <v>0</v>
      </c>
    </row>
    <row r="967" spans="1:17" s="78" customFormat="1" x14ac:dyDescent="0.25">
      <c r="A967" s="167" t="s">
        <v>29</v>
      </c>
      <c r="B967" s="10" t="s">
        <v>48</v>
      </c>
      <c r="C967" s="165">
        <f>J902+E908</f>
        <v>0</v>
      </c>
      <c r="D967" s="165"/>
      <c r="E967" s="67"/>
      <c r="F967" s="17"/>
      <c r="G967" s="67"/>
      <c r="H967" s="67"/>
      <c r="I967" s="138"/>
      <c r="J967" s="138"/>
      <c r="K967" s="74">
        <f>C967*0.22</f>
        <v>0</v>
      </c>
      <c r="L967" s="872" t="s">
        <v>114</v>
      </c>
      <c r="O967" s="188"/>
      <c r="P967" s="188"/>
      <c r="Q967" s="188"/>
    </row>
    <row r="968" spans="1:17" ht="45" x14ac:dyDescent="0.25">
      <c r="A968" s="171">
        <v>2</v>
      </c>
      <c r="B968" s="26" t="s">
        <v>49</v>
      </c>
      <c r="C968" s="171" t="s">
        <v>21</v>
      </c>
      <c r="D968" s="5">
        <f>D970+D971</f>
        <v>0</v>
      </c>
      <c r="F968" s="17"/>
      <c r="I968" s="138">
        <f>I970+I971+I972</f>
        <v>0</v>
      </c>
      <c r="J968" s="138">
        <f>J970+J971+J972</f>
        <v>0</v>
      </c>
      <c r="K968" s="74"/>
      <c r="L968" s="872"/>
    </row>
    <row r="969" spans="1:17" x14ac:dyDescent="0.25">
      <c r="A969" s="873" t="s">
        <v>35</v>
      </c>
      <c r="B969" s="10" t="s">
        <v>1</v>
      </c>
      <c r="C969" s="167"/>
      <c r="D969" s="165"/>
      <c r="F969" s="17"/>
      <c r="I969" s="138"/>
      <c r="J969" s="138"/>
      <c r="K969" s="74"/>
      <c r="L969" s="872"/>
      <c r="N969" s="27"/>
      <c r="O969" s="27"/>
      <c r="P969" s="27"/>
      <c r="Q969" s="27"/>
    </row>
    <row r="970" spans="1:17" ht="69.75" x14ac:dyDescent="0.25">
      <c r="A970" s="873"/>
      <c r="B970" s="10" t="s">
        <v>50</v>
      </c>
      <c r="C970" s="7">
        <f>C967</f>
        <v>0</v>
      </c>
      <c r="D970" s="165"/>
      <c r="F970" s="17"/>
      <c r="I970" s="138"/>
      <c r="J970" s="138"/>
      <c r="K970" s="74">
        <f>C970*0.029</f>
        <v>0</v>
      </c>
      <c r="L970" s="872"/>
      <c r="N970" s="27"/>
      <c r="O970" s="27"/>
      <c r="P970" s="27"/>
      <c r="Q970" s="27"/>
    </row>
    <row r="971" spans="1:17" ht="69.75" x14ac:dyDescent="0.25">
      <c r="A971" s="167" t="s">
        <v>37</v>
      </c>
      <c r="B971" s="10" t="s">
        <v>51</v>
      </c>
      <c r="C971" s="165">
        <f>C967</f>
        <v>0</v>
      </c>
      <c r="D971" s="165"/>
      <c r="F971" s="17"/>
      <c r="I971" s="138"/>
      <c r="J971" s="138"/>
      <c r="K971" s="74">
        <f>C971*0.002</f>
        <v>0</v>
      </c>
      <c r="L971" s="872"/>
      <c r="N971" s="27"/>
      <c r="O971" s="27"/>
      <c r="P971" s="27"/>
      <c r="Q971" s="27"/>
    </row>
    <row r="972" spans="1:17" ht="67.5" x14ac:dyDescent="0.25">
      <c r="A972" s="171">
        <v>3</v>
      </c>
      <c r="B972" s="26" t="s">
        <v>52</v>
      </c>
      <c r="C972" s="165">
        <f>C967</f>
        <v>0</v>
      </c>
      <c r="D972" s="165"/>
      <c r="F972" s="17"/>
      <c r="I972" s="138"/>
      <c r="J972" s="138"/>
      <c r="K972" s="74">
        <f>C972*0.051</f>
        <v>0</v>
      </c>
      <c r="L972" s="872"/>
      <c r="N972" s="27"/>
      <c r="O972" s="27"/>
      <c r="P972" s="27"/>
      <c r="Q972" s="27"/>
    </row>
    <row r="973" spans="1:17" x14ac:dyDescent="0.25">
      <c r="A973" s="171">
        <v>4</v>
      </c>
      <c r="B973" s="26" t="s">
        <v>106</v>
      </c>
      <c r="C973" s="165"/>
      <c r="D973" s="165"/>
      <c r="F973" s="17"/>
      <c r="I973" s="138"/>
      <c r="J973" s="138"/>
      <c r="N973" s="27"/>
      <c r="O973" s="27"/>
      <c r="P973" s="27"/>
      <c r="Q973" s="27"/>
    </row>
    <row r="974" spans="1:17" x14ac:dyDescent="0.25">
      <c r="A974" s="144"/>
      <c r="B974" s="145" t="s">
        <v>20</v>
      </c>
      <c r="C974" s="144" t="s">
        <v>21</v>
      </c>
      <c r="D974" s="146">
        <f>D972+D968+D966+D973</f>
        <v>0</v>
      </c>
      <c r="F974" s="17"/>
      <c r="I974" s="135">
        <f>I973+I972+I968+I966</f>
        <v>0</v>
      </c>
      <c r="J974" s="135">
        <f>J973+J972+J968+J966</f>
        <v>0</v>
      </c>
      <c r="N974" s="27"/>
      <c r="O974" s="27"/>
      <c r="P974" s="27"/>
      <c r="Q974" s="27"/>
    </row>
    <row r="976" spans="1:17" ht="56.25" customHeight="1" x14ac:dyDescent="0.25">
      <c r="A976" s="869" t="s">
        <v>187</v>
      </c>
      <c r="B976" s="869"/>
      <c r="C976" s="869"/>
      <c r="D976" s="869"/>
      <c r="E976" s="869"/>
      <c r="F976" s="869"/>
      <c r="G976" s="869"/>
      <c r="H976" s="869"/>
      <c r="I976" s="869"/>
      <c r="J976" s="869"/>
    </row>
    <row r="978" spans="1:20" x14ac:dyDescent="0.25">
      <c r="A978" s="868" t="s">
        <v>162</v>
      </c>
      <c r="B978" s="868"/>
      <c r="C978" s="868"/>
      <c r="D978" s="868"/>
      <c r="E978" s="868"/>
      <c r="F978" s="868"/>
      <c r="G978" s="868"/>
      <c r="H978" s="868"/>
      <c r="I978" s="868"/>
      <c r="J978" s="868"/>
      <c r="K978" s="126"/>
    </row>
    <row r="979" spans="1:20" x14ac:dyDescent="0.25">
      <c r="A979" s="174"/>
      <c r="B979" s="174"/>
      <c r="C979" s="174"/>
      <c r="D979" s="174"/>
      <c r="E979" s="174"/>
      <c r="F979" s="174"/>
      <c r="G979" s="174"/>
      <c r="H979" s="174"/>
      <c r="I979" s="850" t="s">
        <v>172</v>
      </c>
      <c r="J979" s="850"/>
    </row>
    <row r="980" spans="1:20" ht="56.25" x14ac:dyDescent="0.25">
      <c r="A980" s="14" t="s">
        <v>24</v>
      </c>
      <c r="B980" s="14" t="s">
        <v>14</v>
      </c>
      <c r="C980" s="167" t="s">
        <v>132</v>
      </c>
      <c r="D980" s="167" t="s">
        <v>133</v>
      </c>
      <c r="E980" s="167" t="s">
        <v>109</v>
      </c>
      <c r="G980" s="174"/>
      <c r="H980" s="174"/>
      <c r="I980" s="133" t="s">
        <v>115</v>
      </c>
      <c r="J980" s="133" t="s">
        <v>173</v>
      </c>
      <c r="K980" s="120"/>
    </row>
    <row r="981" spans="1:20" x14ac:dyDescent="0.25">
      <c r="A981" s="91">
        <v>1</v>
      </c>
      <c r="B981" s="91">
        <v>2</v>
      </c>
      <c r="C981" s="113">
        <v>3</v>
      </c>
      <c r="D981" s="113">
        <v>4</v>
      </c>
      <c r="E981" s="113">
        <v>5</v>
      </c>
      <c r="G981" s="174"/>
      <c r="H981" s="174"/>
      <c r="I981" s="138"/>
      <c r="J981" s="138"/>
    </row>
    <row r="982" spans="1:20" ht="69.75" x14ac:dyDescent="0.25">
      <c r="A982" s="84">
        <v>1</v>
      </c>
      <c r="B982" s="101" t="s">
        <v>166</v>
      </c>
      <c r="C982" s="165"/>
      <c r="D982" s="77" t="e">
        <f>E982/C982*100</f>
        <v>#DIV/0!</v>
      </c>
      <c r="E982" s="85"/>
      <c r="G982" s="86"/>
      <c r="H982" s="87"/>
      <c r="I982" s="138"/>
      <c r="J982" s="138"/>
    </row>
    <row r="983" spans="1:20" ht="93" x14ac:dyDescent="0.25">
      <c r="A983" s="84">
        <v>2</v>
      </c>
      <c r="B983" s="101" t="s">
        <v>164</v>
      </c>
      <c r="C983" s="165"/>
      <c r="D983" s="77" t="e">
        <f>E983/C983*100</f>
        <v>#DIV/0!</v>
      </c>
      <c r="E983" s="85"/>
      <c r="G983" s="86"/>
      <c r="H983" s="87"/>
      <c r="I983" s="138"/>
      <c r="J983" s="138"/>
    </row>
    <row r="984" spans="1:20" ht="93" x14ac:dyDescent="0.25">
      <c r="A984" s="84">
        <v>3</v>
      </c>
      <c r="B984" s="101" t="s">
        <v>165</v>
      </c>
      <c r="C984" s="165"/>
      <c r="D984" s="77" t="e">
        <f>E984/C984*100</f>
        <v>#DIV/0!</v>
      </c>
      <c r="E984" s="85"/>
      <c r="G984" s="86"/>
      <c r="H984" s="87"/>
      <c r="I984" s="138"/>
      <c r="J984" s="138"/>
    </row>
    <row r="985" spans="1:20" x14ac:dyDescent="0.25">
      <c r="A985" s="147"/>
      <c r="B985" s="145" t="s">
        <v>20</v>
      </c>
      <c r="C985" s="148"/>
      <c r="D985" s="149"/>
      <c r="E985" s="146">
        <f>E982</f>
        <v>0</v>
      </c>
      <c r="G985" s="174"/>
      <c r="H985" s="174"/>
      <c r="I985" s="135">
        <f>I982</f>
        <v>0</v>
      </c>
      <c r="J985" s="135">
        <f>J982</f>
        <v>0</v>
      </c>
    </row>
    <row r="987" spans="1:20" ht="30" customHeight="1" x14ac:dyDescent="0.25">
      <c r="A987" s="869" t="s">
        <v>186</v>
      </c>
      <c r="B987" s="869"/>
      <c r="C987" s="869"/>
      <c r="D987" s="869"/>
      <c r="E987" s="869"/>
      <c r="F987" s="869"/>
      <c r="G987" s="869"/>
      <c r="H987" s="869"/>
      <c r="I987" s="869"/>
      <c r="J987" s="869"/>
    </row>
    <row r="989" spans="1:20" x14ac:dyDescent="0.25">
      <c r="A989" s="861" t="s">
        <v>131</v>
      </c>
      <c r="B989" s="861"/>
      <c r="C989" s="861"/>
      <c r="D989" s="861"/>
      <c r="E989" s="861"/>
      <c r="F989" s="861"/>
      <c r="G989" s="861"/>
      <c r="H989" s="861"/>
      <c r="I989" s="861"/>
      <c r="J989" s="861"/>
      <c r="K989" s="126"/>
    </row>
    <row r="990" spans="1:20" x14ac:dyDescent="0.35">
      <c r="A990" s="870"/>
      <c r="B990" s="870"/>
      <c r="C990" s="870"/>
      <c r="D990" s="870"/>
      <c r="E990" s="870"/>
      <c r="F990" s="17"/>
      <c r="G990" s="12"/>
      <c r="H990" s="12"/>
      <c r="I990" s="850" t="s">
        <v>172</v>
      </c>
      <c r="J990" s="850"/>
    </row>
    <row r="991" spans="1:20" s="12" customFormat="1" ht="69.75" x14ac:dyDescent="0.35">
      <c r="A991" s="167" t="s">
        <v>24</v>
      </c>
      <c r="B991" s="167" t="s">
        <v>14</v>
      </c>
      <c r="C991" s="167" t="s">
        <v>58</v>
      </c>
      <c r="D991" s="167" t="s">
        <v>55</v>
      </c>
      <c r="E991" s="167" t="s">
        <v>7</v>
      </c>
      <c r="I991" s="133" t="s">
        <v>115</v>
      </c>
      <c r="J991" s="133" t="s">
        <v>173</v>
      </c>
      <c r="K991" s="81"/>
      <c r="L991" s="36"/>
      <c r="M991" s="36"/>
      <c r="O991" s="189"/>
      <c r="P991" s="196"/>
      <c r="Q991" s="196"/>
      <c r="R991" s="92"/>
      <c r="S991" s="92"/>
      <c r="T991" s="92"/>
    </row>
    <row r="992" spans="1:20" s="12" customFormat="1" x14ac:dyDescent="0.35">
      <c r="A992" s="113">
        <v>1</v>
      </c>
      <c r="B992" s="113">
        <v>2</v>
      </c>
      <c r="C992" s="113">
        <v>3</v>
      </c>
      <c r="D992" s="113">
        <v>4</v>
      </c>
      <c r="E992" s="113">
        <v>5</v>
      </c>
      <c r="F992" s="97"/>
      <c r="G992" s="97"/>
      <c r="H992" s="97"/>
      <c r="I992" s="138"/>
      <c r="J992" s="138"/>
      <c r="K992" s="16"/>
      <c r="L992" s="36"/>
      <c r="M992" s="36"/>
      <c r="O992" s="189"/>
      <c r="P992" s="196"/>
      <c r="Q992" s="196"/>
      <c r="R992" s="92"/>
      <c r="S992" s="92"/>
      <c r="T992" s="92"/>
    </row>
    <row r="993" spans="1:20" s="12" customFormat="1" x14ac:dyDescent="0.35">
      <c r="A993" s="167">
        <v>1</v>
      </c>
      <c r="B993" s="10" t="s">
        <v>56</v>
      </c>
      <c r="C993" s="94">
        <f>C995</f>
        <v>0</v>
      </c>
      <c r="D993" s="14">
        <f>D995</f>
        <v>1.5</v>
      </c>
      <c r="E993" s="94">
        <f>E995</f>
        <v>0</v>
      </c>
      <c r="I993" s="138">
        <f>I995</f>
        <v>0</v>
      </c>
      <c r="J993" s="138">
        <f>J995</f>
        <v>0</v>
      </c>
      <c r="K993" s="16"/>
      <c r="L993" s="36"/>
      <c r="M993" s="36"/>
      <c r="O993" s="189"/>
      <c r="P993" s="196"/>
      <c r="Q993" s="196"/>
      <c r="R993" s="92"/>
      <c r="S993" s="92"/>
      <c r="T993" s="92"/>
    </row>
    <row r="994" spans="1:20" s="97" customFormat="1" x14ac:dyDescent="0.35">
      <c r="A994" s="167"/>
      <c r="B994" s="10" t="s">
        <v>57</v>
      </c>
      <c r="C994" s="165"/>
      <c r="D994" s="167"/>
      <c r="E994" s="165"/>
      <c r="F994" s="12"/>
      <c r="G994" s="12"/>
      <c r="H994" s="12"/>
      <c r="I994" s="138"/>
      <c r="J994" s="138"/>
      <c r="K994" s="98"/>
      <c r="L994" s="99"/>
      <c r="M994" s="99"/>
      <c r="O994" s="190"/>
      <c r="P994" s="197"/>
      <c r="Q994" s="197"/>
      <c r="R994" s="100"/>
      <c r="S994" s="100"/>
      <c r="T994" s="100"/>
    </row>
    <row r="995" spans="1:20" s="12" customFormat="1" x14ac:dyDescent="0.35">
      <c r="A995" s="167"/>
      <c r="B995" s="10" t="s">
        <v>130</v>
      </c>
      <c r="C995" s="165"/>
      <c r="D995" s="167">
        <v>1.5</v>
      </c>
      <c r="E995" s="165"/>
      <c r="I995" s="138"/>
      <c r="J995" s="138"/>
      <c r="K995" s="16" t="s">
        <v>193</v>
      </c>
      <c r="L995" s="36"/>
      <c r="M995" s="36"/>
      <c r="O995" s="189"/>
      <c r="P995" s="196"/>
      <c r="Q995" s="196"/>
      <c r="R995" s="92"/>
      <c r="S995" s="92"/>
      <c r="T995" s="92"/>
    </row>
    <row r="996" spans="1:20" s="12" customFormat="1" x14ac:dyDescent="0.35">
      <c r="A996" s="144"/>
      <c r="B996" s="145" t="s">
        <v>20</v>
      </c>
      <c r="C996" s="144" t="s">
        <v>21</v>
      </c>
      <c r="D996" s="144" t="s">
        <v>21</v>
      </c>
      <c r="E996" s="146">
        <f>E993</f>
        <v>0</v>
      </c>
      <c r="I996" s="135">
        <f>I993</f>
        <v>0</v>
      </c>
      <c r="J996" s="135">
        <f>J993</f>
        <v>0</v>
      </c>
      <c r="K996" s="16"/>
      <c r="L996" s="36"/>
      <c r="M996" s="36"/>
      <c r="O996" s="189"/>
      <c r="P996" s="196"/>
      <c r="Q996" s="196"/>
      <c r="R996" s="92"/>
      <c r="S996" s="92"/>
      <c r="T996" s="92"/>
    </row>
    <row r="997" spans="1:20" s="12" customFormat="1" x14ac:dyDescent="0.35">
      <c r="A997" s="28"/>
      <c r="B997" s="29"/>
      <c r="C997" s="28"/>
      <c r="D997" s="28"/>
      <c r="E997" s="17"/>
      <c r="F997" s="17"/>
      <c r="K997" s="16"/>
      <c r="L997" s="36"/>
      <c r="M997" s="36"/>
      <c r="O997" s="189"/>
      <c r="P997" s="196"/>
      <c r="Q997" s="196"/>
      <c r="R997" s="92"/>
      <c r="S997" s="92"/>
      <c r="T997" s="92"/>
    </row>
    <row r="998" spans="1:20" s="12" customFormat="1" x14ac:dyDescent="0.35">
      <c r="A998" s="28"/>
      <c r="B998" s="29"/>
      <c r="C998" s="28"/>
      <c r="D998" s="28"/>
      <c r="E998" s="17"/>
      <c r="F998" s="17"/>
      <c r="K998" s="16"/>
      <c r="L998" s="36"/>
      <c r="M998" s="36"/>
      <c r="O998" s="189"/>
      <c r="P998" s="196"/>
      <c r="Q998" s="196"/>
      <c r="R998" s="92"/>
      <c r="S998" s="92"/>
      <c r="T998" s="92"/>
    </row>
    <row r="999" spans="1:20" s="12" customFormat="1" x14ac:dyDescent="0.35">
      <c r="A999" s="28"/>
      <c r="B999" s="29"/>
      <c r="C999" s="28"/>
      <c r="D999" s="28"/>
      <c r="E999" s="17"/>
      <c r="F999" s="17"/>
      <c r="I999" s="850" t="s">
        <v>172</v>
      </c>
      <c r="J999" s="850"/>
      <c r="K999" s="16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ht="116.25" x14ac:dyDescent="0.35">
      <c r="A1000" s="168" t="s">
        <v>24</v>
      </c>
      <c r="B1000" s="167" t="s">
        <v>14</v>
      </c>
      <c r="C1000" s="168" t="s">
        <v>125</v>
      </c>
      <c r="D1000" s="167" t="s">
        <v>55</v>
      </c>
      <c r="E1000" s="167" t="s">
        <v>161</v>
      </c>
      <c r="I1000" s="133" t="s">
        <v>115</v>
      </c>
      <c r="J1000" s="133" t="s">
        <v>173</v>
      </c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x14ac:dyDescent="0.35">
      <c r="A1001" s="113">
        <v>1</v>
      </c>
      <c r="B1001" s="113">
        <v>2</v>
      </c>
      <c r="C1001" s="113">
        <v>3</v>
      </c>
      <c r="D1001" s="113">
        <v>4</v>
      </c>
      <c r="E1001" s="113">
        <v>5</v>
      </c>
      <c r="F1001" s="97"/>
      <c r="G1001" s="97"/>
      <c r="H1001" s="97"/>
      <c r="I1001" s="134"/>
      <c r="J1001" s="134"/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12" customFormat="1" x14ac:dyDescent="0.35">
      <c r="A1002" s="13">
        <v>1</v>
      </c>
      <c r="B1002" s="95" t="s">
        <v>126</v>
      </c>
      <c r="C1002" s="165" t="s">
        <v>12</v>
      </c>
      <c r="D1002" s="165" t="s">
        <v>12</v>
      </c>
      <c r="E1002" s="165">
        <f>E1006</f>
        <v>0</v>
      </c>
      <c r="I1002" s="135">
        <f>I1003</f>
        <v>0</v>
      </c>
      <c r="J1002" s="135">
        <f>J1003</f>
        <v>0</v>
      </c>
      <c r="K1002" s="16"/>
      <c r="L1002" s="36"/>
      <c r="M1002" s="36"/>
      <c r="O1002" s="189"/>
      <c r="P1002" s="196"/>
      <c r="Q1002" s="196"/>
      <c r="R1002" s="92"/>
      <c r="S1002" s="92"/>
      <c r="T1002" s="92"/>
    </row>
    <row r="1003" spans="1:20" s="97" customFormat="1" ht="46.5" x14ac:dyDescent="0.35">
      <c r="A1003" s="165"/>
      <c r="B1003" s="95" t="s">
        <v>127</v>
      </c>
      <c r="C1003" s="165">
        <f>C1006</f>
        <v>0</v>
      </c>
      <c r="D1003" s="165">
        <f>D1006</f>
        <v>2.2000000000000002</v>
      </c>
      <c r="E1003" s="165">
        <f>E1006</f>
        <v>0</v>
      </c>
      <c r="F1003" s="12"/>
      <c r="G1003" s="12"/>
      <c r="H1003" s="12"/>
      <c r="I1003" s="135">
        <f>I1006</f>
        <v>0</v>
      </c>
      <c r="J1003" s="135">
        <f>J1006</f>
        <v>0</v>
      </c>
      <c r="K1003" s="98"/>
      <c r="L1003" s="99"/>
      <c r="M1003" s="99"/>
      <c r="O1003" s="190"/>
      <c r="P1003" s="197"/>
      <c r="Q1003" s="197"/>
      <c r="R1003" s="100"/>
      <c r="S1003" s="100"/>
      <c r="T1003" s="100"/>
    </row>
    <row r="1004" spans="1:20" s="12" customFormat="1" x14ac:dyDescent="0.35">
      <c r="A1004" s="867"/>
      <c r="B1004" s="95" t="s">
        <v>116</v>
      </c>
      <c r="C1004" s="867"/>
      <c r="D1004" s="867"/>
      <c r="E1004" s="867"/>
      <c r="I1004" s="138"/>
      <c r="J1004" s="138"/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867"/>
      <c r="B1005" s="95" t="s">
        <v>128</v>
      </c>
      <c r="C1005" s="867"/>
      <c r="D1005" s="867"/>
      <c r="E1005" s="867"/>
      <c r="I1005" s="138"/>
      <c r="J1005" s="138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x14ac:dyDescent="0.35">
      <c r="A1006" s="165"/>
      <c r="B1006" s="95" t="s">
        <v>129</v>
      </c>
      <c r="C1006" s="165">
        <f>E1006/D1006*100</f>
        <v>0</v>
      </c>
      <c r="D1006" s="165">
        <v>2.2000000000000002</v>
      </c>
      <c r="E1006" s="165"/>
      <c r="I1006" s="138"/>
      <c r="J1006" s="138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146"/>
      <c r="B1007" s="146" t="s">
        <v>20</v>
      </c>
      <c r="C1007" s="146"/>
      <c r="D1007" s="146" t="s">
        <v>21</v>
      </c>
      <c r="E1007" s="146">
        <f>E1002</f>
        <v>0</v>
      </c>
      <c r="I1007" s="135">
        <f>I1002</f>
        <v>0</v>
      </c>
      <c r="J1007" s="135">
        <f>J1002</f>
        <v>0</v>
      </c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x14ac:dyDescent="0.35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ht="53.25" customHeight="1" x14ac:dyDescent="0.35">
      <c r="A1009" s="863" t="s">
        <v>185</v>
      </c>
      <c r="B1009" s="863"/>
      <c r="C1009" s="863"/>
      <c r="D1009" s="863"/>
      <c r="E1009" s="863"/>
      <c r="F1009" s="863"/>
      <c r="G1009" s="863"/>
      <c r="H1009" s="863"/>
      <c r="I1009" s="863"/>
      <c r="J1009" s="863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x14ac:dyDescent="0.25">
      <c r="A1010" s="173"/>
      <c r="B1010" s="173"/>
      <c r="C1010" s="173"/>
      <c r="D1010" s="173"/>
      <c r="E1010" s="173"/>
      <c r="F1010" s="173"/>
      <c r="G1010" s="173"/>
      <c r="H1010" s="173"/>
      <c r="I1010" s="173"/>
      <c r="J1010" s="173"/>
    </row>
    <row r="1011" spans="1:20" x14ac:dyDescent="0.25">
      <c r="A1011" s="861" t="s">
        <v>131</v>
      </c>
      <c r="B1011" s="861"/>
      <c r="C1011" s="861"/>
      <c r="D1011" s="861"/>
      <c r="E1011" s="861"/>
      <c r="F1011" s="861"/>
      <c r="G1011" s="861"/>
      <c r="H1011" s="861"/>
      <c r="I1011" s="861"/>
      <c r="J1011" s="861"/>
      <c r="K1011" s="123"/>
    </row>
    <row r="1012" spans="1:20" x14ac:dyDescent="0.25">
      <c r="I1012" s="850" t="s">
        <v>172</v>
      </c>
      <c r="J1012" s="850"/>
      <c r="K1012" s="173"/>
    </row>
    <row r="1013" spans="1:20" s="12" customFormat="1" ht="56.25" x14ac:dyDescent="0.35">
      <c r="A1013" s="14" t="s">
        <v>24</v>
      </c>
      <c r="B1013" s="14" t="s">
        <v>14</v>
      </c>
      <c r="C1013" s="14" t="s">
        <v>81</v>
      </c>
      <c r="D1013" s="67"/>
      <c r="E1013" s="67"/>
      <c r="F1013" s="67"/>
      <c r="G1013" s="67"/>
      <c r="H1013" s="67"/>
      <c r="I1013" s="133" t="s">
        <v>115</v>
      </c>
      <c r="J1013" s="133" t="s">
        <v>173</v>
      </c>
      <c r="K1013" s="81"/>
      <c r="L1013" s="36"/>
      <c r="M1013" s="36"/>
      <c r="O1013" s="189"/>
      <c r="P1013" s="196"/>
      <c r="Q1013" s="196"/>
      <c r="R1013" s="92"/>
      <c r="S1013" s="92"/>
      <c r="T1013" s="92"/>
    </row>
    <row r="1014" spans="1:20" x14ac:dyDescent="0.25">
      <c r="A1014" s="91">
        <v>1</v>
      </c>
      <c r="B1014" s="91">
        <v>2</v>
      </c>
      <c r="C1014" s="91">
        <v>3</v>
      </c>
      <c r="D1014" s="78"/>
      <c r="E1014" s="78"/>
      <c r="F1014" s="78"/>
      <c r="G1014" s="78"/>
      <c r="H1014" s="78"/>
      <c r="I1014" s="140"/>
      <c r="J1014" s="140"/>
    </row>
    <row r="1015" spans="1:20" x14ac:dyDescent="0.25">
      <c r="A1015" s="14">
        <v>1</v>
      </c>
      <c r="B1015" s="101" t="s">
        <v>82</v>
      </c>
      <c r="C1015" s="102">
        <f>C1016+C1017+C1018+C1019</f>
        <v>0</v>
      </c>
      <c r="I1015" s="135">
        <f>I1016+I1017+I1018+I1019</f>
        <v>0</v>
      </c>
      <c r="J1015" s="135">
        <f>J1016+J1017+J1018+J1019</f>
        <v>0</v>
      </c>
    </row>
    <row r="1016" spans="1:20" s="78" customFormat="1" x14ac:dyDescent="0.25">
      <c r="A1016" s="14"/>
      <c r="B1016" s="101"/>
      <c r="C1016" s="94"/>
      <c r="D1016" s="67"/>
      <c r="E1016" s="67"/>
      <c r="F1016" s="67"/>
      <c r="G1016" s="67"/>
      <c r="H1016" s="67"/>
      <c r="I1016" s="140"/>
      <c r="J1016" s="140"/>
      <c r="K1016" s="79"/>
      <c r="O1016" s="188"/>
      <c r="P1016" s="188"/>
      <c r="Q1016" s="188"/>
    </row>
    <row r="1017" spans="1:20" x14ac:dyDescent="0.25">
      <c r="A1017" s="14"/>
      <c r="B1017" s="101"/>
      <c r="C1017" s="94"/>
      <c r="I1017" s="140"/>
      <c r="J1017" s="140"/>
    </row>
    <row r="1018" spans="1:20" x14ac:dyDescent="0.25">
      <c r="A1018" s="14"/>
      <c r="B1018" s="101"/>
      <c r="C1018" s="94"/>
      <c r="I1018" s="140"/>
      <c r="J1018" s="140"/>
    </row>
    <row r="1019" spans="1:20" x14ac:dyDescent="0.25">
      <c r="A1019" s="14"/>
      <c r="B1019" s="101"/>
      <c r="C1019" s="94"/>
      <c r="I1019" s="140"/>
      <c r="J1019" s="140"/>
    </row>
    <row r="1020" spans="1:20" x14ac:dyDescent="0.25">
      <c r="A1020" s="144"/>
      <c r="B1020" s="145" t="s">
        <v>20</v>
      </c>
      <c r="C1020" s="146">
        <f>C1015</f>
        <v>0</v>
      </c>
      <c r="I1020" s="135">
        <f>I1015</f>
        <v>0</v>
      </c>
      <c r="J1020" s="135">
        <f>J1015</f>
        <v>0</v>
      </c>
    </row>
    <row r="1022" spans="1:20" ht="48.75" customHeight="1" x14ac:dyDescent="0.25">
      <c r="A1022" s="863" t="s">
        <v>184</v>
      </c>
      <c r="B1022" s="863"/>
      <c r="C1022" s="863"/>
      <c r="D1022" s="863"/>
      <c r="E1022" s="863"/>
      <c r="F1022" s="863"/>
      <c r="G1022" s="863"/>
      <c r="H1022" s="863"/>
      <c r="I1022" s="863"/>
      <c r="J1022" s="863"/>
    </row>
    <row r="1023" spans="1:20" x14ac:dyDescent="0.25">
      <c r="A1023" s="173"/>
      <c r="B1023" s="173"/>
      <c r="C1023" s="173"/>
      <c r="D1023" s="173"/>
      <c r="E1023" s="173"/>
      <c r="F1023" s="173"/>
      <c r="G1023" s="173"/>
      <c r="H1023" s="173"/>
      <c r="I1023" s="173"/>
      <c r="J1023" s="173"/>
    </row>
    <row r="1024" spans="1:20" x14ac:dyDescent="0.25">
      <c r="A1024" s="861" t="s">
        <v>131</v>
      </c>
      <c r="B1024" s="861"/>
      <c r="C1024" s="861"/>
      <c r="D1024" s="861"/>
      <c r="E1024" s="861"/>
      <c r="F1024" s="861"/>
      <c r="G1024" s="861"/>
      <c r="H1024" s="861"/>
      <c r="I1024" s="861"/>
      <c r="J1024" s="861"/>
      <c r="K1024" s="123"/>
    </row>
    <row r="1025" spans="1:20" x14ac:dyDescent="0.25">
      <c r="I1025" s="850" t="s">
        <v>172</v>
      </c>
      <c r="J1025" s="850"/>
      <c r="K1025" s="173"/>
    </row>
    <row r="1026" spans="1:20" s="12" customFormat="1" ht="56.25" x14ac:dyDescent="0.35">
      <c r="A1026" s="14" t="s">
        <v>24</v>
      </c>
      <c r="B1026" s="14" t="s">
        <v>14</v>
      </c>
      <c r="C1026" s="14" t="s">
        <v>81</v>
      </c>
      <c r="D1026" s="67"/>
      <c r="E1026" s="67"/>
      <c r="F1026" s="67"/>
      <c r="G1026" s="67"/>
      <c r="H1026" s="67"/>
      <c r="I1026" s="133" t="s">
        <v>115</v>
      </c>
      <c r="J1026" s="133" t="s">
        <v>173</v>
      </c>
      <c r="K1026" s="81"/>
      <c r="L1026" s="36"/>
      <c r="M1026" s="36"/>
      <c r="O1026" s="189"/>
      <c r="P1026" s="196"/>
      <c r="Q1026" s="196"/>
      <c r="R1026" s="92"/>
      <c r="S1026" s="92"/>
      <c r="T1026" s="92"/>
    </row>
    <row r="1027" spans="1:20" x14ac:dyDescent="0.25">
      <c r="A1027" s="91">
        <v>1</v>
      </c>
      <c r="B1027" s="91">
        <v>2</v>
      </c>
      <c r="C1027" s="91">
        <v>3</v>
      </c>
      <c r="D1027" s="78"/>
      <c r="E1027" s="78"/>
      <c r="F1027" s="78"/>
      <c r="G1027" s="78"/>
      <c r="H1027" s="78"/>
      <c r="I1027" s="140"/>
      <c r="J1027" s="140"/>
    </row>
    <row r="1028" spans="1:20" x14ac:dyDescent="0.25">
      <c r="A1028" s="14">
        <v>1</v>
      </c>
      <c r="B1028" s="101"/>
      <c r="C1028" s="102"/>
      <c r="I1028" s="138"/>
      <c r="J1028" s="138"/>
    </row>
    <row r="1029" spans="1:20" s="78" customFormat="1" x14ac:dyDescent="0.25">
      <c r="A1029" s="14"/>
      <c r="B1029" s="101"/>
      <c r="C1029" s="94"/>
      <c r="D1029" s="67"/>
      <c r="E1029" s="67"/>
      <c r="F1029" s="67"/>
      <c r="G1029" s="67"/>
      <c r="H1029" s="67"/>
      <c r="I1029" s="140"/>
      <c r="J1029" s="140"/>
      <c r="K1029" s="79"/>
      <c r="O1029" s="188"/>
      <c r="P1029" s="188"/>
      <c r="Q1029" s="188"/>
    </row>
    <row r="1030" spans="1:20" x14ac:dyDescent="0.25">
      <c r="A1030" s="14"/>
      <c r="B1030" s="101"/>
      <c r="C1030" s="94"/>
      <c r="I1030" s="140"/>
      <c r="J1030" s="140"/>
    </row>
    <row r="1031" spans="1:20" x14ac:dyDescent="0.25">
      <c r="A1031" s="14"/>
      <c r="B1031" s="101"/>
      <c r="C1031" s="94"/>
      <c r="I1031" s="140"/>
      <c r="J1031" s="140"/>
    </row>
    <row r="1032" spans="1:20" x14ac:dyDescent="0.25">
      <c r="A1032" s="14"/>
      <c r="B1032" s="101"/>
      <c r="C1032" s="94"/>
      <c r="I1032" s="140"/>
      <c r="J1032" s="140"/>
    </row>
    <row r="1033" spans="1:20" x14ac:dyDescent="0.25">
      <c r="A1033" s="144"/>
      <c r="B1033" s="145" t="s">
        <v>20</v>
      </c>
      <c r="C1033" s="146">
        <f>SUM(C1028:C1032)</f>
        <v>0</v>
      </c>
      <c r="I1033" s="135">
        <f>SUM(I1028:I1032)</f>
        <v>0</v>
      </c>
      <c r="J1033" s="135">
        <f>SUM(J1028:J1032)</f>
        <v>0</v>
      </c>
    </row>
    <row r="1035" spans="1:20" x14ac:dyDescent="0.25">
      <c r="A1035" s="861" t="s">
        <v>135</v>
      </c>
      <c r="B1035" s="861"/>
      <c r="C1035" s="861"/>
      <c r="D1035" s="861"/>
      <c r="E1035" s="861"/>
      <c r="F1035" s="861"/>
      <c r="G1035" s="861"/>
      <c r="H1035" s="861"/>
      <c r="I1035" s="861"/>
      <c r="J1035" s="861"/>
    </row>
    <row r="1036" spans="1:20" x14ac:dyDescent="0.25">
      <c r="I1036" s="850" t="s">
        <v>172</v>
      </c>
      <c r="J1036" s="850"/>
    </row>
    <row r="1037" spans="1:20" s="12" customFormat="1" ht="56.25" x14ac:dyDescent="0.35">
      <c r="A1037" s="14" t="s">
        <v>24</v>
      </c>
      <c r="B1037" s="14" t="s">
        <v>14</v>
      </c>
      <c r="C1037" s="14" t="s">
        <v>81</v>
      </c>
      <c r="D1037" s="67"/>
      <c r="E1037" s="67"/>
      <c r="F1037" s="67"/>
      <c r="G1037" s="67"/>
      <c r="H1037" s="67"/>
      <c r="I1037" s="133" t="s">
        <v>115</v>
      </c>
      <c r="J1037" s="133" t="s">
        <v>173</v>
      </c>
      <c r="K1037" s="81"/>
      <c r="L1037" s="36"/>
      <c r="M1037" s="36"/>
      <c r="O1037" s="189"/>
      <c r="P1037" s="196"/>
      <c r="Q1037" s="196"/>
      <c r="R1037" s="92"/>
      <c r="S1037" s="92"/>
      <c r="T1037" s="92"/>
    </row>
    <row r="1038" spans="1:20" x14ac:dyDescent="0.25">
      <c r="A1038" s="91">
        <v>1</v>
      </c>
      <c r="B1038" s="91">
        <v>2</v>
      </c>
      <c r="C1038" s="91">
        <v>3</v>
      </c>
      <c r="D1038" s="78"/>
      <c r="E1038" s="78"/>
      <c r="F1038" s="78"/>
      <c r="G1038" s="78"/>
      <c r="H1038" s="78"/>
      <c r="I1038" s="140"/>
      <c r="J1038" s="140"/>
    </row>
    <row r="1039" spans="1:20" x14ac:dyDescent="0.25">
      <c r="A1039" s="14">
        <v>1</v>
      </c>
      <c r="B1039" s="101"/>
      <c r="C1039" s="102"/>
      <c r="I1039" s="138"/>
      <c r="J1039" s="138"/>
    </row>
    <row r="1040" spans="1:20" s="78" customFormat="1" x14ac:dyDescent="0.25">
      <c r="A1040" s="14"/>
      <c r="B1040" s="101"/>
      <c r="C1040" s="94"/>
      <c r="D1040" s="67"/>
      <c r="E1040" s="67"/>
      <c r="F1040" s="67"/>
      <c r="G1040" s="67"/>
      <c r="H1040" s="67"/>
      <c r="I1040" s="140"/>
      <c r="J1040" s="140"/>
      <c r="K1040" s="79"/>
      <c r="O1040" s="188"/>
      <c r="P1040" s="188"/>
      <c r="Q1040" s="188"/>
    </row>
    <row r="1041" spans="1:20" x14ac:dyDescent="0.25">
      <c r="A1041" s="14"/>
      <c r="B1041" s="101"/>
      <c r="C1041" s="94"/>
      <c r="I1041" s="140"/>
      <c r="J1041" s="140"/>
    </row>
    <row r="1042" spans="1:20" x14ac:dyDescent="0.25">
      <c r="A1042" s="14"/>
      <c r="B1042" s="101"/>
      <c r="C1042" s="94"/>
      <c r="I1042" s="140"/>
      <c r="J1042" s="140"/>
    </row>
    <row r="1043" spans="1:20" x14ac:dyDescent="0.25">
      <c r="A1043" s="14"/>
      <c r="B1043" s="101"/>
      <c r="C1043" s="94"/>
      <c r="I1043" s="140"/>
      <c r="J1043" s="140"/>
    </row>
    <row r="1044" spans="1:20" x14ac:dyDescent="0.25">
      <c r="A1044" s="144"/>
      <c r="B1044" s="145" t="s">
        <v>20</v>
      </c>
      <c r="C1044" s="146">
        <f>SUM(C1039:C1043)</f>
        <v>0</v>
      </c>
      <c r="I1044" s="135">
        <f>SUM(I1039:I1043)</f>
        <v>0</v>
      </c>
      <c r="J1044" s="135">
        <f>SUM(J1039:J1043)</f>
        <v>0</v>
      </c>
    </row>
    <row r="1046" spans="1:20" x14ac:dyDescent="0.25">
      <c r="A1046" s="861" t="s">
        <v>136</v>
      </c>
      <c r="B1046" s="861"/>
      <c r="C1046" s="861"/>
      <c r="D1046" s="861"/>
      <c r="E1046" s="861"/>
      <c r="F1046" s="861"/>
      <c r="G1046" s="861"/>
      <c r="H1046" s="861"/>
      <c r="I1046" s="861"/>
      <c r="J1046" s="861"/>
    </row>
    <row r="1047" spans="1:20" x14ac:dyDescent="0.25">
      <c r="I1047" s="850" t="s">
        <v>172</v>
      </c>
      <c r="J1047" s="850"/>
    </row>
    <row r="1048" spans="1:20" s="12" customFormat="1" ht="56.25" x14ac:dyDescent="0.35">
      <c r="A1048" s="14" t="s">
        <v>24</v>
      </c>
      <c r="B1048" s="14" t="s">
        <v>14</v>
      </c>
      <c r="C1048" s="14" t="s">
        <v>81</v>
      </c>
      <c r="D1048" s="67"/>
      <c r="E1048" s="67"/>
      <c r="F1048" s="67"/>
      <c r="G1048" s="67"/>
      <c r="H1048" s="67"/>
      <c r="I1048" s="133" t="s">
        <v>115</v>
      </c>
      <c r="J1048" s="133" t="s">
        <v>173</v>
      </c>
      <c r="K1048" s="81"/>
      <c r="L1048" s="36"/>
      <c r="M1048" s="36"/>
      <c r="O1048" s="189"/>
      <c r="P1048" s="196"/>
      <c r="Q1048" s="196"/>
      <c r="R1048" s="92"/>
      <c r="S1048" s="92"/>
      <c r="T1048" s="92"/>
    </row>
    <row r="1049" spans="1:20" x14ac:dyDescent="0.25">
      <c r="A1049" s="91">
        <v>1</v>
      </c>
      <c r="B1049" s="91">
        <v>2</v>
      </c>
      <c r="C1049" s="91">
        <v>3</v>
      </c>
      <c r="D1049" s="78"/>
      <c r="E1049" s="78"/>
      <c r="F1049" s="78"/>
      <c r="G1049" s="78"/>
      <c r="H1049" s="78"/>
      <c r="I1049" s="140"/>
      <c r="J1049" s="140"/>
    </row>
    <row r="1050" spans="1:20" x14ac:dyDescent="0.25">
      <c r="A1050" s="14">
        <v>1</v>
      </c>
      <c r="B1050" s="101"/>
      <c r="C1050" s="102"/>
      <c r="I1050" s="138"/>
      <c r="J1050" s="138"/>
    </row>
    <row r="1051" spans="1:20" s="78" customFormat="1" x14ac:dyDescent="0.25">
      <c r="A1051" s="14"/>
      <c r="B1051" s="101"/>
      <c r="C1051" s="94"/>
      <c r="D1051" s="67"/>
      <c r="E1051" s="67"/>
      <c r="F1051" s="67"/>
      <c r="G1051" s="67"/>
      <c r="H1051" s="67"/>
      <c r="I1051" s="140"/>
      <c r="J1051" s="140"/>
      <c r="K1051" s="79"/>
      <c r="O1051" s="188"/>
      <c r="P1051" s="188"/>
      <c r="Q1051" s="188"/>
    </row>
    <row r="1052" spans="1:20" x14ac:dyDescent="0.25">
      <c r="A1052" s="14"/>
      <c r="B1052" s="101"/>
      <c r="C1052" s="94"/>
      <c r="I1052" s="140"/>
      <c r="J1052" s="140"/>
    </row>
    <row r="1053" spans="1:20" x14ac:dyDescent="0.25">
      <c r="A1053" s="14"/>
      <c r="B1053" s="101"/>
      <c r="C1053" s="94"/>
      <c r="I1053" s="140"/>
      <c r="J1053" s="140"/>
    </row>
    <row r="1054" spans="1:20" x14ac:dyDescent="0.25">
      <c r="A1054" s="14"/>
      <c r="B1054" s="101"/>
      <c r="C1054" s="94"/>
      <c r="I1054" s="140"/>
      <c r="J1054" s="140"/>
    </row>
    <row r="1055" spans="1:20" x14ac:dyDescent="0.25">
      <c r="A1055" s="144"/>
      <c r="B1055" s="145" t="s">
        <v>20</v>
      </c>
      <c r="C1055" s="146">
        <f>SUM(C1050:C1054)</f>
        <v>0</v>
      </c>
      <c r="I1055" s="135">
        <f>SUM(I1050:I1054)</f>
        <v>0</v>
      </c>
      <c r="J1055" s="135">
        <f>SUM(J1050:J1054)</f>
        <v>0</v>
      </c>
    </row>
    <row r="1057" spans="1:20" x14ac:dyDescent="0.25">
      <c r="A1057" s="861" t="s">
        <v>137</v>
      </c>
      <c r="B1057" s="861"/>
      <c r="C1057" s="861"/>
      <c r="D1057" s="861"/>
      <c r="E1057" s="861"/>
      <c r="F1057" s="861"/>
      <c r="G1057" s="861"/>
      <c r="H1057" s="861"/>
      <c r="I1057" s="861"/>
      <c r="J1057" s="861"/>
    </row>
    <row r="1058" spans="1:20" x14ac:dyDescent="0.25">
      <c r="I1058" s="850" t="s">
        <v>172</v>
      </c>
      <c r="J1058" s="850"/>
    </row>
    <row r="1059" spans="1:20" s="12" customFormat="1" ht="56.25" x14ac:dyDescent="0.35">
      <c r="A1059" s="14" t="s">
        <v>24</v>
      </c>
      <c r="B1059" s="14" t="s">
        <v>14</v>
      </c>
      <c r="C1059" s="14" t="s">
        <v>81</v>
      </c>
      <c r="D1059" s="67"/>
      <c r="E1059" s="67"/>
      <c r="F1059" s="67"/>
      <c r="G1059" s="67"/>
      <c r="H1059" s="67"/>
      <c r="I1059" s="133" t="s">
        <v>115</v>
      </c>
      <c r="J1059" s="133" t="s">
        <v>173</v>
      </c>
      <c r="K1059" s="81"/>
      <c r="L1059" s="36"/>
      <c r="M1059" s="36"/>
      <c r="O1059" s="189"/>
      <c r="P1059" s="196"/>
      <c r="Q1059" s="196"/>
      <c r="R1059" s="92"/>
      <c r="S1059" s="92"/>
      <c r="T1059" s="92"/>
    </row>
    <row r="1060" spans="1:20" x14ac:dyDescent="0.25">
      <c r="A1060" s="91">
        <v>1</v>
      </c>
      <c r="B1060" s="91">
        <v>2</v>
      </c>
      <c r="C1060" s="91">
        <v>3</v>
      </c>
      <c r="D1060" s="78"/>
      <c r="E1060" s="78"/>
      <c r="F1060" s="78"/>
      <c r="G1060" s="78"/>
      <c r="H1060" s="78"/>
      <c r="I1060" s="140"/>
      <c r="J1060" s="140"/>
    </row>
    <row r="1061" spans="1:20" x14ac:dyDescent="0.25">
      <c r="A1061" s="14">
        <v>1</v>
      </c>
      <c r="B1061" s="101"/>
      <c r="C1061" s="102"/>
      <c r="I1061" s="138"/>
      <c r="J1061" s="138"/>
    </row>
    <row r="1062" spans="1:20" s="78" customFormat="1" x14ac:dyDescent="0.25">
      <c r="A1062" s="14"/>
      <c r="B1062" s="101"/>
      <c r="C1062" s="94"/>
      <c r="D1062" s="67"/>
      <c r="E1062" s="67"/>
      <c r="F1062" s="67"/>
      <c r="G1062" s="67"/>
      <c r="H1062" s="67"/>
      <c r="I1062" s="140"/>
      <c r="J1062" s="140"/>
      <c r="K1062" s="79"/>
      <c r="O1062" s="188"/>
      <c r="P1062" s="188"/>
      <c r="Q1062" s="188"/>
    </row>
    <row r="1063" spans="1:20" x14ac:dyDescent="0.25">
      <c r="A1063" s="14"/>
      <c r="B1063" s="101"/>
      <c r="C1063" s="94"/>
      <c r="I1063" s="140"/>
      <c r="J1063" s="140"/>
    </row>
    <row r="1064" spans="1:20" x14ac:dyDescent="0.25">
      <c r="A1064" s="14"/>
      <c r="B1064" s="101"/>
      <c r="C1064" s="94"/>
      <c r="I1064" s="140"/>
      <c r="J1064" s="140"/>
    </row>
    <row r="1065" spans="1:20" x14ac:dyDescent="0.25">
      <c r="A1065" s="14"/>
      <c r="B1065" s="101"/>
      <c r="C1065" s="94"/>
      <c r="I1065" s="140"/>
      <c r="J1065" s="140"/>
    </row>
    <row r="1066" spans="1:20" x14ac:dyDescent="0.25">
      <c r="A1066" s="144"/>
      <c r="B1066" s="145" t="s">
        <v>20</v>
      </c>
      <c r="C1066" s="146">
        <f>SUM(C1061:C1065)</f>
        <v>0</v>
      </c>
      <c r="I1066" s="135">
        <f>SUM(I1061:I1065)</f>
        <v>0</v>
      </c>
      <c r="J1066" s="135">
        <f>SUM(J1061:J1065)</f>
        <v>0</v>
      </c>
    </row>
    <row r="1069" spans="1:20" ht="54" customHeight="1" x14ac:dyDescent="0.25">
      <c r="A1069" s="863" t="s">
        <v>183</v>
      </c>
      <c r="B1069" s="863"/>
      <c r="C1069" s="863"/>
      <c r="D1069" s="863"/>
      <c r="E1069" s="863"/>
      <c r="F1069" s="863"/>
      <c r="G1069" s="863"/>
      <c r="H1069" s="863"/>
      <c r="I1069" s="863"/>
      <c r="J1069" s="863"/>
    </row>
    <row r="1071" spans="1:20" x14ac:dyDescent="0.25">
      <c r="A1071" s="861" t="s">
        <v>138</v>
      </c>
      <c r="B1071" s="861"/>
      <c r="C1071" s="861"/>
      <c r="D1071" s="861"/>
      <c r="E1071" s="861"/>
      <c r="F1071" s="861"/>
      <c r="G1071" s="861"/>
      <c r="H1071" s="861"/>
      <c r="I1071" s="861"/>
      <c r="J1071" s="861"/>
      <c r="K1071" s="123"/>
    </row>
    <row r="1072" spans="1:20" x14ac:dyDescent="0.25">
      <c r="I1072" s="850" t="s">
        <v>172</v>
      </c>
      <c r="J1072" s="850"/>
    </row>
    <row r="1073" spans="1:20" s="12" customFormat="1" ht="56.25" x14ac:dyDescent="0.35">
      <c r="A1073" s="14" t="s">
        <v>24</v>
      </c>
      <c r="B1073" s="14" t="s">
        <v>14</v>
      </c>
      <c r="C1073" s="167" t="s">
        <v>132</v>
      </c>
      <c r="D1073" s="167" t="s">
        <v>133</v>
      </c>
      <c r="E1073" s="167" t="s">
        <v>134</v>
      </c>
      <c r="F1073" s="67"/>
      <c r="G1073" s="67"/>
      <c r="H1073" s="67"/>
      <c r="I1073" s="133" t="s">
        <v>115</v>
      </c>
      <c r="J1073" s="133" t="s">
        <v>173</v>
      </c>
      <c r="K1073" s="81"/>
      <c r="L1073" s="36"/>
      <c r="M1073" s="36"/>
      <c r="O1073" s="189"/>
      <c r="P1073" s="196"/>
      <c r="Q1073" s="196"/>
      <c r="R1073" s="92"/>
      <c r="S1073" s="92"/>
      <c r="T1073" s="92"/>
    </row>
    <row r="1074" spans="1:20" x14ac:dyDescent="0.25">
      <c r="A1074" s="91">
        <v>1</v>
      </c>
      <c r="B1074" s="91">
        <v>2</v>
      </c>
      <c r="C1074" s="113">
        <v>3</v>
      </c>
      <c r="D1074" s="113">
        <v>4</v>
      </c>
      <c r="E1074" s="113">
        <v>5</v>
      </c>
      <c r="F1074" s="78"/>
      <c r="G1074" s="78"/>
      <c r="H1074" s="78"/>
      <c r="I1074" s="138"/>
      <c r="J1074" s="138"/>
    </row>
    <row r="1075" spans="1:20" x14ac:dyDescent="0.25">
      <c r="A1075" s="14">
        <v>1</v>
      </c>
      <c r="B1075" s="101"/>
      <c r="C1075" s="94"/>
      <c r="D1075" s="14"/>
      <c r="E1075" s="94"/>
      <c r="I1075" s="138"/>
      <c r="J1075" s="138"/>
    </row>
    <row r="1076" spans="1:20" s="78" customFormat="1" x14ac:dyDescent="0.25">
      <c r="A1076" s="14"/>
      <c r="B1076" s="101"/>
      <c r="C1076" s="165"/>
      <c r="D1076" s="167"/>
      <c r="E1076" s="165"/>
      <c r="F1076" s="67"/>
      <c r="G1076" s="67"/>
      <c r="H1076" s="67"/>
      <c r="I1076" s="138"/>
      <c r="J1076" s="138"/>
      <c r="K1076" s="79"/>
      <c r="O1076" s="188"/>
      <c r="P1076" s="188"/>
      <c r="Q1076" s="188"/>
    </row>
    <row r="1077" spans="1:20" x14ac:dyDescent="0.25">
      <c r="A1077" s="14"/>
      <c r="B1077" s="101"/>
      <c r="C1077" s="165"/>
      <c r="D1077" s="167"/>
      <c r="E1077" s="165"/>
      <c r="I1077" s="138"/>
      <c r="J1077" s="138"/>
    </row>
    <row r="1078" spans="1:20" x14ac:dyDescent="0.25">
      <c r="A1078" s="144"/>
      <c r="B1078" s="145" t="s">
        <v>20</v>
      </c>
      <c r="C1078" s="144" t="s">
        <v>21</v>
      </c>
      <c r="D1078" s="144" t="s">
        <v>21</v>
      </c>
      <c r="E1078" s="146">
        <f>E1075</f>
        <v>0</v>
      </c>
      <c r="I1078" s="135">
        <f>SUM(I1075:I1077)</f>
        <v>0</v>
      </c>
      <c r="J1078" s="135">
        <f>SUM(J1075:J1077)</f>
        <v>0</v>
      </c>
    </row>
    <row r="1080" spans="1:20" x14ac:dyDescent="0.25">
      <c r="A1080" s="861" t="s">
        <v>139</v>
      </c>
      <c r="B1080" s="861"/>
      <c r="C1080" s="861"/>
      <c r="D1080" s="861"/>
      <c r="E1080" s="861"/>
      <c r="F1080" s="861"/>
      <c r="G1080" s="861"/>
      <c r="H1080" s="861"/>
      <c r="I1080" s="861"/>
      <c r="J1080" s="861"/>
    </row>
    <row r="1081" spans="1:20" x14ac:dyDescent="0.25">
      <c r="I1081" s="850" t="s">
        <v>172</v>
      </c>
      <c r="J1081" s="850"/>
    </row>
    <row r="1082" spans="1:20" s="12" customFormat="1" ht="56.25" x14ac:dyDescent="0.35">
      <c r="A1082" s="14" t="s">
        <v>24</v>
      </c>
      <c r="B1082" s="14" t="s">
        <v>14</v>
      </c>
      <c r="C1082" s="167" t="s">
        <v>132</v>
      </c>
      <c r="D1082" s="167" t="s">
        <v>133</v>
      </c>
      <c r="E1082" s="167" t="s">
        <v>134</v>
      </c>
      <c r="F1082" s="67"/>
      <c r="G1082" s="67"/>
      <c r="H1082" s="67"/>
      <c r="I1082" s="133" t="s">
        <v>115</v>
      </c>
      <c r="J1082" s="133" t="s">
        <v>173</v>
      </c>
      <c r="K1082" s="81"/>
      <c r="L1082" s="36"/>
      <c r="M1082" s="36"/>
      <c r="O1082" s="189"/>
      <c r="P1082" s="196"/>
      <c r="Q1082" s="196"/>
      <c r="R1082" s="92"/>
      <c r="S1082" s="92"/>
      <c r="T1082" s="92"/>
    </row>
    <row r="1083" spans="1:20" x14ac:dyDescent="0.25">
      <c r="A1083" s="91">
        <v>1</v>
      </c>
      <c r="B1083" s="91">
        <v>2</v>
      </c>
      <c r="C1083" s="113">
        <v>3</v>
      </c>
      <c r="D1083" s="113">
        <v>4</v>
      </c>
      <c r="E1083" s="113">
        <v>5</v>
      </c>
      <c r="F1083" s="78"/>
      <c r="G1083" s="78"/>
      <c r="H1083" s="78"/>
      <c r="I1083" s="138"/>
      <c r="J1083" s="138"/>
    </row>
    <row r="1084" spans="1:20" x14ac:dyDescent="0.25">
      <c r="A1084" s="14">
        <v>1</v>
      </c>
      <c r="B1084" s="101"/>
      <c r="C1084" s="94"/>
      <c r="D1084" s="14"/>
      <c r="E1084" s="94"/>
      <c r="I1084" s="138"/>
      <c r="J1084" s="138"/>
    </row>
    <row r="1085" spans="1:20" s="78" customFormat="1" x14ac:dyDescent="0.25">
      <c r="A1085" s="14"/>
      <c r="B1085" s="101"/>
      <c r="C1085" s="165"/>
      <c r="D1085" s="167"/>
      <c r="E1085" s="165"/>
      <c r="F1085" s="67"/>
      <c r="G1085" s="67"/>
      <c r="H1085" s="67"/>
      <c r="I1085" s="138"/>
      <c r="J1085" s="138"/>
      <c r="K1085" s="79"/>
      <c r="O1085" s="188"/>
      <c r="P1085" s="188"/>
      <c r="Q1085" s="188"/>
    </row>
    <row r="1086" spans="1:20" x14ac:dyDescent="0.25">
      <c r="A1086" s="14"/>
      <c r="B1086" s="101"/>
      <c r="C1086" s="165"/>
      <c r="D1086" s="167"/>
      <c r="E1086" s="165"/>
      <c r="I1086" s="138"/>
      <c r="J1086" s="138"/>
    </row>
    <row r="1087" spans="1:20" x14ac:dyDescent="0.25">
      <c r="A1087" s="144"/>
      <c r="B1087" s="145" t="s">
        <v>20</v>
      </c>
      <c r="C1087" s="144" t="s">
        <v>21</v>
      </c>
      <c r="D1087" s="144" t="s">
        <v>21</v>
      </c>
      <c r="E1087" s="146">
        <f>E1084</f>
        <v>0</v>
      </c>
      <c r="I1087" s="135">
        <f>SUM(I1084:I1086)</f>
        <v>0</v>
      </c>
      <c r="J1087" s="135">
        <f>SUM(J1084:J1086)</f>
        <v>0</v>
      </c>
    </row>
    <row r="1090" spans="1:17" ht="43.5" customHeight="1" x14ac:dyDescent="0.25">
      <c r="A1090" s="863" t="s">
        <v>182</v>
      </c>
      <c r="B1090" s="863"/>
      <c r="C1090" s="863"/>
      <c r="D1090" s="863"/>
      <c r="E1090" s="863"/>
      <c r="F1090" s="863"/>
      <c r="G1090" s="863"/>
      <c r="H1090" s="863"/>
      <c r="I1090" s="863"/>
      <c r="J1090" s="863"/>
    </row>
    <row r="1092" spans="1:17" x14ac:dyDescent="0.25">
      <c r="A1092" s="866" t="s">
        <v>140</v>
      </c>
      <c r="B1092" s="866"/>
      <c r="C1092" s="866"/>
      <c r="D1092" s="866"/>
      <c r="E1092" s="866"/>
      <c r="F1092" s="866"/>
      <c r="G1092" s="866"/>
      <c r="H1092" s="866"/>
      <c r="I1092" s="866"/>
      <c r="J1092" s="866"/>
      <c r="K1092" s="123"/>
    </row>
    <row r="1093" spans="1:17" x14ac:dyDescent="0.25">
      <c r="A1093" s="32"/>
      <c r="B1093" s="11"/>
      <c r="C1093" s="17"/>
      <c r="D1093" s="17"/>
      <c r="E1093" s="17"/>
      <c r="F1093" s="17"/>
      <c r="I1093" s="850" t="s">
        <v>172</v>
      </c>
      <c r="J1093" s="850"/>
    </row>
    <row r="1094" spans="1:17" ht="56.25" x14ac:dyDescent="0.25">
      <c r="A1094" s="167" t="s">
        <v>24</v>
      </c>
      <c r="B1094" s="167" t="s">
        <v>14</v>
      </c>
      <c r="C1094" s="167" t="s">
        <v>71</v>
      </c>
      <c r="D1094" s="167" t="s">
        <v>72</v>
      </c>
      <c r="E1094" s="167" t="s">
        <v>73</v>
      </c>
      <c r="I1094" s="133" t="s">
        <v>115</v>
      </c>
      <c r="J1094" s="133" t="s">
        <v>173</v>
      </c>
      <c r="K1094" s="127"/>
    </row>
    <row r="1095" spans="1:17" x14ac:dyDescent="0.25">
      <c r="A1095" s="113">
        <v>1</v>
      </c>
      <c r="B1095" s="113">
        <v>2</v>
      </c>
      <c r="C1095" s="113">
        <v>3</v>
      </c>
      <c r="D1095" s="113">
        <v>4</v>
      </c>
      <c r="E1095" s="113">
        <v>5</v>
      </c>
      <c r="F1095" s="78"/>
      <c r="G1095" s="78"/>
      <c r="H1095" s="78"/>
      <c r="I1095" s="138"/>
      <c r="J1095" s="138"/>
    </row>
    <row r="1096" spans="1:17" x14ac:dyDescent="0.25">
      <c r="A1096" s="171"/>
      <c r="B1096" s="26"/>
      <c r="C1096" s="167"/>
      <c r="D1096" s="13"/>
      <c r="E1096" s="165"/>
      <c r="I1096" s="138"/>
      <c r="J1096" s="138"/>
    </row>
    <row r="1097" spans="1:17" s="78" customFormat="1" x14ac:dyDescent="0.25">
      <c r="A1097" s="167"/>
      <c r="B1097" s="10"/>
      <c r="C1097" s="167"/>
      <c r="D1097" s="13"/>
      <c r="E1097" s="165"/>
      <c r="F1097" s="67"/>
      <c r="G1097" s="67"/>
      <c r="H1097" s="67"/>
      <c r="I1097" s="138"/>
      <c r="J1097" s="138"/>
      <c r="K1097" s="79"/>
      <c r="O1097" s="188"/>
      <c r="P1097" s="188"/>
      <c r="Q1097" s="188"/>
    </row>
    <row r="1098" spans="1:17" x14ac:dyDescent="0.25">
      <c r="A1098" s="167"/>
      <c r="B1098" s="10"/>
      <c r="C1098" s="167"/>
      <c r="D1098" s="13"/>
      <c r="E1098" s="165"/>
      <c r="I1098" s="138"/>
      <c r="J1098" s="138"/>
    </row>
    <row r="1099" spans="1:17" x14ac:dyDescent="0.25">
      <c r="A1099" s="144"/>
      <c r="B1099" s="145" t="s">
        <v>20</v>
      </c>
      <c r="C1099" s="144" t="s">
        <v>21</v>
      </c>
      <c r="D1099" s="144" t="s">
        <v>21</v>
      </c>
      <c r="E1099" s="146">
        <f>SUM(E1096:E1098)</f>
        <v>0</v>
      </c>
      <c r="I1099" s="135">
        <f>SUM(I1096:I1098)</f>
        <v>0</v>
      </c>
      <c r="J1099" s="135">
        <f>SUM(J1096:J1098)</f>
        <v>0</v>
      </c>
    </row>
    <row r="1100" spans="1:17" x14ac:dyDescent="0.25">
      <c r="A1100" s="30"/>
      <c r="B1100" s="31"/>
      <c r="C1100" s="30"/>
      <c r="D1100" s="30"/>
      <c r="E1100" s="30"/>
      <c r="F1100" s="30"/>
    </row>
    <row r="1101" spans="1:17" x14ac:dyDescent="0.25">
      <c r="A1101" s="860" t="s">
        <v>118</v>
      </c>
      <c r="B1101" s="860"/>
      <c r="C1101" s="860"/>
      <c r="D1101" s="860"/>
      <c r="E1101" s="860"/>
      <c r="F1101" s="860"/>
      <c r="G1101" s="860"/>
      <c r="H1101" s="860"/>
      <c r="I1101" s="860"/>
      <c r="J1101" s="860"/>
    </row>
    <row r="1102" spans="1:17" x14ac:dyDescent="0.25">
      <c r="A1102" s="30"/>
      <c r="B1102" s="11"/>
      <c r="C1102" s="17"/>
      <c r="D1102" s="17"/>
      <c r="E1102" s="17"/>
      <c r="F1102" s="17"/>
      <c r="I1102" s="850" t="s">
        <v>172</v>
      </c>
      <c r="J1102" s="850"/>
    </row>
    <row r="1103" spans="1:17" ht="56.25" x14ac:dyDescent="0.25">
      <c r="A1103" s="167" t="s">
        <v>24</v>
      </c>
      <c r="B1103" s="167" t="s">
        <v>14</v>
      </c>
      <c r="C1103" s="167" t="s">
        <v>74</v>
      </c>
      <c r="D1103" s="167" t="s">
        <v>117</v>
      </c>
      <c r="F1103" s="17"/>
      <c r="I1103" s="133" t="s">
        <v>115</v>
      </c>
      <c r="J1103" s="133" t="s">
        <v>173</v>
      </c>
      <c r="K1103" s="128"/>
    </row>
    <row r="1104" spans="1:17" x14ac:dyDescent="0.25">
      <c r="A1104" s="113">
        <v>1</v>
      </c>
      <c r="B1104" s="113">
        <v>2</v>
      </c>
      <c r="C1104" s="113">
        <v>3</v>
      </c>
      <c r="D1104" s="113">
        <v>4</v>
      </c>
      <c r="E1104" s="78"/>
      <c r="F1104" s="1"/>
      <c r="G1104" s="78"/>
      <c r="H1104" s="78"/>
      <c r="I1104" s="138"/>
      <c r="J1104" s="138"/>
    </row>
    <row r="1105" spans="1:17" x14ac:dyDescent="0.25">
      <c r="A1105" s="167"/>
      <c r="B1105" s="26"/>
      <c r="C1105" s="13"/>
      <c r="D1105" s="165"/>
      <c r="F1105" s="17"/>
      <c r="I1105" s="138"/>
      <c r="J1105" s="138"/>
    </row>
    <row r="1106" spans="1:17" s="78" customFormat="1" x14ac:dyDescent="0.25">
      <c r="A1106" s="167"/>
      <c r="B1106" s="10"/>
      <c r="C1106" s="13"/>
      <c r="D1106" s="165"/>
      <c r="E1106" s="67"/>
      <c r="F1106" s="17"/>
      <c r="G1106" s="67"/>
      <c r="H1106" s="67"/>
      <c r="I1106" s="138"/>
      <c r="J1106" s="138"/>
      <c r="K1106" s="79"/>
      <c r="O1106" s="188"/>
      <c r="P1106" s="188"/>
      <c r="Q1106" s="188"/>
    </row>
    <row r="1107" spans="1:17" x14ac:dyDescent="0.25">
      <c r="A1107" s="167"/>
      <c r="B1107" s="10"/>
      <c r="C1107" s="13"/>
      <c r="D1107" s="165"/>
      <c r="F1107" s="17"/>
      <c r="I1107" s="138"/>
      <c r="J1107" s="138"/>
    </row>
    <row r="1108" spans="1:17" x14ac:dyDescent="0.25">
      <c r="A1108" s="144"/>
      <c r="B1108" s="145" t="s">
        <v>20</v>
      </c>
      <c r="C1108" s="144" t="s">
        <v>21</v>
      </c>
      <c r="D1108" s="146">
        <f>SUM(D1105:D1107)</f>
        <v>0</v>
      </c>
      <c r="F1108" s="17"/>
      <c r="I1108" s="135">
        <f>SUM(I1105:I1107)</f>
        <v>0</v>
      </c>
      <c r="J1108" s="135">
        <f>SUM(J1105:J1107)</f>
        <v>0</v>
      </c>
    </row>
    <row r="1109" spans="1:17" x14ac:dyDescent="0.25">
      <c r="A1109" s="30"/>
      <c r="B1109" s="31"/>
      <c r="C1109" s="30"/>
      <c r="D1109" s="30"/>
      <c r="E1109" s="30"/>
      <c r="F1109" s="30"/>
    </row>
    <row r="1110" spans="1:17" x14ac:dyDescent="0.25">
      <c r="A1110" s="860" t="s">
        <v>141</v>
      </c>
      <c r="B1110" s="860"/>
      <c r="C1110" s="860"/>
      <c r="D1110" s="860"/>
      <c r="E1110" s="860"/>
      <c r="F1110" s="860"/>
      <c r="G1110" s="860"/>
      <c r="H1110" s="860"/>
      <c r="I1110" s="860"/>
      <c r="J1110" s="860"/>
    </row>
    <row r="1111" spans="1:17" x14ac:dyDescent="0.25">
      <c r="A1111" s="30"/>
      <c r="B1111" s="11"/>
      <c r="C1111" s="17"/>
      <c r="D1111" s="17"/>
      <c r="E1111" s="17"/>
      <c r="F1111" s="17"/>
      <c r="I1111" s="850" t="s">
        <v>172</v>
      </c>
      <c r="J1111" s="850"/>
    </row>
    <row r="1112" spans="1:17" ht="56.25" x14ac:dyDescent="0.25">
      <c r="A1112" s="167" t="s">
        <v>24</v>
      </c>
      <c r="B1112" s="167" t="s">
        <v>14</v>
      </c>
      <c r="C1112" s="167" t="s">
        <v>74</v>
      </c>
      <c r="D1112" s="167" t="s">
        <v>117</v>
      </c>
      <c r="F1112" s="17"/>
      <c r="I1112" s="133" t="s">
        <v>115</v>
      </c>
      <c r="J1112" s="133" t="s">
        <v>173</v>
      </c>
      <c r="K1112" s="128"/>
    </row>
    <row r="1113" spans="1:17" x14ac:dyDescent="0.25">
      <c r="A1113" s="113">
        <v>1</v>
      </c>
      <c r="B1113" s="113">
        <v>2</v>
      </c>
      <c r="C1113" s="113">
        <v>3</v>
      </c>
      <c r="D1113" s="113">
        <v>4</v>
      </c>
      <c r="E1113" s="78"/>
      <c r="F1113" s="1"/>
      <c r="G1113" s="78"/>
      <c r="H1113" s="78"/>
      <c r="I1113" s="138"/>
      <c r="J1113" s="138"/>
    </row>
    <row r="1114" spans="1:17" x14ac:dyDescent="0.25">
      <c r="A1114" s="167"/>
      <c r="B1114" s="26"/>
      <c r="C1114" s="13"/>
      <c r="D1114" s="165"/>
      <c r="F1114" s="17"/>
      <c r="I1114" s="138"/>
      <c r="J1114" s="138"/>
    </row>
    <row r="1115" spans="1:17" s="78" customFormat="1" x14ac:dyDescent="0.25">
      <c r="A1115" s="167"/>
      <c r="B1115" s="10"/>
      <c r="C1115" s="13"/>
      <c r="D1115" s="165"/>
      <c r="E1115" s="67"/>
      <c r="F1115" s="17"/>
      <c r="G1115" s="67"/>
      <c r="H1115" s="67"/>
      <c r="I1115" s="138"/>
      <c r="J1115" s="138"/>
      <c r="K1115" s="79"/>
      <c r="O1115" s="188"/>
      <c r="P1115" s="188"/>
      <c r="Q1115" s="188"/>
    </row>
    <row r="1116" spans="1:17" x14ac:dyDescent="0.25">
      <c r="A1116" s="167"/>
      <c r="B1116" s="10"/>
      <c r="C1116" s="13"/>
      <c r="D1116" s="165"/>
      <c r="F1116" s="17"/>
      <c r="I1116" s="138"/>
      <c r="J1116" s="138"/>
    </row>
    <row r="1117" spans="1:17" x14ac:dyDescent="0.25">
      <c r="A1117" s="144"/>
      <c r="B1117" s="145" t="s">
        <v>20</v>
      </c>
      <c r="C1117" s="144" t="s">
        <v>21</v>
      </c>
      <c r="D1117" s="146">
        <f>SUM(D1114:D1116)</f>
        <v>0</v>
      </c>
      <c r="F1117" s="17"/>
      <c r="I1117" s="135">
        <f>SUM(I1114:I1116)</f>
        <v>0</v>
      </c>
      <c r="J1117" s="135">
        <f>SUM(J1114:J1116)</f>
        <v>0</v>
      </c>
    </row>
    <row r="1118" spans="1:17" x14ac:dyDescent="0.25">
      <c r="A1118" s="30"/>
      <c r="B1118" s="31"/>
      <c r="C1118" s="30"/>
      <c r="D1118" s="30"/>
      <c r="E1118" s="30"/>
      <c r="F1118" s="30"/>
    </row>
    <row r="1119" spans="1:17" x14ac:dyDescent="0.25">
      <c r="A1119" s="861" t="s">
        <v>169</v>
      </c>
      <c r="B1119" s="861"/>
      <c r="C1119" s="861"/>
      <c r="D1119" s="861"/>
      <c r="E1119" s="861"/>
      <c r="F1119" s="861"/>
      <c r="G1119" s="861"/>
      <c r="H1119" s="861"/>
      <c r="I1119" s="861"/>
      <c r="J1119" s="861"/>
    </row>
    <row r="1120" spans="1:17" x14ac:dyDescent="0.25">
      <c r="A1120" s="862"/>
      <c r="B1120" s="862"/>
      <c r="C1120" s="862"/>
      <c r="D1120" s="862"/>
      <c r="E1120" s="862"/>
      <c r="F1120" s="862"/>
      <c r="I1120" s="850" t="s">
        <v>172</v>
      </c>
      <c r="J1120" s="850"/>
    </row>
    <row r="1121" spans="1:17" ht="56.25" x14ac:dyDescent="0.25">
      <c r="A1121" s="167" t="s">
        <v>24</v>
      </c>
      <c r="B1121" s="167" t="s">
        <v>14</v>
      </c>
      <c r="C1121" s="167" t="s">
        <v>78</v>
      </c>
      <c r="D1121" s="167" t="s">
        <v>27</v>
      </c>
      <c r="E1121" s="167" t="s">
        <v>79</v>
      </c>
      <c r="F1121" s="167" t="s">
        <v>7</v>
      </c>
      <c r="I1121" s="133" t="s">
        <v>115</v>
      </c>
      <c r="J1121" s="133" t="s">
        <v>173</v>
      </c>
      <c r="K1121" s="81"/>
    </row>
    <row r="1122" spans="1:17" x14ac:dyDescent="0.25">
      <c r="A1122" s="113">
        <v>1</v>
      </c>
      <c r="B1122" s="113">
        <v>2</v>
      </c>
      <c r="C1122" s="113">
        <v>3</v>
      </c>
      <c r="D1122" s="113">
        <v>4</v>
      </c>
      <c r="E1122" s="113">
        <v>5</v>
      </c>
      <c r="F1122" s="113">
        <v>6</v>
      </c>
      <c r="G1122" s="78"/>
      <c r="H1122" s="78"/>
      <c r="I1122" s="138"/>
      <c r="J1122" s="138"/>
    </row>
    <row r="1123" spans="1:17" x14ac:dyDescent="0.25">
      <c r="A1123" s="167">
        <v>1</v>
      </c>
      <c r="B1123" s="10"/>
      <c r="C1123" s="167"/>
      <c r="D1123" s="167"/>
      <c r="E1123" s="165" t="e">
        <f>F1123/D1123</f>
        <v>#DIV/0!</v>
      </c>
      <c r="F1123" s="165"/>
      <c r="I1123" s="138"/>
      <c r="J1123" s="138"/>
    </row>
    <row r="1124" spans="1:17" s="78" customFormat="1" x14ac:dyDescent="0.25">
      <c r="A1124" s="167">
        <v>2</v>
      </c>
      <c r="B1124" s="10"/>
      <c r="C1124" s="14"/>
      <c r="D1124" s="14"/>
      <c r="E1124" s="165" t="e">
        <f t="shared" ref="E1124:E1125" si="25">F1124/D1124</f>
        <v>#DIV/0!</v>
      </c>
      <c r="F1124" s="165"/>
      <c r="G1124" s="67"/>
      <c r="H1124" s="67"/>
      <c r="I1124" s="138"/>
      <c r="J1124" s="138"/>
      <c r="K1124" s="79"/>
      <c r="O1124" s="188"/>
      <c r="P1124" s="188"/>
      <c r="Q1124" s="188"/>
    </row>
    <row r="1125" spans="1:17" x14ac:dyDescent="0.25">
      <c r="A1125" s="167">
        <v>3</v>
      </c>
      <c r="B1125" s="10"/>
      <c r="C1125" s="167"/>
      <c r="D1125" s="167"/>
      <c r="E1125" s="165" t="e">
        <f t="shared" si="25"/>
        <v>#DIV/0!</v>
      </c>
      <c r="F1125" s="165"/>
      <c r="I1125" s="138"/>
      <c r="J1125" s="138"/>
    </row>
    <row r="1126" spans="1:17" x14ac:dyDescent="0.25">
      <c r="A1126" s="144"/>
      <c r="B1126" s="145" t="s">
        <v>20</v>
      </c>
      <c r="C1126" s="144" t="s">
        <v>21</v>
      </c>
      <c r="D1126" s="144" t="s">
        <v>21</v>
      </c>
      <c r="E1126" s="144" t="s">
        <v>21</v>
      </c>
      <c r="F1126" s="146">
        <f>F1125+F1124+F1123</f>
        <v>0</v>
      </c>
      <c r="I1126" s="135">
        <f>SUM(I1123:I1125)</f>
        <v>0</v>
      </c>
      <c r="J1126" s="135">
        <f>SUM(J1123:J1125)</f>
        <v>0</v>
      </c>
    </row>
    <row r="1127" spans="1:17" x14ac:dyDescent="0.25">
      <c r="A1127" s="30"/>
      <c r="B1127" s="31"/>
      <c r="C1127" s="30"/>
      <c r="D1127" s="30"/>
      <c r="E1127" s="30"/>
      <c r="F1127" s="30"/>
    </row>
    <row r="1128" spans="1:17" x14ac:dyDescent="0.25">
      <c r="A1128" s="30"/>
      <c r="B1128" s="31"/>
      <c r="C1128" s="30"/>
      <c r="D1128" s="30"/>
      <c r="E1128" s="30"/>
      <c r="F1128" s="30"/>
    </row>
    <row r="1129" spans="1:17" x14ac:dyDescent="0.25">
      <c r="A1129" s="863" t="s">
        <v>181</v>
      </c>
      <c r="B1129" s="863"/>
      <c r="C1129" s="863"/>
      <c r="D1129" s="863"/>
      <c r="E1129" s="863"/>
      <c r="F1129" s="863"/>
      <c r="G1129" s="863"/>
      <c r="H1129" s="863"/>
      <c r="I1129" s="863"/>
      <c r="J1129" s="863"/>
    </row>
    <row r="1130" spans="1:17" x14ac:dyDescent="0.25">
      <c r="A1130" s="30"/>
      <c r="B1130" s="31"/>
      <c r="C1130" s="30"/>
      <c r="D1130" s="30"/>
      <c r="E1130" s="30"/>
      <c r="F1130" s="30"/>
    </row>
    <row r="1131" spans="1:17" x14ac:dyDescent="0.25">
      <c r="A1131" s="865" t="s">
        <v>142</v>
      </c>
      <c r="B1131" s="865"/>
      <c r="C1131" s="865"/>
      <c r="D1131" s="865"/>
      <c r="E1131" s="865"/>
      <c r="F1131" s="865"/>
      <c r="G1131" s="865"/>
      <c r="H1131" s="865"/>
      <c r="I1131" s="865"/>
      <c r="J1131" s="865"/>
      <c r="K1131" s="123"/>
    </row>
    <row r="1132" spans="1:17" x14ac:dyDescent="0.25">
      <c r="A1132" s="166"/>
      <c r="B1132" s="34"/>
      <c r="C1132" s="166"/>
      <c r="D1132" s="166"/>
      <c r="E1132" s="166"/>
      <c r="F1132" s="166"/>
      <c r="I1132" s="850" t="s">
        <v>172</v>
      </c>
      <c r="J1132" s="850"/>
    </row>
    <row r="1133" spans="1:17" ht="56.25" x14ac:dyDescent="0.25">
      <c r="A1133" s="167" t="s">
        <v>24</v>
      </c>
      <c r="B1133" s="167" t="s">
        <v>14</v>
      </c>
      <c r="C1133" s="167" t="s">
        <v>65</v>
      </c>
      <c r="D1133" s="167" t="s">
        <v>59</v>
      </c>
      <c r="E1133" s="167" t="s">
        <v>60</v>
      </c>
      <c r="F1133" s="167" t="s">
        <v>159</v>
      </c>
      <c r="I1133" s="133" t="s">
        <v>115</v>
      </c>
      <c r="J1133" s="133" t="s">
        <v>173</v>
      </c>
      <c r="K1133" s="122"/>
    </row>
    <row r="1134" spans="1:17" x14ac:dyDescent="0.25">
      <c r="A1134" s="113">
        <v>1</v>
      </c>
      <c r="B1134" s="113">
        <v>2</v>
      </c>
      <c r="C1134" s="113">
        <v>3</v>
      </c>
      <c r="D1134" s="113">
        <v>4</v>
      </c>
      <c r="E1134" s="113">
        <v>5</v>
      </c>
      <c r="F1134" s="113">
        <v>6</v>
      </c>
      <c r="G1134" s="78"/>
      <c r="H1134" s="78"/>
      <c r="I1134" s="138"/>
      <c r="J1134" s="138"/>
    </row>
    <row r="1135" spans="1:17" x14ac:dyDescent="0.25">
      <c r="A1135" s="167">
        <v>1</v>
      </c>
      <c r="B1135" s="10" t="s">
        <v>61</v>
      </c>
      <c r="C1135" s="167"/>
      <c r="D1135" s="167"/>
      <c r="E1135" s="165" t="e">
        <f>F1135/D1135/C1135</f>
        <v>#DIV/0!</v>
      </c>
      <c r="F1135" s="165"/>
      <c r="I1135" s="138"/>
      <c r="J1135" s="138"/>
    </row>
    <row r="1136" spans="1:17" s="78" customFormat="1" ht="69.75" x14ac:dyDescent="0.25">
      <c r="A1136" s="167">
        <v>2</v>
      </c>
      <c r="B1136" s="10" t="s">
        <v>62</v>
      </c>
      <c r="C1136" s="167"/>
      <c r="D1136" s="167"/>
      <c r="E1136" s="165" t="e">
        <f t="shared" ref="E1136:E1140" si="26">F1136/D1136/C1136</f>
        <v>#DIV/0!</v>
      </c>
      <c r="F1136" s="165"/>
      <c r="G1136" s="67"/>
      <c r="H1136" s="67"/>
      <c r="I1136" s="138"/>
      <c r="J1136" s="138"/>
      <c r="K1136" s="79"/>
      <c r="O1136" s="188"/>
      <c r="P1136" s="188"/>
      <c r="Q1136" s="188"/>
    </row>
    <row r="1137" spans="1:17" ht="69.75" x14ac:dyDescent="0.25">
      <c r="A1137" s="167">
        <v>3</v>
      </c>
      <c r="B1137" s="10" t="s">
        <v>63</v>
      </c>
      <c r="C1137" s="167"/>
      <c r="D1137" s="167"/>
      <c r="E1137" s="165" t="e">
        <f t="shared" si="26"/>
        <v>#DIV/0!</v>
      </c>
      <c r="F1137" s="165"/>
      <c r="I1137" s="138"/>
      <c r="J1137" s="138"/>
    </row>
    <row r="1138" spans="1:17" x14ac:dyDescent="0.25">
      <c r="A1138" s="167">
        <v>4</v>
      </c>
      <c r="B1138" s="10" t="s">
        <v>64</v>
      </c>
      <c r="C1138" s="167"/>
      <c r="D1138" s="167"/>
      <c r="E1138" s="165" t="e">
        <f t="shared" si="26"/>
        <v>#DIV/0!</v>
      </c>
      <c r="F1138" s="165"/>
      <c r="I1138" s="140"/>
      <c r="J1138" s="140"/>
    </row>
    <row r="1139" spans="1:17" ht="116.25" x14ac:dyDescent="0.25">
      <c r="A1139" s="167">
        <v>5</v>
      </c>
      <c r="B1139" s="10" t="s">
        <v>90</v>
      </c>
      <c r="C1139" s="167"/>
      <c r="D1139" s="167"/>
      <c r="E1139" s="165" t="e">
        <f t="shared" si="26"/>
        <v>#DIV/0!</v>
      </c>
      <c r="F1139" s="165"/>
      <c r="I1139" s="138"/>
      <c r="J1139" s="138"/>
    </row>
    <row r="1140" spans="1:17" x14ac:dyDescent="0.25">
      <c r="A1140" s="167">
        <v>6</v>
      </c>
      <c r="B1140" s="10" t="s">
        <v>91</v>
      </c>
      <c r="C1140" s="167"/>
      <c r="D1140" s="167"/>
      <c r="E1140" s="165" t="e">
        <f t="shared" si="26"/>
        <v>#DIV/0!</v>
      </c>
      <c r="F1140" s="165"/>
      <c r="I1140" s="138"/>
      <c r="J1140" s="138"/>
    </row>
    <row r="1141" spans="1:17" x14ac:dyDescent="0.25">
      <c r="A1141" s="144"/>
      <c r="B1141" s="145" t="s">
        <v>20</v>
      </c>
      <c r="C1141" s="144" t="s">
        <v>21</v>
      </c>
      <c r="D1141" s="144" t="s">
        <v>21</v>
      </c>
      <c r="E1141" s="144" t="s">
        <v>21</v>
      </c>
      <c r="F1141" s="146">
        <f>F1140+F1139+F1138+F1137+F1136+F1135</f>
        <v>0</v>
      </c>
      <c r="I1141" s="135">
        <f>SUM(I1135:I1140)</f>
        <v>0</v>
      </c>
      <c r="J1141" s="135">
        <f>SUM(J1135:J1140)</f>
        <v>0</v>
      </c>
    </row>
    <row r="1142" spans="1:17" x14ac:dyDescent="0.25">
      <c r="A1142" s="17"/>
      <c r="B1142" s="11"/>
      <c r="C1142" s="17"/>
      <c r="D1142" s="17"/>
      <c r="E1142" s="17"/>
      <c r="F1142" s="17"/>
    </row>
    <row r="1143" spans="1:17" x14ac:dyDescent="0.25">
      <c r="A1143" s="865" t="s">
        <v>143</v>
      </c>
      <c r="B1143" s="865"/>
      <c r="C1143" s="865"/>
      <c r="D1143" s="865"/>
      <c r="E1143" s="865"/>
      <c r="F1143" s="865"/>
      <c r="G1143" s="865"/>
      <c r="H1143" s="865"/>
      <c r="I1143" s="865"/>
      <c r="J1143" s="865"/>
    </row>
    <row r="1144" spans="1:17" x14ac:dyDescent="0.25">
      <c r="A1144" s="163"/>
      <c r="B1144" s="24"/>
      <c r="C1144" s="163"/>
      <c r="D1144" s="163"/>
      <c r="E1144" s="163"/>
      <c r="F1144" s="17"/>
      <c r="I1144" s="850" t="s">
        <v>172</v>
      </c>
      <c r="J1144" s="850"/>
    </row>
    <row r="1145" spans="1:17" ht="56.25" x14ac:dyDescent="0.25">
      <c r="A1145" s="167" t="s">
        <v>24</v>
      </c>
      <c r="B1145" s="167" t="s">
        <v>14</v>
      </c>
      <c r="C1145" s="167" t="s">
        <v>66</v>
      </c>
      <c r="D1145" s="167" t="s">
        <v>145</v>
      </c>
      <c r="E1145" s="169" t="s">
        <v>107</v>
      </c>
      <c r="F1145" s="167" t="s">
        <v>144</v>
      </c>
      <c r="I1145" s="133" t="s">
        <v>115</v>
      </c>
      <c r="J1145" s="133" t="s">
        <v>173</v>
      </c>
      <c r="K1145" s="122"/>
    </row>
    <row r="1146" spans="1:17" x14ac:dyDescent="0.25">
      <c r="A1146" s="113">
        <v>1</v>
      </c>
      <c r="B1146" s="113">
        <v>2</v>
      </c>
      <c r="C1146" s="113">
        <v>3</v>
      </c>
      <c r="D1146" s="113">
        <v>4</v>
      </c>
      <c r="E1146" s="1">
        <v>5</v>
      </c>
      <c r="F1146" s="113">
        <v>6</v>
      </c>
      <c r="G1146" s="78"/>
      <c r="H1146" s="78"/>
      <c r="I1146" s="132"/>
      <c r="J1146" s="132"/>
    </row>
    <row r="1147" spans="1:17" ht="46.5" x14ac:dyDescent="0.25">
      <c r="A1147" s="167">
        <v>1</v>
      </c>
      <c r="B1147" s="10" t="s">
        <v>87</v>
      </c>
      <c r="C1147" s="167"/>
      <c r="D1147" s="165" t="e">
        <f>F1147/C1147</f>
        <v>#DIV/0!</v>
      </c>
      <c r="E1147" s="169" t="s">
        <v>12</v>
      </c>
      <c r="F1147" s="165"/>
      <c r="I1147" s="138"/>
      <c r="J1147" s="138"/>
    </row>
    <row r="1148" spans="1:17" s="78" customFormat="1" ht="46.5" x14ac:dyDescent="0.25">
      <c r="A1148" s="167">
        <v>2</v>
      </c>
      <c r="B1148" s="10" t="s">
        <v>198</v>
      </c>
      <c r="C1148" s="167" t="s">
        <v>12</v>
      </c>
      <c r="D1148" s="165"/>
      <c r="E1148" s="169" t="e">
        <f>F1148/D1148</f>
        <v>#DIV/0!</v>
      </c>
      <c r="F1148" s="165"/>
      <c r="G1148" s="67"/>
      <c r="H1148" s="67"/>
      <c r="I1148" s="138"/>
      <c r="J1148" s="138"/>
      <c r="K1148" s="79"/>
      <c r="O1148" s="188"/>
      <c r="P1148" s="188"/>
      <c r="Q1148" s="188"/>
    </row>
    <row r="1149" spans="1:17" x14ac:dyDescent="0.25">
      <c r="A1149" s="144"/>
      <c r="B1149" s="145" t="s">
        <v>20</v>
      </c>
      <c r="C1149" s="144" t="s">
        <v>12</v>
      </c>
      <c r="D1149" s="144" t="s">
        <v>12</v>
      </c>
      <c r="E1149" s="144" t="s">
        <v>12</v>
      </c>
      <c r="F1149" s="146">
        <f>F1147+F1148</f>
        <v>0</v>
      </c>
      <c r="I1149" s="131">
        <f>SUM(I1147:I1148)</f>
        <v>0</v>
      </c>
      <c r="J1149" s="131">
        <f>SUM(J1147:J1148)</f>
        <v>0</v>
      </c>
    </row>
    <row r="1150" spans="1:17" x14ac:dyDescent="0.25">
      <c r="A1150" s="17"/>
      <c r="B1150" s="11"/>
      <c r="C1150" s="17"/>
      <c r="D1150" s="17"/>
      <c r="E1150" s="17"/>
      <c r="F1150" s="17"/>
    </row>
    <row r="1151" spans="1:17" x14ac:dyDescent="0.25">
      <c r="A1151" s="861" t="s">
        <v>146</v>
      </c>
      <c r="B1151" s="861"/>
      <c r="C1151" s="861"/>
      <c r="D1151" s="861"/>
      <c r="E1151" s="861"/>
      <c r="F1151" s="861"/>
      <c r="G1151" s="861"/>
      <c r="H1151" s="861"/>
      <c r="I1151" s="861"/>
      <c r="J1151" s="861"/>
    </row>
    <row r="1152" spans="1:17" x14ac:dyDescent="0.25">
      <c r="A1152" s="172"/>
      <c r="B1152" s="172"/>
      <c r="C1152" s="172"/>
      <c r="D1152" s="172"/>
      <c r="E1152" s="172"/>
      <c r="F1152" s="172"/>
      <c r="G1152" s="172"/>
      <c r="H1152" s="172"/>
      <c r="I1152" s="850" t="s">
        <v>172</v>
      </c>
      <c r="J1152" s="850"/>
    </row>
    <row r="1153" spans="1:17" s="17" customFormat="1" ht="56.25" x14ac:dyDescent="0.25">
      <c r="A1153" s="167" t="s">
        <v>24</v>
      </c>
      <c r="B1153" s="167" t="s">
        <v>0</v>
      </c>
      <c r="C1153" s="167" t="s">
        <v>69</v>
      </c>
      <c r="D1153" s="167" t="s">
        <v>67</v>
      </c>
      <c r="E1153" s="167" t="s">
        <v>70</v>
      </c>
      <c r="F1153" s="167" t="s">
        <v>7</v>
      </c>
      <c r="I1153" s="133" t="s">
        <v>115</v>
      </c>
      <c r="J1153" s="133" t="s">
        <v>173</v>
      </c>
      <c r="K1153" s="81"/>
      <c r="O1153" s="20"/>
      <c r="P1153" s="20"/>
      <c r="Q1153" s="20"/>
    </row>
    <row r="1154" spans="1:17" s="17" customFormat="1" x14ac:dyDescent="0.25">
      <c r="A1154" s="113">
        <v>1</v>
      </c>
      <c r="B1154" s="113">
        <v>2</v>
      </c>
      <c r="C1154" s="113">
        <v>4</v>
      </c>
      <c r="D1154" s="113">
        <v>5</v>
      </c>
      <c r="E1154" s="113">
        <v>6</v>
      </c>
      <c r="F1154" s="113">
        <v>7</v>
      </c>
      <c r="G1154" s="1"/>
      <c r="H1154" s="1"/>
      <c r="I1154" s="135"/>
      <c r="J1154" s="135"/>
      <c r="K1154" s="19"/>
      <c r="O1154" s="20"/>
      <c r="P1154" s="20"/>
      <c r="Q1154" s="20"/>
    </row>
    <row r="1155" spans="1:17" s="17" customFormat="1" x14ac:dyDescent="0.25">
      <c r="A1155" s="167">
        <v>1</v>
      </c>
      <c r="B1155" s="10" t="s">
        <v>92</v>
      </c>
      <c r="C1155" s="165" t="e">
        <f>F1155/D1155</f>
        <v>#DIV/0!</v>
      </c>
      <c r="D1155" s="165"/>
      <c r="E1155" s="165"/>
      <c r="F1155" s="165"/>
      <c r="I1155" s="138"/>
      <c r="J1155" s="138"/>
      <c r="K1155" s="19"/>
      <c r="O1155" s="20"/>
      <c r="P1155" s="20"/>
      <c r="Q1155" s="20"/>
    </row>
    <row r="1156" spans="1:17" s="1" customFormat="1" x14ac:dyDescent="0.25">
      <c r="A1156" s="167">
        <v>2</v>
      </c>
      <c r="B1156" s="10" t="s">
        <v>68</v>
      </c>
      <c r="C1156" s="165" t="e">
        <f t="shared" ref="C1156:C1159" si="27">F1156/D1156</f>
        <v>#DIV/0!</v>
      </c>
      <c r="D1156" s="165"/>
      <c r="E1156" s="165"/>
      <c r="F1156" s="165"/>
      <c r="G1156" s="17"/>
      <c r="H1156" s="17"/>
      <c r="I1156" s="138"/>
      <c r="J1156" s="138"/>
      <c r="K1156" s="104"/>
      <c r="O1156" s="191"/>
      <c r="P1156" s="191"/>
      <c r="Q1156" s="191"/>
    </row>
    <row r="1157" spans="1:17" s="17" customFormat="1" x14ac:dyDescent="0.25">
      <c r="A1157" s="167">
        <v>3</v>
      </c>
      <c r="B1157" s="10" t="s">
        <v>93</v>
      </c>
      <c r="C1157" s="165" t="e">
        <f t="shared" si="27"/>
        <v>#DIV/0!</v>
      </c>
      <c r="D1157" s="165"/>
      <c r="E1157" s="165"/>
      <c r="F1157" s="165"/>
      <c r="I1157" s="138"/>
      <c r="J1157" s="138"/>
      <c r="K1157" s="19"/>
      <c r="O1157" s="20"/>
      <c r="P1157" s="20"/>
      <c r="Q1157" s="20"/>
    </row>
    <row r="1158" spans="1:17" s="17" customFormat="1" x14ac:dyDescent="0.25">
      <c r="A1158" s="167">
        <v>4</v>
      </c>
      <c r="B1158" s="10" t="s">
        <v>94</v>
      </c>
      <c r="C1158" s="165" t="e">
        <f t="shared" si="27"/>
        <v>#DIV/0!</v>
      </c>
      <c r="D1158" s="165"/>
      <c r="E1158" s="165"/>
      <c r="F1158" s="165"/>
      <c r="I1158" s="138"/>
      <c r="J1158" s="138"/>
      <c r="K1158" s="19"/>
      <c r="O1158" s="20"/>
      <c r="P1158" s="20"/>
      <c r="Q1158" s="20"/>
    </row>
    <row r="1159" spans="1:17" s="17" customFormat="1" x14ac:dyDescent="0.25">
      <c r="A1159" s="167">
        <v>5</v>
      </c>
      <c r="B1159" s="10" t="s">
        <v>192</v>
      </c>
      <c r="C1159" s="165" t="e">
        <f t="shared" si="27"/>
        <v>#DIV/0!</v>
      </c>
      <c r="D1159" s="165"/>
      <c r="E1159" s="165"/>
      <c r="F1159" s="165"/>
      <c r="I1159" s="138"/>
      <c r="J1159" s="138"/>
      <c r="K1159" s="19"/>
      <c r="O1159" s="20"/>
      <c r="P1159" s="20"/>
      <c r="Q1159" s="20"/>
    </row>
    <row r="1160" spans="1:17" s="17" customFormat="1" x14ac:dyDescent="0.25">
      <c r="A1160" s="144"/>
      <c r="B1160" s="145" t="s">
        <v>20</v>
      </c>
      <c r="C1160" s="144" t="s">
        <v>21</v>
      </c>
      <c r="D1160" s="144" t="s">
        <v>21</v>
      </c>
      <c r="E1160" s="144" t="s">
        <v>21</v>
      </c>
      <c r="F1160" s="146">
        <f>SUM(F1155:F1159)</f>
        <v>0</v>
      </c>
      <c r="I1160" s="135">
        <f>SUM(I1155:I1159)</f>
        <v>0</v>
      </c>
      <c r="J1160" s="135">
        <f>SUM(J1155:J1159)</f>
        <v>0</v>
      </c>
      <c r="K1160" s="19"/>
      <c r="O1160" s="20"/>
      <c r="P1160" s="20"/>
      <c r="Q1160" s="20"/>
    </row>
    <row r="1161" spans="1:17" s="17" customFormat="1" x14ac:dyDescent="0.25">
      <c r="B1161" s="11"/>
      <c r="G1161" s="67"/>
      <c r="H1161" s="67"/>
      <c r="I1161" s="67"/>
      <c r="J1161" s="67"/>
      <c r="K1161" s="19"/>
      <c r="O1161" s="20"/>
      <c r="P1161" s="20"/>
      <c r="Q1161" s="20"/>
    </row>
    <row r="1162" spans="1:17" s="17" customFormat="1" x14ac:dyDescent="0.25">
      <c r="A1162" s="866" t="s">
        <v>140</v>
      </c>
      <c r="B1162" s="866"/>
      <c r="C1162" s="866"/>
      <c r="D1162" s="866"/>
      <c r="E1162" s="866"/>
      <c r="F1162" s="866"/>
      <c r="G1162" s="866"/>
      <c r="H1162" s="866"/>
      <c r="I1162" s="866"/>
      <c r="J1162" s="866"/>
      <c r="K1162" s="19"/>
      <c r="O1162" s="20"/>
      <c r="P1162" s="20"/>
      <c r="Q1162" s="20"/>
    </row>
    <row r="1163" spans="1:17" x14ac:dyDescent="0.25">
      <c r="A1163" s="32"/>
      <c r="B1163" s="11"/>
      <c r="C1163" s="17"/>
      <c r="D1163" s="17"/>
      <c r="E1163" s="17"/>
      <c r="F1163" s="17"/>
      <c r="I1163" s="850" t="s">
        <v>172</v>
      </c>
      <c r="J1163" s="850"/>
    </row>
    <row r="1164" spans="1:17" ht="56.25" x14ac:dyDescent="0.25">
      <c r="A1164" s="167" t="s">
        <v>24</v>
      </c>
      <c r="B1164" s="167" t="s">
        <v>14</v>
      </c>
      <c r="C1164" s="167" t="s">
        <v>71</v>
      </c>
      <c r="D1164" s="167" t="s">
        <v>72</v>
      </c>
      <c r="E1164" s="167" t="s">
        <v>147</v>
      </c>
      <c r="I1164" s="133" t="s">
        <v>115</v>
      </c>
      <c r="J1164" s="133" t="s">
        <v>173</v>
      </c>
      <c r="K1164" s="127"/>
    </row>
    <row r="1165" spans="1:17" x14ac:dyDescent="0.25">
      <c r="A1165" s="113">
        <v>1</v>
      </c>
      <c r="B1165" s="113">
        <v>2</v>
      </c>
      <c r="C1165" s="113">
        <v>3</v>
      </c>
      <c r="D1165" s="113">
        <v>4</v>
      </c>
      <c r="E1165" s="113">
        <v>5</v>
      </c>
      <c r="F1165" s="78"/>
      <c r="G1165" s="78"/>
      <c r="H1165" s="78"/>
      <c r="I1165" s="135"/>
      <c r="J1165" s="135"/>
    </row>
    <row r="1166" spans="1:17" x14ac:dyDescent="0.25">
      <c r="A1166" s="167">
        <v>1</v>
      </c>
      <c r="B1166" s="10"/>
      <c r="C1166" s="167"/>
      <c r="D1166" s="13"/>
      <c r="E1166" s="165"/>
      <c r="I1166" s="138"/>
      <c r="J1166" s="138"/>
    </row>
    <row r="1167" spans="1:17" s="78" customFormat="1" x14ac:dyDescent="0.25">
      <c r="A1167" s="167">
        <v>2</v>
      </c>
      <c r="B1167" s="10"/>
      <c r="C1167" s="167"/>
      <c r="D1167" s="13"/>
      <c r="E1167" s="165"/>
      <c r="F1167" s="67"/>
      <c r="G1167" s="67"/>
      <c r="H1167" s="67"/>
      <c r="I1167" s="138"/>
      <c r="J1167" s="138"/>
      <c r="K1167" s="79"/>
      <c r="O1167" s="188"/>
      <c r="P1167" s="188"/>
      <c r="Q1167" s="188"/>
    </row>
    <row r="1168" spans="1:17" x14ac:dyDescent="0.25">
      <c r="A1168" s="167">
        <v>3</v>
      </c>
      <c r="B1168" s="10"/>
      <c r="C1168" s="167"/>
      <c r="D1168" s="13"/>
      <c r="E1168" s="165"/>
      <c r="I1168" s="138"/>
      <c r="J1168" s="138"/>
      <c r="P1168" s="106"/>
      <c r="Q1168" s="195"/>
    </row>
    <row r="1169" spans="1:17" x14ac:dyDescent="0.25">
      <c r="A1169" s="167">
        <v>4</v>
      </c>
      <c r="B1169" s="10"/>
      <c r="C1169" s="167"/>
      <c r="D1169" s="13"/>
      <c r="E1169" s="165"/>
      <c r="I1169" s="138"/>
      <c r="J1169" s="138"/>
      <c r="P1169" s="106"/>
      <c r="Q1169" s="195"/>
    </row>
    <row r="1170" spans="1:17" x14ac:dyDescent="0.25">
      <c r="A1170" s="144"/>
      <c r="B1170" s="145" t="s">
        <v>20</v>
      </c>
      <c r="C1170" s="144" t="s">
        <v>21</v>
      </c>
      <c r="D1170" s="144" t="s">
        <v>21</v>
      </c>
      <c r="E1170" s="146">
        <f>SUM(E1166:E1169)</f>
        <v>0</v>
      </c>
      <c r="I1170" s="135">
        <f>SUM(I1166:I1169)</f>
        <v>0</v>
      </c>
      <c r="J1170" s="135">
        <f>SUM(J1166:J1169)</f>
        <v>0</v>
      </c>
      <c r="P1170" s="106"/>
      <c r="Q1170" s="195"/>
    </row>
    <row r="1171" spans="1:17" x14ac:dyDescent="0.25">
      <c r="A1171" s="17"/>
      <c r="B1171" s="11"/>
      <c r="C1171" s="17"/>
      <c r="D1171" s="17"/>
      <c r="E1171" s="17"/>
      <c r="F1171" s="17"/>
      <c r="P1171" s="106"/>
      <c r="Q1171" s="195"/>
    </row>
    <row r="1172" spans="1:17" x14ac:dyDescent="0.25">
      <c r="A1172" s="860" t="s">
        <v>118</v>
      </c>
      <c r="B1172" s="860"/>
      <c r="C1172" s="860"/>
      <c r="D1172" s="860"/>
      <c r="E1172" s="860"/>
      <c r="F1172" s="860"/>
      <c r="G1172" s="860"/>
      <c r="H1172" s="860"/>
      <c r="I1172" s="860"/>
      <c r="J1172" s="860"/>
      <c r="P1172" s="106"/>
    </row>
    <row r="1173" spans="1:17" x14ac:dyDescent="0.25">
      <c r="A1173" s="30"/>
      <c r="B1173" s="11"/>
      <c r="C1173" s="17"/>
      <c r="D1173" s="17"/>
      <c r="E1173" s="17"/>
      <c r="F1173" s="17"/>
      <c r="P1173" s="106"/>
    </row>
    <row r="1174" spans="1:17" x14ac:dyDescent="0.25">
      <c r="A1174" s="30"/>
      <c r="B1174" s="11"/>
      <c r="C1174" s="17"/>
      <c r="D1174" s="17"/>
      <c r="E1174" s="17"/>
      <c r="F1174" s="17"/>
      <c r="I1174" s="850" t="s">
        <v>172</v>
      </c>
      <c r="J1174" s="850"/>
      <c r="K1174" s="128"/>
    </row>
    <row r="1175" spans="1:17" ht="56.25" x14ac:dyDescent="0.25">
      <c r="A1175" s="167" t="s">
        <v>24</v>
      </c>
      <c r="B1175" s="167" t="s">
        <v>14</v>
      </c>
      <c r="C1175" s="167" t="s">
        <v>74</v>
      </c>
      <c r="D1175" s="167" t="s">
        <v>117</v>
      </c>
      <c r="F1175" s="17"/>
      <c r="I1175" s="133" t="s">
        <v>115</v>
      </c>
      <c r="J1175" s="133" t="s">
        <v>173</v>
      </c>
      <c r="P1175" s="106"/>
    </row>
    <row r="1176" spans="1:17" x14ac:dyDescent="0.25">
      <c r="A1176" s="113">
        <v>1</v>
      </c>
      <c r="B1176" s="113">
        <v>2</v>
      </c>
      <c r="C1176" s="113">
        <v>3</v>
      </c>
      <c r="D1176" s="113">
        <v>4</v>
      </c>
      <c r="E1176" s="78"/>
      <c r="F1176" s="1"/>
      <c r="G1176" s="78"/>
      <c r="H1176" s="78"/>
      <c r="I1176" s="135"/>
      <c r="J1176" s="135"/>
      <c r="P1176" s="106"/>
    </row>
    <row r="1177" spans="1:17" x14ac:dyDescent="0.25">
      <c r="A1177" s="167"/>
      <c r="B1177" s="15"/>
      <c r="C1177" s="13"/>
      <c r="D1177" s="165"/>
      <c r="F1177" s="17"/>
      <c r="I1177" s="138"/>
      <c r="J1177" s="138"/>
      <c r="P1177" s="106"/>
    </row>
    <row r="1178" spans="1:17" s="78" customFormat="1" x14ac:dyDescent="0.25">
      <c r="A1178" s="167"/>
      <c r="B1178" s="15"/>
      <c r="C1178" s="13"/>
      <c r="D1178" s="165"/>
      <c r="E1178" s="67"/>
      <c r="F1178" s="36"/>
      <c r="G1178" s="67"/>
      <c r="H1178" s="67"/>
      <c r="I1178" s="138"/>
      <c r="J1178" s="138"/>
      <c r="K1178" s="79"/>
      <c r="O1178" s="188"/>
      <c r="P1178" s="186"/>
      <c r="Q1178" s="188"/>
    </row>
    <row r="1179" spans="1:17" x14ac:dyDescent="0.25">
      <c r="A1179" s="167"/>
      <c r="B1179" s="15"/>
      <c r="C1179" s="13"/>
      <c r="D1179" s="165"/>
      <c r="F1179" s="17"/>
      <c r="I1179" s="138"/>
      <c r="J1179" s="138"/>
      <c r="P1179" s="106"/>
      <c r="Q1179" s="195"/>
    </row>
    <row r="1180" spans="1:17" x14ac:dyDescent="0.25">
      <c r="A1180" s="167"/>
      <c r="B1180" s="15"/>
      <c r="C1180" s="13"/>
      <c r="D1180" s="165"/>
      <c r="F1180" s="17"/>
      <c r="I1180" s="138"/>
      <c r="J1180" s="138"/>
      <c r="P1180" s="106"/>
      <c r="Q1180" s="195"/>
    </row>
    <row r="1181" spans="1:17" x14ac:dyDescent="0.25">
      <c r="A1181" s="144"/>
      <c r="B1181" s="145" t="s">
        <v>20</v>
      </c>
      <c r="C1181" s="144" t="s">
        <v>21</v>
      </c>
      <c r="D1181" s="146">
        <f>SUM(D1177:D1180)</f>
        <v>0</v>
      </c>
      <c r="F1181" s="17"/>
      <c r="I1181" s="135">
        <f>SUM(I1177:I1180)</f>
        <v>0</v>
      </c>
      <c r="J1181" s="135">
        <f>SUM(J1177:J1180)</f>
        <v>0</v>
      </c>
      <c r="P1181" s="106"/>
      <c r="Q1181" s="195"/>
    </row>
    <row r="1182" spans="1:17" x14ac:dyDescent="0.25">
      <c r="A1182" s="35"/>
      <c r="B1182" s="11"/>
      <c r="C1182" s="17"/>
      <c r="D1182" s="17"/>
      <c r="E1182" s="17"/>
      <c r="F1182" s="17"/>
      <c r="P1182" s="106"/>
      <c r="Q1182" s="195"/>
    </row>
    <row r="1183" spans="1:17" x14ac:dyDescent="0.25">
      <c r="A1183" s="864" t="s">
        <v>148</v>
      </c>
      <c r="B1183" s="864"/>
      <c r="C1183" s="864"/>
      <c r="D1183" s="864"/>
      <c r="E1183" s="864"/>
      <c r="F1183" s="864"/>
      <c r="G1183" s="864"/>
      <c r="H1183" s="864"/>
      <c r="I1183" s="864"/>
      <c r="J1183" s="864"/>
      <c r="P1183" s="106"/>
    </row>
    <row r="1184" spans="1:17" x14ac:dyDescent="0.25">
      <c r="A1184" s="30"/>
      <c r="B1184" s="11"/>
      <c r="C1184" s="17"/>
      <c r="D1184" s="17"/>
      <c r="E1184" s="17"/>
      <c r="F1184" s="17"/>
      <c r="P1184" s="106"/>
    </row>
    <row r="1185" spans="1:17" x14ac:dyDescent="0.25">
      <c r="A1185" s="30"/>
      <c r="B1185" s="11"/>
      <c r="C1185" s="17"/>
      <c r="D1185" s="17"/>
      <c r="E1185" s="17"/>
      <c r="F1185" s="17"/>
      <c r="I1185" s="850" t="s">
        <v>172</v>
      </c>
      <c r="J1185" s="850"/>
      <c r="K1185" s="129"/>
      <c r="P1185" s="106"/>
    </row>
    <row r="1186" spans="1:17" ht="56.25" x14ac:dyDescent="0.25">
      <c r="A1186" s="167" t="s">
        <v>24</v>
      </c>
      <c r="B1186" s="167" t="s">
        <v>14</v>
      </c>
      <c r="C1186" s="167" t="s">
        <v>74</v>
      </c>
      <c r="D1186" s="167" t="s">
        <v>117</v>
      </c>
      <c r="F1186" s="17"/>
      <c r="I1186" s="133" t="s">
        <v>115</v>
      </c>
      <c r="J1186" s="133" t="s">
        <v>173</v>
      </c>
      <c r="P1186" s="106"/>
    </row>
    <row r="1187" spans="1:17" x14ac:dyDescent="0.25">
      <c r="A1187" s="113">
        <v>1</v>
      </c>
      <c r="B1187" s="113">
        <v>2</v>
      </c>
      <c r="C1187" s="113">
        <v>3</v>
      </c>
      <c r="D1187" s="113">
        <v>4</v>
      </c>
      <c r="E1187" s="78"/>
      <c r="F1187" s="1"/>
      <c r="G1187" s="78"/>
      <c r="H1187" s="78"/>
      <c r="I1187" s="135"/>
      <c r="J1187" s="135"/>
      <c r="P1187" s="106"/>
    </row>
    <row r="1188" spans="1:17" x14ac:dyDescent="0.25">
      <c r="A1188" s="167">
        <v>1</v>
      </c>
      <c r="B1188" s="15"/>
      <c r="C1188" s="13"/>
      <c r="D1188" s="165"/>
      <c r="F1188" s="17"/>
      <c r="G1188" s="75"/>
      <c r="I1188" s="138"/>
      <c r="J1188" s="138"/>
      <c r="P1188" s="106"/>
    </row>
    <row r="1189" spans="1:17" s="78" customFormat="1" x14ac:dyDescent="0.25">
      <c r="A1189" s="167">
        <v>2</v>
      </c>
      <c r="B1189" s="15"/>
      <c r="C1189" s="13"/>
      <c r="D1189" s="165"/>
      <c r="E1189" s="67"/>
      <c r="F1189" s="17"/>
      <c r="G1189" s="67"/>
      <c r="H1189" s="67"/>
      <c r="I1189" s="138"/>
      <c r="J1189" s="138"/>
      <c r="K1189" s="79"/>
      <c r="O1189" s="188"/>
      <c r="P1189" s="186"/>
      <c r="Q1189" s="188"/>
    </row>
    <row r="1190" spans="1:17" x14ac:dyDescent="0.25">
      <c r="A1190" s="167"/>
      <c r="B1190" s="15"/>
      <c r="C1190" s="13"/>
      <c r="D1190" s="165"/>
      <c r="F1190" s="17"/>
      <c r="I1190" s="138"/>
      <c r="J1190" s="138"/>
      <c r="P1190" s="106"/>
      <c r="Q1190" s="195"/>
    </row>
    <row r="1191" spans="1:17" x14ac:dyDescent="0.25">
      <c r="A1191" s="167"/>
      <c r="B1191" s="15"/>
      <c r="C1191" s="13"/>
      <c r="D1191" s="165"/>
      <c r="F1191" s="17"/>
      <c r="I1191" s="138"/>
      <c r="J1191" s="138"/>
      <c r="P1191" s="106"/>
      <c r="Q1191" s="195"/>
    </row>
    <row r="1192" spans="1:17" x14ac:dyDescent="0.25">
      <c r="A1192" s="144"/>
      <c r="B1192" s="145" t="s">
        <v>20</v>
      </c>
      <c r="C1192" s="144" t="s">
        <v>21</v>
      </c>
      <c r="D1192" s="146">
        <f>SUM(D1188:D1191)</f>
        <v>0</v>
      </c>
      <c r="F1192" s="17"/>
      <c r="I1192" s="135">
        <f>SUM(I1188:I1191)</f>
        <v>0</v>
      </c>
      <c r="J1192" s="135">
        <f>SUM(J1188:J1191)</f>
        <v>0</v>
      </c>
      <c r="P1192" s="106"/>
      <c r="Q1192" s="195"/>
    </row>
    <row r="1193" spans="1:17" x14ac:dyDescent="0.25">
      <c r="A1193" s="35"/>
      <c r="B1193" s="11"/>
      <c r="C1193" s="17"/>
      <c r="D1193" s="17"/>
      <c r="E1193" s="17"/>
      <c r="F1193" s="17"/>
      <c r="P1193" s="106"/>
      <c r="Q1193" s="195"/>
    </row>
    <row r="1194" spans="1:17" x14ac:dyDescent="0.25">
      <c r="A1194" s="861" t="s">
        <v>150</v>
      </c>
      <c r="B1194" s="861"/>
      <c r="C1194" s="861"/>
      <c r="D1194" s="861"/>
      <c r="E1194" s="861"/>
      <c r="F1194" s="861"/>
      <c r="G1194" s="861"/>
      <c r="H1194" s="861"/>
      <c r="I1194" s="861"/>
      <c r="J1194" s="861"/>
      <c r="P1194" s="106"/>
    </row>
    <row r="1195" spans="1:17" x14ac:dyDescent="0.25">
      <c r="A1195" s="862"/>
      <c r="B1195" s="862"/>
      <c r="C1195" s="862"/>
      <c r="D1195" s="862"/>
      <c r="E1195" s="862"/>
      <c r="F1195" s="17"/>
      <c r="I1195" s="850" t="s">
        <v>172</v>
      </c>
      <c r="J1195" s="850"/>
      <c r="P1195" s="106"/>
    </row>
    <row r="1196" spans="1:17" ht="56.25" x14ac:dyDescent="0.25">
      <c r="A1196" s="167" t="s">
        <v>15</v>
      </c>
      <c r="B1196" s="167" t="s">
        <v>14</v>
      </c>
      <c r="C1196" s="167" t="s">
        <v>27</v>
      </c>
      <c r="D1196" s="167" t="s">
        <v>75</v>
      </c>
      <c r="E1196" s="167" t="s">
        <v>7</v>
      </c>
      <c r="I1196" s="133" t="s">
        <v>115</v>
      </c>
      <c r="J1196" s="133" t="s">
        <v>173</v>
      </c>
      <c r="P1196" s="106"/>
    </row>
    <row r="1197" spans="1:17" x14ac:dyDescent="0.25">
      <c r="A1197" s="113">
        <v>1</v>
      </c>
      <c r="B1197" s="113">
        <v>2</v>
      </c>
      <c r="C1197" s="113">
        <v>3</v>
      </c>
      <c r="D1197" s="113">
        <v>4</v>
      </c>
      <c r="E1197" s="113">
        <v>5</v>
      </c>
      <c r="F1197" s="78"/>
      <c r="G1197" s="78"/>
      <c r="H1197" s="78"/>
      <c r="I1197" s="135"/>
      <c r="J1197" s="135"/>
      <c r="P1197" s="106"/>
    </row>
    <row r="1198" spans="1:17" x14ac:dyDescent="0.25">
      <c r="A1198" s="167"/>
      <c r="B1198" s="10"/>
      <c r="C1198" s="167"/>
      <c r="D1198" s="165"/>
      <c r="E1198" s="165"/>
      <c r="I1198" s="138"/>
      <c r="J1198" s="138"/>
      <c r="P1198" s="106"/>
    </row>
    <row r="1199" spans="1:17" s="78" customFormat="1" x14ac:dyDescent="0.25">
      <c r="A1199" s="167"/>
      <c r="B1199" s="10"/>
      <c r="C1199" s="167"/>
      <c r="D1199" s="165"/>
      <c r="E1199" s="165"/>
      <c r="F1199" s="67"/>
      <c r="G1199" s="67"/>
      <c r="H1199" s="67"/>
      <c r="I1199" s="138"/>
      <c r="J1199" s="138"/>
      <c r="K1199" s="79"/>
      <c r="O1199" s="188"/>
      <c r="P1199" s="186"/>
      <c r="Q1199" s="188"/>
    </row>
    <row r="1200" spans="1:17" x14ac:dyDescent="0.25">
      <c r="A1200" s="167"/>
      <c r="B1200" s="10"/>
      <c r="C1200" s="167"/>
      <c r="D1200" s="165"/>
      <c r="E1200" s="165"/>
      <c r="I1200" s="138"/>
      <c r="J1200" s="138"/>
      <c r="P1200" s="106"/>
      <c r="Q1200" s="195"/>
    </row>
    <row r="1201" spans="1:17" x14ac:dyDescent="0.25">
      <c r="A1201" s="167"/>
      <c r="B1201" s="10"/>
      <c r="C1201" s="167"/>
      <c r="D1201" s="165"/>
      <c r="E1201" s="165"/>
      <c r="I1201" s="138"/>
      <c r="J1201" s="138"/>
      <c r="P1201" s="106"/>
      <c r="Q1201" s="195"/>
    </row>
    <row r="1202" spans="1:17" x14ac:dyDescent="0.25">
      <c r="A1202" s="144"/>
      <c r="B1202" s="145" t="s">
        <v>20</v>
      </c>
      <c r="C1202" s="144"/>
      <c r="D1202" s="144" t="s">
        <v>21</v>
      </c>
      <c r="E1202" s="146">
        <f>E1201+E1198+E1199+E1200</f>
        <v>0</v>
      </c>
      <c r="I1202" s="135">
        <f>SUM(I1198:I1201)</f>
        <v>0</v>
      </c>
      <c r="J1202" s="135">
        <f>SUM(J1198:J1201)</f>
        <v>0</v>
      </c>
      <c r="P1202" s="106"/>
      <c r="Q1202" s="195"/>
    </row>
    <row r="1203" spans="1:17" x14ac:dyDescent="0.25">
      <c r="A1203" s="17"/>
      <c r="B1203" s="11"/>
      <c r="C1203" s="17"/>
      <c r="D1203" s="17"/>
      <c r="E1203" s="17"/>
      <c r="F1203" s="17"/>
      <c r="P1203" s="106"/>
      <c r="Q1203" s="195"/>
    </row>
    <row r="1204" spans="1:17" x14ac:dyDescent="0.25">
      <c r="A1204" s="861" t="s">
        <v>151</v>
      </c>
      <c r="B1204" s="861"/>
      <c r="C1204" s="861"/>
      <c r="D1204" s="861"/>
      <c r="E1204" s="861"/>
      <c r="F1204" s="861"/>
      <c r="G1204" s="861"/>
      <c r="H1204" s="861"/>
      <c r="I1204" s="861"/>
      <c r="J1204" s="861"/>
      <c r="P1204" s="106"/>
    </row>
    <row r="1205" spans="1:17" x14ac:dyDescent="0.25">
      <c r="A1205" s="862"/>
      <c r="B1205" s="862"/>
      <c r="C1205" s="862"/>
      <c r="D1205" s="862"/>
      <c r="E1205" s="862"/>
      <c r="F1205" s="862"/>
      <c r="I1205" s="850" t="s">
        <v>172</v>
      </c>
      <c r="J1205" s="850"/>
      <c r="P1205" s="106"/>
    </row>
    <row r="1206" spans="1:17" ht="56.25" x14ac:dyDescent="0.25">
      <c r="A1206" s="167" t="s">
        <v>24</v>
      </c>
      <c r="B1206" s="167" t="s">
        <v>14</v>
      </c>
      <c r="C1206" s="167" t="s">
        <v>78</v>
      </c>
      <c r="D1206" s="167" t="s">
        <v>27</v>
      </c>
      <c r="E1206" s="167" t="s">
        <v>79</v>
      </c>
      <c r="F1206" s="167" t="s">
        <v>7</v>
      </c>
      <c r="I1206" s="133" t="s">
        <v>115</v>
      </c>
      <c r="J1206" s="133" t="s">
        <v>173</v>
      </c>
      <c r="K1206" s="81"/>
      <c r="L1206" s="81"/>
      <c r="P1206" s="106"/>
    </row>
    <row r="1207" spans="1:17" x14ac:dyDescent="0.25">
      <c r="A1207" s="113">
        <v>1</v>
      </c>
      <c r="B1207" s="113">
        <v>2</v>
      </c>
      <c r="C1207" s="113">
        <v>3</v>
      </c>
      <c r="D1207" s="113">
        <v>4</v>
      </c>
      <c r="E1207" s="113">
        <v>5</v>
      </c>
      <c r="F1207" s="113">
        <v>6</v>
      </c>
      <c r="G1207" s="78"/>
      <c r="H1207" s="78"/>
      <c r="I1207" s="135"/>
      <c r="J1207" s="135"/>
      <c r="P1207" s="106"/>
    </row>
    <row r="1208" spans="1:17" x14ac:dyDescent="0.25">
      <c r="A1208" s="167">
        <v>1</v>
      </c>
      <c r="B1208" s="10"/>
      <c r="C1208" s="167"/>
      <c r="D1208" s="167"/>
      <c r="E1208" s="165"/>
      <c r="F1208" s="165"/>
      <c r="I1208" s="138"/>
      <c r="J1208" s="138"/>
      <c r="P1208" s="106"/>
    </row>
    <row r="1209" spans="1:17" s="78" customFormat="1" x14ac:dyDescent="0.25">
      <c r="A1209" s="167">
        <v>2</v>
      </c>
      <c r="B1209" s="10"/>
      <c r="C1209" s="167"/>
      <c r="D1209" s="167"/>
      <c r="E1209" s="165"/>
      <c r="F1209" s="165"/>
      <c r="G1209" s="67"/>
      <c r="H1209" s="67"/>
      <c r="I1209" s="138"/>
      <c r="J1209" s="138"/>
      <c r="K1209" s="79"/>
      <c r="O1209" s="188"/>
      <c r="P1209" s="186"/>
      <c r="Q1209" s="188"/>
    </row>
    <row r="1210" spans="1:17" x14ac:dyDescent="0.25">
      <c r="A1210" s="167">
        <v>3</v>
      </c>
      <c r="B1210" s="10"/>
      <c r="C1210" s="167"/>
      <c r="D1210" s="167"/>
      <c r="E1210" s="165"/>
      <c r="F1210" s="165"/>
      <c r="I1210" s="138"/>
      <c r="J1210" s="138"/>
      <c r="K1210" s="76"/>
      <c r="P1210" s="106"/>
      <c r="Q1210" s="195"/>
    </row>
    <row r="1211" spans="1:17" x14ac:dyDescent="0.25">
      <c r="A1211" s="167">
        <v>4</v>
      </c>
      <c r="B1211" s="10"/>
      <c r="C1211" s="167"/>
      <c r="D1211" s="167"/>
      <c r="E1211" s="165"/>
      <c r="F1211" s="165"/>
      <c r="I1211" s="138"/>
      <c r="J1211" s="138"/>
      <c r="P1211" s="106"/>
      <c r="Q1211" s="195"/>
    </row>
    <row r="1212" spans="1:17" x14ac:dyDescent="0.25">
      <c r="A1212" s="144"/>
      <c r="B1212" s="145" t="s">
        <v>20</v>
      </c>
      <c r="C1212" s="144" t="s">
        <v>21</v>
      </c>
      <c r="D1212" s="144" t="s">
        <v>21</v>
      </c>
      <c r="E1212" s="144" t="s">
        <v>21</v>
      </c>
      <c r="F1212" s="146">
        <f>F1211+F1209+F1210+F1208</f>
        <v>0</v>
      </c>
      <c r="I1212" s="135">
        <f>SUM(I1208:I1211)</f>
        <v>0</v>
      </c>
      <c r="J1212" s="135">
        <f>SUM(J1208:J1211)</f>
        <v>0</v>
      </c>
      <c r="P1212" s="106"/>
      <c r="Q1212" s="195"/>
    </row>
    <row r="1213" spans="1:17" x14ac:dyDescent="0.25">
      <c r="A1213" s="17"/>
      <c r="B1213" s="11"/>
      <c r="C1213" s="17"/>
      <c r="D1213" s="17"/>
      <c r="E1213" s="17"/>
      <c r="F1213" s="36"/>
      <c r="P1213" s="106"/>
      <c r="Q1213" s="195"/>
    </row>
    <row r="1214" spans="1:17" x14ac:dyDescent="0.25">
      <c r="A1214" s="861" t="s">
        <v>152</v>
      </c>
      <c r="B1214" s="861"/>
      <c r="C1214" s="861"/>
      <c r="D1214" s="861"/>
      <c r="E1214" s="861"/>
      <c r="F1214" s="861"/>
      <c r="G1214" s="861"/>
      <c r="H1214" s="861"/>
      <c r="I1214" s="861"/>
      <c r="J1214" s="861"/>
      <c r="P1214" s="106"/>
    </row>
    <row r="1215" spans="1:17" x14ac:dyDescent="0.25">
      <c r="A1215" s="862"/>
      <c r="B1215" s="862"/>
      <c r="C1215" s="862"/>
      <c r="D1215" s="862"/>
      <c r="E1215" s="862"/>
      <c r="F1215" s="862"/>
      <c r="I1215" s="850" t="s">
        <v>172</v>
      </c>
      <c r="J1215" s="850"/>
      <c r="P1215" s="106"/>
    </row>
    <row r="1216" spans="1:17" ht="56.25" x14ac:dyDescent="0.25">
      <c r="A1216" s="167" t="s">
        <v>24</v>
      </c>
      <c r="B1216" s="167" t="s">
        <v>14</v>
      </c>
      <c r="C1216" s="167" t="s">
        <v>78</v>
      </c>
      <c r="D1216" s="167" t="s">
        <v>27</v>
      </c>
      <c r="E1216" s="167" t="s">
        <v>79</v>
      </c>
      <c r="F1216" s="167" t="s">
        <v>7</v>
      </c>
      <c r="I1216" s="133" t="s">
        <v>115</v>
      </c>
      <c r="J1216" s="133" t="s">
        <v>173</v>
      </c>
      <c r="K1216" s="81"/>
      <c r="L1216" s="81"/>
      <c r="P1216" s="106"/>
    </row>
    <row r="1217" spans="1:17" x14ac:dyDescent="0.25">
      <c r="A1217" s="113">
        <v>1</v>
      </c>
      <c r="B1217" s="113">
        <v>2</v>
      </c>
      <c r="C1217" s="113">
        <v>3</v>
      </c>
      <c r="D1217" s="113">
        <v>4</v>
      </c>
      <c r="E1217" s="113">
        <v>5</v>
      </c>
      <c r="F1217" s="113">
        <v>6</v>
      </c>
      <c r="G1217" s="78"/>
      <c r="H1217" s="78"/>
      <c r="I1217" s="135"/>
      <c r="J1217" s="135"/>
      <c r="P1217" s="106"/>
    </row>
    <row r="1218" spans="1:17" x14ac:dyDescent="0.25">
      <c r="A1218" s="167">
        <v>1</v>
      </c>
      <c r="B1218" s="10"/>
      <c r="C1218" s="167"/>
      <c r="D1218" s="167"/>
      <c r="E1218" s="165" t="e">
        <f>F1218/D1218</f>
        <v>#DIV/0!</v>
      </c>
      <c r="F1218" s="165"/>
      <c r="I1218" s="138"/>
      <c r="J1218" s="138"/>
      <c r="P1218" s="106"/>
    </row>
    <row r="1219" spans="1:17" s="78" customFormat="1" x14ac:dyDescent="0.25">
      <c r="A1219" s="167">
        <v>2</v>
      </c>
      <c r="B1219" s="10"/>
      <c r="C1219" s="14"/>
      <c r="D1219" s="14"/>
      <c r="E1219" s="165" t="e">
        <f t="shared" ref="E1219:E1221" si="28">F1219/D1219</f>
        <v>#DIV/0!</v>
      </c>
      <c r="F1219" s="165"/>
      <c r="G1219" s="67"/>
      <c r="H1219" s="67"/>
      <c r="I1219" s="138"/>
      <c r="J1219" s="138"/>
      <c r="K1219" s="79"/>
      <c r="O1219" s="188"/>
      <c r="P1219" s="186"/>
      <c r="Q1219" s="188"/>
    </row>
    <row r="1220" spans="1:17" x14ac:dyDescent="0.25">
      <c r="A1220" s="167"/>
      <c r="B1220" s="10"/>
      <c r="C1220" s="14"/>
      <c r="D1220" s="14"/>
      <c r="E1220" s="165" t="e">
        <f t="shared" si="28"/>
        <v>#DIV/0!</v>
      </c>
      <c r="F1220" s="165"/>
      <c r="I1220" s="138"/>
      <c r="J1220" s="138"/>
      <c r="P1220" s="106"/>
    </row>
    <row r="1221" spans="1:17" x14ac:dyDescent="0.25">
      <c r="A1221" s="167">
        <v>3</v>
      </c>
      <c r="B1221" s="10"/>
      <c r="C1221" s="167"/>
      <c r="D1221" s="167"/>
      <c r="E1221" s="165" t="e">
        <f t="shared" si="28"/>
        <v>#DIV/0!</v>
      </c>
      <c r="F1221" s="165"/>
      <c r="I1221" s="138"/>
      <c r="J1221" s="138"/>
      <c r="P1221" s="106"/>
    </row>
    <row r="1222" spans="1:17" x14ac:dyDescent="0.25">
      <c r="A1222" s="144"/>
      <c r="B1222" s="145" t="s">
        <v>20</v>
      </c>
      <c r="C1222" s="144" t="s">
        <v>21</v>
      </c>
      <c r="D1222" s="144" t="s">
        <v>21</v>
      </c>
      <c r="E1222" s="144" t="s">
        <v>21</v>
      </c>
      <c r="F1222" s="146">
        <f>F1221+F1219+F1218+F1220</f>
        <v>0</v>
      </c>
      <c r="I1222" s="135">
        <f>SUM(I1218:I1221)</f>
        <v>0</v>
      </c>
      <c r="J1222" s="135">
        <f>SUM(J1218:J1221)</f>
        <v>0</v>
      </c>
      <c r="P1222" s="106"/>
    </row>
    <row r="1223" spans="1:17" x14ac:dyDescent="0.25">
      <c r="A1223" s="17"/>
      <c r="B1223" s="11"/>
      <c r="C1223" s="17"/>
      <c r="D1223" s="17"/>
      <c r="E1223" s="17"/>
      <c r="F1223" s="36"/>
      <c r="P1223" s="106"/>
    </row>
    <row r="1224" spans="1:17" x14ac:dyDescent="0.25">
      <c r="A1224" s="861" t="s">
        <v>153</v>
      </c>
      <c r="B1224" s="861"/>
      <c r="C1224" s="861"/>
      <c r="D1224" s="861"/>
      <c r="E1224" s="861"/>
      <c r="F1224" s="861"/>
      <c r="G1224" s="861"/>
      <c r="H1224" s="861"/>
      <c r="I1224" s="861"/>
      <c r="J1224" s="861"/>
      <c r="P1224" s="106"/>
    </row>
    <row r="1225" spans="1:17" x14ac:dyDescent="0.25">
      <c r="A1225" s="862"/>
      <c r="B1225" s="862"/>
      <c r="C1225" s="862"/>
      <c r="D1225" s="862"/>
      <c r="E1225" s="862"/>
      <c r="F1225" s="862"/>
      <c r="I1225" s="850" t="s">
        <v>172</v>
      </c>
      <c r="J1225" s="850"/>
      <c r="P1225" s="106"/>
    </row>
    <row r="1226" spans="1:17" ht="56.25" x14ac:dyDescent="0.25">
      <c r="A1226" s="167" t="s">
        <v>24</v>
      </c>
      <c r="B1226" s="167" t="s">
        <v>14</v>
      </c>
      <c r="C1226" s="167" t="s">
        <v>78</v>
      </c>
      <c r="D1226" s="167" t="s">
        <v>27</v>
      </c>
      <c r="E1226" s="167" t="s">
        <v>79</v>
      </c>
      <c r="F1226" s="167" t="s">
        <v>7</v>
      </c>
      <c r="I1226" s="133" t="s">
        <v>115</v>
      </c>
      <c r="J1226" s="133" t="s">
        <v>173</v>
      </c>
      <c r="K1226" s="81"/>
      <c r="L1226" s="81"/>
      <c r="P1226" s="106"/>
    </row>
    <row r="1227" spans="1:17" x14ac:dyDescent="0.25">
      <c r="A1227" s="113">
        <v>1</v>
      </c>
      <c r="B1227" s="113">
        <v>2</v>
      </c>
      <c r="C1227" s="113">
        <v>3</v>
      </c>
      <c r="D1227" s="113">
        <v>4</v>
      </c>
      <c r="E1227" s="113">
        <v>5</v>
      </c>
      <c r="F1227" s="113">
        <v>6</v>
      </c>
      <c r="G1227" s="78"/>
      <c r="H1227" s="78"/>
      <c r="I1227" s="135"/>
      <c r="J1227" s="135"/>
      <c r="P1227" s="106"/>
    </row>
    <row r="1228" spans="1:17" x14ac:dyDescent="0.25">
      <c r="A1228" s="167">
        <v>1</v>
      </c>
      <c r="B1228" s="10"/>
      <c r="C1228" s="167"/>
      <c r="D1228" s="167"/>
      <c r="E1228" s="165" t="e">
        <f>F1228/D1228</f>
        <v>#DIV/0!</v>
      </c>
      <c r="F1228" s="165"/>
      <c r="I1228" s="138"/>
      <c r="J1228" s="138"/>
      <c r="P1228" s="106"/>
    </row>
    <row r="1229" spans="1:17" s="78" customFormat="1" x14ac:dyDescent="0.25">
      <c r="A1229" s="167">
        <v>2</v>
      </c>
      <c r="B1229" s="10"/>
      <c r="C1229" s="14"/>
      <c r="D1229" s="14"/>
      <c r="E1229" s="165" t="e">
        <f t="shared" ref="E1229:E1231" si="29">F1229/D1229</f>
        <v>#DIV/0!</v>
      </c>
      <c r="F1229" s="165"/>
      <c r="G1229" s="67"/>
      <c r="H1229" s="67"/>
      <c r="I1229" s="138"/>
      <c r="J1229" s="138"/>
      <c r="K1229" s="79"/>
      <c r="O1229" s="188"/>
      <c r="P1229" s="186"/>
      <c r="Q1229" s="188"/>
    </row>
    <row r="1230" spans="1:17" x14ac:dyDescent="0.25">
      <c r="A1230" s="167"/>
      <c r="B1230" s="10"/>
      <c r="C1230" s="14"/>
      <c r="D1230" s="14"/>
      <c r="E1230" s="165" t="e">
        <f t="shared" si="29"/>
        <v>#DIV/0!</v>
      </c>
      <c r="F1230" s="165"/>
      <c r="I1230" s="138"/>
      <c r="J1230" s="138"/>
      <c r="P1230" s="106"/>
    </row>
    <row r="1231" spans="1:17" x14ac:dyDescent="0.25">
      <c r="A1231" s="167">
        <v>3</v>
      </c>
      <c r="B1231" s="10"/>
      <c r="C1231" s="167"/>
      <c r="D1231" s="167"/>
      <c r="E1231" s="165" t="e">
        <f t="shared" si="29"/>
        <v>#DIV/0!</v>
      </c>
      <c r="F1231" s="165"/>
      <c r="I1231" s="138"/>
      <c r="J1231" s="138"/>
      <c r="P1231" s="106"/>
    </row>
    <row r="1232" spans="1:17" x14ac:dyDescent="0.25">
      <c r="A1232" s="144"/>
      <c r="B1232" s="145" t="s">
        <v>20</v>
      </c>
      <c r="C1232" s="144" t="s">
        <v>21</v>
      </c>
      <c r="D1232" s="144" t="s">
        <v>21</v>
      </c>
      <c r="E1232" s="144" t="s">
        <v>21</v>
      </c>
      <c r="F1232" s="146">
        <f>F1231+F1229+F1228+F1230</f>
        <v>0</v>
      </c>
      <c r="I1232" s="135">
        <f>SUM(I1228:I1231)</f>
        <v>0</v>
      </c>
      <c r="J1232" s="135">
        <f>SUM(J1228:J1231)</f>
        <v>0</v>
      </c>
      <c r="P1232" s="106"/>
    </row>
    <row r="1233" spans="1:17" x14ac:dyDescent="0.25">
      <c r="A1233" s="17"/>
      <c r="B1233" s="11"/>
      <c r="C1233" s="17"/>
      <c r="D1233" s="17"/>
      <c r="E1233" s="17"/>
      <c r="F1233" s="36"/>
      <c r="P1233" s="106"/>
    </row>
    <row r="1234" spans="1:17" x14ac:dyDescent="0.25">
      <c r="A1234" s="861" t="s">
        <v>154</v>
      </c>
      <c r="B1234" s="861"/>
      <c r="C1234" s="861"/>
      <c r="D1234" s="861"/>
      <c r="E1234" s="861"/>
      <c r="F1234" s="861"/>
      <c r="G1234" s="861"/>
      <c r="H1234" s="861"/>
      <c r="I1234" s="861"/>
      <c r="J1234" s="861"/>
      <c r="P1234" s="106"/>
    </row>
    <row r="1235" spans="1:17" x14ac:dyDescent="0.25">
      <c r="A1235" s="862"/>
      <c r="B1235" s="862"/>
      <c r="C1235" s="862"/>
      <c r="D1235" s="862"/>
      <c r="E1235" s="862"/>
      <c r="F1235" s="862"/>
      <c r="I1235" s="850" t="s">
        <v>172</v>
      </c>
      <c r="J1235" s="850"/>
      <c r="P1235" s="106"/>
    </row>
    <row r="1236" spans="1:17" ht="56.25" x14ac:dyDescent="0.25">
      <c r="A1236" s="167" t="s">
        <v>24</v>
      </c>
      <c r="B1236" s="167" t="s">
        <v>14</v>
      </c>
      <c r="C1236" s="167" t="s">
        <v>78</v>
      </c>
      <c r="D1236" s="167" t="s">
        <v>27</v>
      </c>
      <c r="E1236" s="167" t="s">
        <v>79</v>
      </c>
      <c r="F1236" s="167" t="s">
        <v>7</v>
      </c>
      <c r="I1236" s="133" t="s">
        <v>115</v>
      </c>
      <c r="J1236" s="133" t="s">
        <v>173</v>
      </c>
      <c r="K1236" s="81"/>
      <c r="L1236" s="81"/>
      <c r="P1236" s="106"/>
    </row>
    <row r="1237" spans="1:17" x14ac:dyDescent="0.25">
      <c r="A1237" s="112">
        <v>1</v>
      </c>
      <c r="B1237" s="112">
        <v>2</v>
      </c>
      <c r="C1237" s="112">
        <v>3</v>
      </c>
      <c r="D1237" s="112">
        <v>4</v>
      </c>
      <c r="E1237" s="113">
        <v>5</v>
      </c>
      <c r="F1237" s="113">
        <v>6</v>
      </c>
      <c r="G1237" s="8"/>
      <c r="H1237" s="8"/>
      <c r="I1237" s="135"/>
      <c r="J1237" s="135"/>
      <c r="P1237" s="106"/>
    </row>
    <row r="1238" spans="1:17" x14ac:dyDescent="0.25">
      <c r="A1238" s="167">
        <v>1</v>
      </c>
      <c r="B1238" s="10"/>
      <c r="C1238" s="167"/>
      <c r="D1238" s="167"/>
      <c r="E1238" s="165" t="e">
        <f>F1238/D1238</f>
        <v>#DIV/0!</v>
      </c>
      <c r="F1238" s="165"/>
      <c r="I1238" s="138"/>
      <c r="J1238" s="138"/>
      <c r="P1238" s="106"/>
    </row>
    <row r="1239" spans="1:17" s="8" customFormat="1" x14ac:dyDescent="0.25">
      <c r="A1239" s="167">
        <v>2</v>
      </c>
      <c r="B1239" s="10"/>
      <c r="C1239" s="14"/>
      <c r="D1239" s="14"/>
      <c r="E1239" s="165" t="e">
        <f t="shared" ref="E1239:E1241" si="30">F1239/D1239</f>
        <v>#DIV/0!</v>
      </c>
      <c r="F1239" s="165"/>
      <c r="G1239" s="67"/>
      <c r="H1239" s="67"/>
      <c r="I1239" s="138"/>
      <c r="J1239" s="138"/>
      <c r="K1239" s="80"/>
      <c r="O1239" s="192"/>
      <c r="P1239" s="187"/>
      <c r="Q1239" s="192"/>
    </row>
    <row r="1240" spans="1:17" x14ac:dyDescent="0.25">
      <c r="A1240" s="167"/>
      <c r="B1240" s="10"/>
      <c r="C1240" s="14"/>
      <c r="D1240" s="14"/>
      <c r="E1240" s="165" t="e">
        <f t="shared" si="30"/>
        <v>#DIV/0!</v>
      </c>
      <c r="F1240" s="165"/>
      <c r="I1240" s="138"/>
      <c r="J1240" s="138"/>
      <c r="P1240" s="106"/>
    </row>
    <row r="1241" spans="1:17" x14ac:dyDescent="0.25">
      <c r="A1241" s="167">
        <v>3</v>
      </c>
      <c r="B1241" s="10"/>
      <c r="C1241" s="167"/>
      <c r="D1241" s="167"/>
      <c r="E1241" s="165" t="e">
        <f t="shared" si="30"/>
        <v>#DIV/0!</v>
      </c>
      <c r="F1241" s="165"/>
      <c r="I1241" s="138"/>
      <c r="J1241" s="138"/>
      <c r="P1241" s="106"/>
    </row>
    <row r="1242" spans="1:17" x14ac:dyDescent="0.25">
      <c r="A1242" s="144"/>
      <c r="B1242" s="145" t="s">
        <v>20</v>
      </c>
      <c r="C1242" s="144" t="s">
        <v>21</v>
      </c>
      <c r="D1242" s="144" t="s">
        <v>21</v>
      </c>
      <c r="E1242" s="144" t="s">
        <v>21</v>
      </c>
      <c r="F1242" s="146">
        <f>F1241+F1239+F1238+F1240</f>
        <v>0</v>
      </c>
      <c r="I1242" s="135">
        <f>SUM(I1238:I1241)</f>
        <v>0</v>
      </c>
      <c r="J1242" s="135">
        <f>SUM(J1238:J1241)</f>
        <v>0</v>
      </c>
      <c r="P1242" s="106"/>
    </row>
    <row r="1243" spans="1:17" x14ac:dyDescent="0.25">
      <c r="A1243" s="17"/>
      <c r="B1243" s="11"/>
      <c r="C1243" s="17"/>
      <c r="D1243" s="17"/>
      <c r="E1243" s="17"/>
      <c r="F1243" s="36"/>
      <c r="P1243" s="106"/>
    </row>
    <row r="1244" spans="1:17" x14ac:dyDescent="0.25">
      <c r="A1244" s="861" t="s">
        <v>155</v>
      </c>
      <c r="B1244" s="861"/>
      <c r="C1244" s="861"/>
      <c r="D1244" s="861"/>
      <c r="E1244" s="861"/>
      <c r="F1244" s="861"/>
      <c r="G1244" s="861"/>
      <c r="H1244" s="861"/>
      <c r="I1244" s="861"/>
      <c r="J1244" s="861"/>
      <c r="P1244" s="106"/>
    </row>
    <row r="1245" spans="1:17" x14ac:dyDescent="0.25">
      <c r="A1245" s="862"/>
      <c r="B1245" s="862"/>
      <c r="C1245" s="862"/>
      <c r="D1245" s="862"/>
      <c r="E1245" s="862"/>
      <c r="F1245" s="862"/>
      <c r="I1245" s="850" t="s">
        <v>172</v>
      </c>
      <c r="J1245" s="850"/>
      <c r="P1245" s="106"/>
    </row>
    <row r="1246" spans="1:17" ht="56.25" x14ac:dyDescent="0.25">
      <c r="A1246" s="167" t="s">
        <v>24</v>
      </c>
      <c r="B1246" s="167" t="s">
        <v>14</v>
      </c>
      <c r="C1246" s="167" t="s">
        <v>78</v>
      </c>
      <c r="D1246" s="167" t="s">
        <v>27</v>
      </c>
      <c r="E1246" s="167" t="s">
        <v>79</v>
      </c>
      <c r="F1246" s="167" t="s">
        <v>7</v>
      </c>
      <c r="I1246" s="133" t="s">
        <v>115</v>
      </c>
      <c r="J1246" s="133" t="s">
        <v>173</v>
      </c>
      <c r="K1246" s="81"/>
      <c r="L1246" s="105"/>
      <c r="P1246" s="106"/>
    </row>
    <row r="1247" spans="1:17" x14ac:dyDescent="0.25">
      <c r="A1247" s="113">
        <v>1</v>
      </c>
      <c r="B1247" s="113">
        <v>2</v>
      </c>
      <c r="C1247" s="113">
        <v>3</v>
      </c>
      <c r="D1247" s="113">
        <v>4</v>
      </c>
      <c r="E1247" s="113">
        <v>5</v>
      </c>
      <c r="F1247" s="113">
        <v>6</v>
      </c>
      <c r="G1247" s="78"/>
      <c r="H1247" s="78"/>
      <c r="I1247" s="135"/>
      <c r="J1247" s="135"/>
      <c r="P1247" s="106"/>
    </row>
    <row r="1248" spans="1:17" x14ac:dyDescent="0.25">
      <c r="A1248" s="167">
        <v>1</v>
      </c>
      <c r="B1248" s="10"/>
      <c r="C1248" s="167"/>
      <c r="D1248" s="167"/>
      <c r="E1248" s="165" t="e">
        <f>F1248/D1248</f>
        <v>#DIV/0!</v>
      </c>
      <c r="F1248" s="165"/>
      <c r="I1248" s="138"/>
      <c r="J1248" s="138"/>
      <c r="P1248" s="106"/>
    </row>
    <row r="1249" spans="1:17" s="78" customFormat="1" x14ac:dyDescent="0.25">
      <c r="A1249" s="167">
        <v>2</v>
      </c>
      <c r="B1249" s="10"/>
      <c r="C1249" s="14"/>
      <c r="D1249" s="14"/>
      <c r="E1249" s="165" t="e">
        <f t="shared" ref="E1249:E1251" si="31">F1249/D1249</f>
        <v>#DIV/0!</v>
      </c>
      <c r="F1249" s="165"/>
      <c r="G1249" s="67"/>
      <c r="H1249" s="67"/>
      <c r="I1249" s="138"/>
      <c r="J1249" s="138"/>
      <c r="K1249" s="79"/>
      <c r="O1249" s="188"/>
      <c r="P1249" s="186"/>
      <c r="Q1249" s="188"/>
    </row>
    <row r="1250" spans="1:17" x14ac:dyDescent="0.25">
      <c r="A1250" s="167"/>
      <c r="B1250" s="10"/>
      <c r="C1250" s="14"/>
      <c r="D1250" s="14"/>
      <c r="E1250" s="165" t="e">
        <f t="shared" si="31"/>
        <v>#DIV/0!</v>
      </c>
      <c r="F1250" s="165"/>
      <c r="I1250" s="138"/>
      <c r="J1250" s="138"/>
      <c r="P1250" s="106"/>
    </row>
    <row r="1251" spans="1:17" x14ac:dyDescent="0.25">
      <c r="A1251" s="167">
        <v>3</v>
      </c>
      <c r="B1251" s="10"/>
      <c r="C1251" s="167"/>
      <c r="D1251" s="167"/>
      <c r="E1251" s="165" t="e">
        <f t="shared" si="31"/>
        <v>#DIV/0!</v>
      </c>
      <c r="F1251" s="165"/>
      <c r="I1251" s="138"/>
      <c r="J1251" s="138"/>
      <c r="P1251" s="106"/>
    </row>
    <row r="1252" spans="1:17" x14ac:dyDescent="0.25">
      <c r="A1252" s="144"/>
      <c r="B1252" s="145" t="s">
        <v>20</v>
      </c>
      <c r="C1252" s="144" t="s">
        <v>21</v>
      </c>
      <c r="D1252" s="144" t="s">
        <v>21</v>
      </c>
      <c r="E1252" s="144" t="s">
        <v>21</v>
      </c>
      <c r="F1252" s="146">
        <f>F1251+F1249+F1248+F1250</f>
        <v>0</v>
      </c>
      <c r="I1252" s="135">
        <f>SUM(I1248:I1251)</f>
        <v>0</v>
      </c>
      <c r="J1252" s="135">
        <f>SUM(J1248:J1251)</f>
        <v>0</v>
      </c>
      <c r="P1252" s="106"/>
    </row>
    <row r="1253" spans="1:17" x14ac:dyDescent="0.25">
      <c r="A1253" s="17"/>
      <c r="B1253" s="11"/>
      <c r="C1253" s="17"/>
      <c r="D1253" s="17"/>
      <c r="E1253" s="17"/>
      <c r="F1253" s="36"/>
      <c r="P1253" s="106"/>
    </row>
    <row r="1254" spans="1:17" x14ac:dyDescent="0.25">
      <c r="A1254" s="861" t="s">
        <v>156</v>
      </c>
      <c r="B1254" s="861"/>
      <c r="C1254" s="861"/>
      <c r="D1254" s="861"/>
      <c r="E1254" s="861"/>
      <c r="F1254" s="861"/>
      <c r="G1254" s="861"/>
      <c r="H1254" s="861"/>
      <c r="I1254" s="861"/>
      <c r="J1254" s="861"/>
      <c r="P1254" s="106"/>
    </row>
    <row r="1255" spans="1:17" x14ac:dyDescent="0.25">
      <c r="A1255" s="862"/>
      <c r="B1255" s="862"/>
      <c r="C1255" s="862"/>
      <c r="D1255" s="862"/>
      <c r="E1255" s="862"/>
      <c r="F1255" s="862"/>
      <c r="I1255" s="850" t="s">
        <v>172</v>
      </c>
      <c r="J1255" s="850"/>
      <c r="P1255" s="106"/>
    </row>
    <row r="1256" spans="1:17" ht="56.25" x14ac:dyDescent="0.25">
      <c r="A1256" s="167" t="s">
        <v>24</v>
      </c>
      <c r="B1256" s="167" t="s">
        <v>14</v>
      </c>
      <c r="C1256" s="167" t="s">
        <v>78</v>
      </c>
      <c r="D1256" s="167" t="s">
        <v>27</v>
      </c>
      <c r="E1256" s="167" t="s">
        <v>79</v>
      </c>
      <c r="F1256" s="167" t="s">
        <v>7</v>
      </c>
      <c r="I1256" s="133" t="s">
        <v>115</v>
      </c>
      <c r="J1256" s="133" t="s">
        <v>173</v>
      </c>
      <c r="K1256" s="81"/>
      <c r="L1256" s="105"/>
      <c r="P1256" s="106"/>
    </row>
    <row r="1257" spans="1:17" x14ac:dyDescent="0.25">
      <c r="A1257" s="113">
        <v>1</v>
      </c>
      <c r="B1257" s="113">
        <v>2</v>
      </c>
      <c r="C1257" s="113">
        <v>3</v>
      </c>
      <c r="D1257" s="113">
        <v>4</v>
      </c>
      <c r="E1257" s="113">
        <v>5</v>
      </c>
      <c r="F1257" s="113">
        <v>6</v>
      </c>
      <c r="G1257" s="78"/>
      <c r="H1257" s="78"/>
      <c r="I1257" s="135"/>
      <c r="J1257" s="135"/>
      <c r="P1257" s="106"/>
    </row>
    <row r="1258" spans="1:17" x14ac:dyDescent="0.25">
      <c r="A1258" s="167">
        <v>1</v>
      </c>
      <c r="B1258" s="10" t="s">
        <v>170</v>
      </c>
      <c r="C1258" s="167"/>
      <c r="D1258" s="167"/>
      <c r="E1258" s="165" t="e">
        <f>F1258/D1258</f>
        <v>#DIV/0!</v>
      </c>
      <c r="F1258" s="165"/>
      <c r="I1258" s="138"/>
      <c r="J1258" s="138"/>
      <c r="P1258" s="106"/>
    </row>
    <row r="1259" spans="1:17" s="78" customFormat="1" x14ac:dyDescent="0.25">
      <c r="A1259" s="167">
        <v>2</v>
      </c>
      <c r="B1259" s="10" t="s">
        <v>171</v>
      </c>
      <c r="C1259" s="14"/>
      <c r="D1259" s="14"/>
      <c r="E1259" s="165" t="e">
        <f t="shared" ref="E1259:E1261" si="32">F1259/D1259</f>
        <v>#DIV/0!</v>
      </c>
      <c r="F1259" s="165"/>
      <c r="G1259" s="67"/>
      <c r="H1259" s="67"/>
      <c r="I1259" s="138"/>
      <c r="J1259" s="138"/>
      <c r="K1259" s="79"/>
      <c r="O1259" s="188"/>
      <c r="P1259" s="186"/>
      <c r="Q1259" s="188"/>
    </row>
    <row r="1260" spans="1:17" x14ac:dyDescent="0.25">
      <c r="A1260" s="167">
        <v>3</v>
      </c>
      <c r="B1260" s="10"/>
      <c r="C1260" s="167"/>
      <c r="D1260" s="167"/>
      <c r="E1260" s="165" t="e">
        <f t="shared" si="32"/>
        <v>#DIV/0!</v>
      </c>
      <c r="F1260" s="165"/>
      <c r="I1260" s="138"/>
      <c r="J1260" s="138"/>
      <c r="P1260" s="106"/>
      <c r="Q1260" s="195"/>
    </row>
    <row r="1261" spans="1:17" x14ac:dyDescent="0.25">
      <c r="A1261" s="167">
        <v>4</v>
      </c>
      <c r="B1261" s="10"/>
      <c r="C1261" s="167"/>
      <c r="D1261" s="167"/>
      <c r="E1261" s="165" t="e">
        <f t="shared" si="32"/>
        <v>#DIV/0!</v>
      </c>
      <c r="F1261" s="165"/>
      <c r="I1261" s="138"/>
      <c r="J1261" s="138"/>
      <c r="P1261" s="106"/>
      <c r="Q1261" s="195"/>
    </row>
    <row r="1262" spans="1:17" x14ac:dyDescent="0.25">
      <c r="A1262" s="144"/>
      <c r="B1262" s="145" t="s">
        <v>20</v>
      </c>
      <c r="C1262" s="144" t="s">
        <v>21</v>
      </c>
      <c r="D1262" s="144" t="s">
        <v>21</v>
      </c>
      <c r="E1262" s="144" t="s">
        <v>21</v>
      </c>
      <c r="F1262" s="146">
        <f>F1261+F1259+F1258+F1260</f>
        <v>0</v>
      </c>
      <c r="I1262" s="135">
        <f>SUM(I1258:I1261)</f>
        <v>0</v>
      </c>
      <c r="J1262" s="135">
        <f>SUM(J1258:J1261)</f>
        <v>0</v>
      </c>
      <c r="K1262" s="76"/>
      <c r="P1262" s="106"/>
      <c r="Q1262" s="195"/>
    </row>
    <row r="1263" spans="1:17" x14ac:dyDescent="0.25">
      <c r="A1263" s="17"/>
      <c r="B1263" s="11"/>
      <c r="C1263" s="17"/>
      <c r="D1263" s="17"/>
      <c r="E1263" s="17"/>
      <c r="F1263" s="36"/>
      <c r="P1263" s="106"/>
      <c r="Q1263" s="195"/>
    </row>
    <row r="1264" spans="1:17" x14ac:dyDescent="0.25">
      <c r="A1264" s="861" t="s">
        <v>149</v>
      </c>
      <c r="B1264" s="861"/>
      <c r="C1264" s="861"/>
      <c r="D1264" s="861"/>
      <c r="E1264" s="861"/>
      <c r="F1264" s="861"/>
      <c r="G1264" s="861"/>
      <c r="H1264" s="861"/>
      <c r="I1264" s="861"/>
      <c r="J1264" s="861"/>
      <c r="P1264" s="106"/>
      <c r="Q1264" s="195"/>
    </row>
    <row r="1265" spans="1:17" x14ac:dyDescent="0.25">
      <c r="A1265" s="862"/>
      <c r="B1265" s="862"/>
      <c r="C1265" s="862"/>
      <c r="D1265" s="862"/>
      <c r="E1265" s="862"/>
      <c r="F1265" s="17"/>
      <c r="I1265" s="850" t="s">
        <v>172</v>
      </c>
      <c r="J1265" s="850"/>
      <c r="O1265" s="106"/>
    </row>
    <row r="1266" spans="1:17" ht="56.25" x14ac:dyDescent="0.25">
      <c r="A1266" s="167" t="s">
        <v>15</v>
      </c>
      <c r="B1266" s="167" t="s">
        <v>14</v>
      </c>
      <c r="C1266" s="167" t="s">
        <v>27</v>
      </c>
      <c r="D1266" s="167" t="s">
        <v>75</v>
      </c>
      <c r="E1266" s="167" t="s">
        <v>7</v>
      </c>
      <c r="I1266" s="133" t="s">
        <v>115</v>
      </c>
      <c r="J1266" s="133" t="s">
        <v>173</v>
      </c>
      <c r="K1266" s="81"/>
      <c r="O1266" s="106"/>
    </row>
    <row r="1267" spans="1:17" x14ac:dyDescent="0.25">
      <c r="A1267" s="113">
        <v>1</v>
      </c>
      <c r="B1267" s="113">
        <v>2</v>
      </c>
      <c r="C1267" s="113">
        <v>3</v>
      </c>
      <c r="D1267" s="113">
        <v>4</v>
      </c>
      <c r="E1267" s="113">
        <v>5</v>
      </c>
      <c r="F1267" s="78"/>
      <c r="G1267" s="78"/>
      <c r="H1267" s="78"/>
      <c r="I1267" s="135"/>
      <c r="J1267" s="135"/>
      <c r="O1267" s="106"/>
    </row>
    <row r="1268" spans="1:17" x14ac:dyDescent="0.25">
      <c r="A1268" s="167">
        <v>1</v>
      </c>
      <c r="B1268" s="10" t="s">
        <v>84</v>
      </c>
      <c r="C1268" s="167"/>
      <c r="D1268" s="165" t="e">
        <f>E1268/C1268</f>
        <v>#DIV/0!</v>
      </c>
      <c r="E1268" s="165"/>
      <c r="I1268" s="138"/>
      <c r="J1268" s="138"/>
      <c r="O1268" s="106"/>
    </row>
    <row r="1269" spans="1:17" s="78" customFormat="1" x14ac:dyDescent="0.25">
      <c r="A1269" s="167">
        <v>2</v>
      </c>
      <c r="B1269" s="10" t="s">
        <v>83</v>
      </c>
      <c r="C1269" s="167"/>
      <c r="D1269" s="165" t="e">
        <f>E1269/C1269</f>
        <v>#DIV/0!</v>
      </c>
      <c r="E1269" s="165"/>
      <c r="F1269" s="67"/>
      <c r="G1269" s="67"/>
      <c r="H1269" s="67"/>
      <c r="I1269" s="138"/>
      <c r="J1269" s="138"/>
      <c r="K1269" s="79"/>
      <c r="O1269" s="186"/>
      <c r="P1269" s="188"/>
      <c r="Q1269" s="188"/>
    </row>
    <row r="1270" spans="1:17" x14ac:dyDescent="0.25">
      <c r="A1270" s="167">
        <v>3</v>
      </c>
      <c r="B1270" s="10" t="s">
        <v>85</v>
      </c>
      <c r="C1270" s="167"/>
      <c r="D1270" s="165" t="e">
        <f>E1270/C1270</f>
        <v>#DIV/0!</v>
      </c>
      <c r="E1270" s="165"/>
      <c r="I1270" s="138"/>
      <c r="J1270" s="138"/>
      <c r="O1270" s="106"/>
    </row>
    <row r="1271" spans="1:17" x14ac:dyDescent="0.25">
      <c r="A1271" s="167">
        <v>4</v>
      </c>
      <c r="B1271" s="10" t="s">
        <v>86</v>
      </c>
      <c r="C1271" s="167"/>
      <c r="D1271" s="165" t="e">
        <f>E1271/C1271</f>
        <v>#DIV/0!</v>
      </c>
      <c r="E1271" s="165"/>
      <c r="I1271" s="138"/>
      <c r="J1271" s="138"/>
      <c r="O1271" s="106"/>
    </row>
    <row r="1272" spans="1:17" x14ac:dyDescent="0.25">
      <c r="A1272" s="144"/>
      <c r="B1272" s="145" t="s">
        <v>20</v>
      </c>
      <c r="C1272" s="144"/>
      <c r="D1272" s="144" t="s">
        <v>21</v>
      </c>
      <c r="E1272" s="146">
        <f>E1271+E1270+E1269+E1268</f>
        <v>0</v>
      </c>
      <c r="I1272" s="135">
        <f>SUM(I1268:I1271)</f>
        <v>0</v>
      </c>
      <c r="J1272" s="135">
        <f>SUM(J1268:J1271)</f>
        <v>0</v>
      </c>
      <c r="O1272" s="106"/>
    </row>
    <row r="1273" spans="1:17" x14ac:dyDescent="0.25">
      <c r="A1273" s="35"/>
      <c r="B1273" s="11"/>
      <c r="C1273" s="17"/>
      <c r="D1273" s="17"/>
      <c r="E1273" s="17"/>
      <c r="F1273" s="36"/>
      <c r="O1273" s="106"/>
    </row>
    <row r="1274" spans="1:17" x14ac:dyDescent="0.25">
      <c r="A1274" s="861" t="s">
        <v>158</v>
      </c>
      <c r="B1274" s="861"/>
      <c r="C1274" s="861"/>
      <c r="D1274" s="861"/>
      <c r="E1274" s="861"/>
      <c r="F1274" s="861"/>
      <c r="G1274" s="861"/>
      <c r="H1274" s="861"/>
      <c r="I1274" s="861"/>
      <c r="J1274" s="861"/>
      <c r="O1274" s="106"/>
    </row>
    <row r="1275" spans="1:17" x14ac:dyDescent="0.25">
      <c r="A1275" s="30"/>
      <c r="B1275" s="11"/>
      <c r="C1275" s="17"/>
      <c r="D1275" s="17"/>
      <c r="E1275" s="17"/>
      <c r="F1275" s="17"/>
      <c r="P1275" s="106"/>
    </row>
    <row r="1276" spans="1:17" x14ac:dyDescent="0.25">
      <c r="A1276" s="30"/>
      <c r="B1276" s="11"/>
      <c r="C1276" s="17"/>
      <c r="D1276" s="17"/>
      <c r="E1276" s="17"/>
      <c r="F1276" s="17"/>
      <c r="I1276" s="850" t="s">
        <v>172</v>
      </c>
      <c r="J1276" s="850"/>
      <c r="K1276" s="128"/>
    </row>
    <row r="1277" spans="1:17" ht="56.25" x14ac:dyDescent="0.25">
      <c r="A1277" s="167" t="s">
        <v>24</v>
      </c>
      <c r="B1277" s="167" t="s">
        <v>14</v>
      </c>
      <c r="C1277" s="167" t="s">
        <v>74</v>
      </c>
      <c r="D1277" s="167" t="s">
        <v>117</v>
      </c>
      <c r="F1277" s="17"/>
      <c r="I1277" s="133" t="s">
        <v>115</v>
      </c>
      <c r="J1277" s="133" t="s">
        <v>173</v>
      </c>
      <c r="P1277" s="106"/>
    </row>
    <row r="1278" spans="1:17" x14ac:dyDescent="0.25">
      <c r="A1278" s="113">
        <v>1</v>
      </c>
      <c r="B1278" s="113">
        <v>2</v>
      </c>
      <c r="C1278" s="113">
        <v>3</v>
      </c>
      <c r="D1278" s="113">
        <v>4</v>
      </c>
      <c r="E1278" s="78"/>
      <c r="F1278" s="1"/>
      <c r="G1278" s="78"/>
      <c r="H1278" s="78"/>
      <c r="I1278" s="135"/>
      <c r="J1278" s="135"/>
      <c r="P1278" s="106"/>
    </row>
    <row r="1279" spans="1:17" x14ac:dyDescent="0.25">
      <c r="A1279" s="167"/>
      <c r="B1279" s="15"/>
      <c r="C1279" s="13"/>
      <c r="D1279" s="165"/>
      <c r="F1279" s="17"/>
      <c r="I1279" s="138"/>
      <c r="J1279" s="138"/>
      <c r="P1279" s="106"/>
    </row>
    <row r="1280" spans="1:17" s="78" customFormat="1" x14ac:dyDescent="0.25">
      <c r="A1280" s="167"/>
      <c r="B1280" s="15"/>
      <c r="C1280" s="13"/>
      <c r="D1280" s="165"/>
      <c r="E1280" s="67"/>
      <c r="F1280" s="36"/>
      <c r="G1280" s="67"/>
      <c r="H1280" s="67"/>
      <c r="I1280" s="138"/>
      <c r="J1280" s="138"/>
      <c r="K1280" s="79"/>
      <c r="O1280" s="188"/>
      <c r="P1280" s="186"/>
      <c r="Q1280" s="188"/>
    </row>
    <row r="1281" spans="1:17" x14ac:dyDescent="0.25">
      <c r="A1281" s="167"/>
      <c r="B1281" s="15"/>
      <c r="C1281" s="13"/>
      <c r="D1281" s="165"/>
      <c r="F1281" s="17"/>
      <c r="I1281" s="138"/>
      <c r="J1281" s="138"/>
      <c r="P1281" s="106"/>
      <c r="Q1281" s="195"/>
    </row>
    <row r="1282" spans="1:17" x14ac:dyDescent="0.25">
      <c r="A1282" s="167"/>
      <c r="B1282" s="15"/>
      <c r="C1282" s="13"/>
      <c r="D1282" s="165"/>
      <c r="F1282" s="17"/>
      <c r="I1282" s="138"/>
      <c r="J1282" s="138"/>
      <c r="P1282" s="106"/>
      <c r="Q1282" s="195"/>
    </row>
    <row r="1283" spans="1:17" x14ac:dyDescent="0.25">
      <c r="A1283" s="144"/>
      <c r="B1283" s="145" t="s">
        <v>20</v>
      </c>
      <c r="C1283" s="144" t="s">
        <v>21</v>
      </c>
      <c r="D1283" s="146">
        <f>SUM(D1279:D1282)</f>
        <v>0</v>
      </c>
      <c r="F1283" s="17"/>
      <c r="I1283" s="135">
        <f>SUM(I1279:I1282)</f>
        <v>0</v>
      </c>
      <c r="J1283" s="135">
        <f>SUM(J1279:J1282)</f>
        <v>0</v>
      </c>
      <c r="P1283" s="106"/>
      <c r="Q1283" s="195"/>
    </row>
    <row r="1284" spans="1:17" x14ac:dyDescent="0.25">
      <c r="A1284" s="35"/>
      <c r="B1284" s="11"/>
      <c r="C1284" s="17"/>
      <c r="D1284" s="17"/>
      <c r="E1284" s="17"/>
      <c r="F1284" s="36"/>
      <c r="P1284" s="106"/>
      <c r="Q1284" s="195"/>
    </row>
    <row r="1285" spans="1:17" x14ac:dyDescent="0.25">
      <c r="A1285" s="863" t="s">
        <v>180</v>
      </c>
      <c r="B1285" s="863"/>
      <c r="C1285" s="863"/>
      <c r="D1285" s="863"/>
      <c r="E1285" s="863"/>
      <c r="F1285" s="863"/>
      <c r="G1285" s="863"/>
      <c r="H1285" s="863"/>
      <c r="I1285" s="863"/>
      <c r="J1285" s="863"/>
      <c r="P1285" s="106"/>
    </row>
    <row r="1286" spans="1:17" x14ac:dyDescent="0.25">
      <c r="A1286" s="35"/>
      <c r="B1286" s="11"/>
      <c r="C1286" s="17"/>
      <c r="D1286" s="17"/>
      <c r="E1286" s="17"/>
      <c r="F1286" s="36"/>
      <c r="P1286" s="106"/>
    </row>
    <row r="1287" spans="1:17" x14ac:dyDescent="0.25">
      <c r="A1287" s="860" t="s">
        <v>118</v>
      </c>
      <c r="B1287" s="860"/>
      <c r="C1287" s="860"/>
      <c r="D1287" s="860"/>
      <c r="E1287" s="860"/>
      <c r="F1287" s="860"/>
      <c r="G1287" s="860"/>
      <c r="H1287" s="860"/>
      <c r="I1287" s="860"/>
      <c r="J1287" s="860"/>
      <c r="K1287" s="123"/>
    </row>
    <row r="1288" spans="1:17" x14ac:dyDescent="0.25">
      <c r="A1288" s="55"/>
      <c r="B1288" s="55"/>
      <c r="C1288" s="55"/>
      <c r="D1288" s="55"/>
      <c r="E1288" s="55"/>
      <c r="F1288" s="17"/>
      <c r="I1288" s="850" t="s">
        <v>172</v>
      </c>
      <c r="J1288" s="850"/>
      <c r="P1288" s="106"/>
    </row>
    <row r="1289" spans="1:17" ht="56.25" x14ac:dyDescent="0.25">
      <c r="A1289" s="167" t="s">
        <v>24</v>
      </c>
      <c r="B1289" s="167" t="s">
        <v>14</v>
      </c>
      <c r="C1289" s="167" t="s">
        <v>74</v>
      </c>
      <c r="D1289" s="167" t="s">
        <v>117</v>
      </c>
      <c r="E1289" s="68"/>
      <c r="F1289" s="37"/>
      <c r="G1289" s="4"/>
      <c r="H1289" s="37"/>
      <c r="I1289" s="133" t="s">
        <v>115</v>
      </c>
      <c r="J1289" s="133" t="s">
        <v>173</v>
      </c>
      <c r="K1289" s="128"/>
      <c r="P1289" s="106"/>
    </row>
    <row r="1290" spans="1:17" x14ac:dyDescent="0.25">
      <c r="A1290" s="113">
        <v>1</v>
      </c>
      <c r="B1290" s="113">
        <v>2</v>
      </c>
      <c r="C1290" s="113">
        <v>3</v>
      </c>
      <c r="D1290" s="113">
        <v>4</v>
      </c>
      <c r="E1290" s="79"/>
      <c r="F1290" s="107"/>
      <c r="G1290" s="108"/>
      <c r="H1290" s="109"/>
      <c r="I1290" s="141"/>
      <c r="J1290" s="141"/>
      <c r="P1290" s="106"/>
    </row>
    <row r="1291" spans="1:17" s="68" customFormat="1" x14ac:dyDescent="0.25">
      <c r="A1291" s="167">
        <v>1</v>
      </c>
      <c r="B1291" s="10"/>
      <c r="C1291" s="13"/>
      <c r="D1291" s="165"/>
      <c r="F1291" s="37"/>
      <c r="G1291" s="4"/>
      <c r="H1291" s="21"/>
      <c r="I1291" s="142"/>
      <c r="J1291" s="142"/>
      <c r="O1291" s="121"/>
      <c r="P1291" s="88"/>
      <c r="Q1291" s="121"/>
    </row>
    <row r="1292" spans="1:17" s="79" customFormat="1" x14ac:dyDescent="0.25">
      <c r="A1292" s="144"/>
      <c r="B1292" s="145" t="s">
        <v>20</v>
      </c>
      <c r="C1292" s="144" t="s">
        <v>21</v>
      </c>
      <c r="D1292" s="146">
        <f>SUM(D1291:D1291)</f>
        <v>0</v>
      </c>
      <c r="E1292" s="68"/>
      <c r="F1292" s="37"/>
      <c r="G1292" s="4"/>
      <c r="H1292" s="21"/>
      <c r="I1292" s="135">
        <f>SUM(I1291)</f>
        <v>0</v>
      </c>
      <c r="J1292" s="135">
        <f>SUM(J1291)</f>
        <v>0</v>
      </c>
      <c r="O1292" s="193"/>
      <c r="P1292" s="198"/>
      <c r="Q1292" s="193"/>
    </row>
    <row r="1293" spans="1:17" s="68" customFormat="1" x14ac:dyDescent="0.25">
      <c r="A1293" s="37"/>
      <c r="B1293" s="37"/>
      <c r="C1293" s="37"/>
      <c r="D1293" s="37"/>
      <c r="E1293" s="37"/>
      <c r="F1293" s="37"/>
      <c r="G1293" s="4"/>
      <c r="H1293" s="21"/>
      <c r="I1293" s="4"/>
      <c r="J1293" s="4"/>
      <c r="O1293" s="121"/>
      <c r="P1293" s="88"/>
      <c r="Q1293" s="199"/>
    </row>
    <row r="1294" spans="1:17" s="68" customFormat="1" x14ac:dyDescent="0.25">
      <c r="A1294" s="861" t="s">
        <v>152</v>
      </c>
      <c r="B1294" s="861"/>
      <c r="C1294" s="861"/>
      <c r="D1294" s="861"/>
      <c r="E1294" s="861"/>
      <c r="F1294" s="861"/>
      <c r="G1294" s="861"/>
      <c r="H1294" s="861"/>
      <c r="I1294" s="861"/>
      <c r="J1294" s="861"/>
      <c r="O1294" s="121"/>
      <c r="P1294" s="88"/>
      <c r="Q1294" s="121"/>
    </row>
    <row r="1295" spans="1:17" s="68" customFormat="1" x14ac:dyDescent="0.25">
      <c r="A1295" s="862"/>
      <c r="B1295" s="862"/>
      <c r="C1295" s="862"/>
      <c r="D1295" s="862"/>
      <c r="E1295" s="862"/>
      <c r="F1295" s="862"/>
      <c r="G1295" s="67"/>
      <c r="H1295" s="67"/>
      <c r="I1295" s="850" t="s">
        <v>172</v>
      </c>
      <c r="J1295" s="850"/>
      <c r="O1295" s="121"/>
      <c r="P1295" s="88"/>
      <c r="Q1295" s="121"/>
    </row>
    <row r="1296" spans="1:17" s="68" customFormat="1" ht="56.25" x14ac:dyDescent="0.25">
      <c r="A1296" s="167" t="s">
        <v>24</v>
      </c>
      <c r="B1296" s="167" t="s">
        <v>14</v>
      </c>
      <c r="C1296" s="167" t="s">
        <v>78</v>
      </c>
      <c r="D1296" s="167" t="s">
        <v>27</v>
      </c>
      <c r="E1296" s="167" t="s">
        <v>79</v>
      </c>
      <c r="F1296" s="167" t="s">
        <v>7</v>
      </c>
      <c r="H1296" s="67"/>
      <c r="I1296" s="133" t="s">
        <v>115</v>
      </c>
      <c r="J1296" s="133" t="s">
        <v>173</v>
      </c>
      <c r="M1296" s="76"/>
      <c r="O1296" s="121"/>
      <c r="P1296" s="88"/>
      <c r="Q1296" s="121"/>
    </row>
    <row r="1297" spans="1:17" s="68" customFormat="1" x14ac:dyDescent="0.25">
      <c r="A1297" s="113">
        <v>1</v>
      </c>
      <c r="B1297" s="113">
        <v>2</v>
      </c>
      <c r="C1297" s="113">
        <v>3</v>
      </c>
      <c r="D1297" s="113">
        <v>4</v>
      </c>
      <c r="E1297" s="113">
        <v>5</v>
      </c>
      <c r="F1297" s="113">
        <v>6</v>
      </c>
      <c r="G1297" s="79"/>
      <c r="H1297" s="78"/>
      <c r="I1297" s="130"/>
      <c r="J1297" s="130"/>
      <c r="O1297" s="121"/>
      <c r="P1297" s="88"/>
      <c r="Q1297" s="121"/>
    </row>
    <row r="1298" spans="1:17" s="68" customFormat="1" x14ac:dyDescent="0.25">
      <c r="A1298" s="167">
        <v>1</v>
      </c>
      <c r="B1298" s="10" t="s">
        <v>175</v>
      </c>
      <c r="C1298" s="167"/>
      <c r="D1298" s="167"/>
      <c r="E1298" s="165" t="e">
        <f>F1298/D1298</f>
        <v>#DIV/0!</v>
      </c>
      <c r="F1298" s="165"/>
      <c r="H1298" s="67"/>
      <c r="I1298" s="142"/>
      <c r="J1298" s="142"/>
      <c r="O1298" s="121"/>
      <c r="P1298" s="88"/>
      <c r="Q1298" s="121"/>
    </row>
    <row r="1299" spans="1:17" s="79" customFormat="1" x14ac:dyDescent="0.25">
      <c r="A1299" s="144"/>
      <c r="B1299" s="145" t="s">
        <v>20</v>
      </c>
      <c r="C1299" s="144" t="s">
        <v>21</v>
      </c>
      <c r="D1299" s="144" t="s">
        <v>21</v>
      </c>
      <c r="E1299" s="144" t="s">
        <v>21</v>
      </c>
      <c r="F1299" s="146">
        <f>F1298</f>
        <v>0</v>
      </c>
      <c r="G1299" s="67"/>
      <c r="H1299" s="67"/>
      <c r="I1299" s="135">
        <f>SUM(I1298)</f>
        <v>0</v>
      </c>
      <c r="J1299" s="135">
        <f>SUM(J1298)</f>
        <v>0</v>
      </c>
      <c r="O1299" s="193"/>
      <c r="P1299" s="198"/>
      <c r="Q1299" s="193"/>
    </row>
    <row r="1300" spans="1:17" s="68" customFormat="1" x14ac:dyDescent="0.25">
      <c r="A1300" s="35"/>
      <c r="B1300" s="11"/>
      <c r="C1300" s="17"/>
      <c r="D1300" s="17"/>
      <c r="E1300" s="17"/>
      <c r="F1300" s="36"/>
      <c r="G1300" s="67"/>
      <c r="H1300" s="67"/>
      <c r="I1300" s="67"/>
      <c r="J1300" s="67"/>
      <c r="O1300" s="121"/>
      <c r="P1300" s="88"/>
      <c r="Q1300" s="121"/>
    </row>
    <row r="1301" spans="1:17" x14ac:dyDescent="0.25">
      <c r="A1301" s="35"/>
      <c r="B1301" s="48" t="s">
        <v>100</v>
      </c>
      <c r="C1301" s="164">
        <f>C1302+C1303+C1304</f>
        <v>0</v>
      </c>
      <c r="D1301" s="194"/>
      <c r="P1301" s="106"/>
    </row>
    <row r="1302" spans="1:17" x14ac:dyDescent="0.25">
      <c r="A1302" s="35"/>
      <c r="B1302" s="49" t="s">
        <v>2</v>
      </c>
      <c r="C1302" s="164">
        <f>F1299+D1292+D1283+E1272+F1262+F1252+F1242+F1232+F1222+F1212+E1202+D1192+D1181+E1170+F1160+F1149+F1141+F1126+D1117+D1108+E1099+E1087+E1078+C1066+C1055+C1044+C1033+C1020+E1007+E996+E985+D974+E958+F949+F942+F924+E910+J902-C1303-C1304</f>
        <v>0</v>
      </c>
      <c r="D1302" s="195"/>
      <c r="P1302" s="106"/>
    </row>
    <row r="1303" spans="1:17" x14ac:dyDescent="0.25">
      <c r="A1303" s="17"/>
      <c r="B1303" s="11" t="s">
        <v>13</v>
      </c>
      <c r="C1303" s="164">
        <f>I1299+I1292+I1283+I1272+I1262+I1252+I1242+I1222+I1232+I1212+I1202+I1192+I1181+I1170+I1160+I1149+I1141+I1126+I1117+I1108+I1099+I1087+I1078+I1066+I1055+I1044+I1033+I1020+I1007+I996+I985+I974+I958+I949+I942+I924+I910</f>
        <v>0</v>
      </c>
      <c r="D1303" s="195"/>
      <c r="L1303" s="38"/>
      <c r="M1303" s="11"/>
      <c r="N1303" s="75"/>
      <c r="P1303" s="106"/>
    </row>
    <row r="1304" spans="1:17" x14ac:dyDescent="0.25">
      <c r="A1304" s="17"/>
      <c r="B1304" s="11" t="s">
        <v>106</v>
      </c>
      <c r="C1304" s="164">
        <f>J1299+J1292+J1283+J1272+J1262+J1252+J1242+J1232+J1222+J1212+J1202+J1192+J1181+J1170+J1160+J1149+J1141+J1126+J1117+J1108+J1099+J1087+J1078+J1066+J1055+J1044+J1033+J1020+J1007+J996+J985+J974+J958+J949+J942+J924+J910</f>
        <v>0</v>
      </c>
      <c r="D1304" s="195"/>
    </row>
    <row r="1305" spans="1:17" x14ac:dyDescent="0.25">
      <c r="A1305" s="17"/>
      <c r="B1305" s="11"/>
      <c r="C1305" s="17"/>
      <c r="D1305" s="17"/>
      <c r="E1305" s="17"/>
      <c r="F1305" s="17"/>
    </row>
    <row r="1306" spans="1:17" x14ac:dyDescent="0.25">
      <c r="A1306" s="17"/>
      <c r="B1306" s="175" t="s">
        <v>195</v>
      </c>
      <c r="C1306" s="201">
        <f>F1299+D1292+D1283+E1272+F1262+F1252+F1242+F1232+F1222+F1212+E1202+D1192+D1181+E1170+F1160+F1149+F1141+F1126+D1117+D1108+E1099</f>
        <v>0</v>
      </c>
      <c r="D1306" s="17"/>
      <c r="E1306" s="17"/>
      <c r="F1306" s="17"/>
    </row>
    <row r="1307" spans="1:17" ht="48" customHeight="1" x14ac:dyDescent="0.25">
      <c r="A1307" s="17"/>
      <c r="B1307" s="200" t="s">
        <v>196</v>
      </c>
      <c r="C1307" s="202"/>
      <c r="D1307" s="17"/>
      <c r="E1307" s="17"/>
      <c r="F1307" s="17"/>
    </row>
    <row r="1308" spans="1:17" ht="45" x14ac:dyDescent="0.25">
      <c r="A1308" s="17"/>
      <c r="B1308" s="175" t="s">
        <v>197</v>
      </c>
      <c r="C1308" s="201">
        <f>C1306-C1307</f>
        <v>0</v>
      </c>
      <c r="D1308" s="17"/>
      <c r="E1308" s="17"/>
      <c r="F1308" s="17"/>
    </row>
    <row r="1309" spans="1:17" x14ac:dyDescent="0.25">
      <c r="A1309" s="17"/>
      <c r="B1309" s="11"/>
      <c r="C1309" s="17"/>
      <c r="D1309" s="17"/>
      <c r="E1309" s="17"/>
      <c r="F1309" s="17"/>
    </row>
    <row r="1310" spans="1:17" x14ac:dyDescent="0.25">
      <c r="A1310" s="17"/>
      <c r="B1310" s="11"/>
      <c r="C1310" s="17"/>
      <c r="D1310" s="17"/>
      <c r="E1310" s="17"/>
      <c r="F1310" s="17"/>
    </row>
    <row r="1311" spans="1:17" x14ac:dyDescent="0.25">
      <c r="A1311" s="17"/>
      <c r="B1311" s="11"/>
      <c r="C1311" s="17"/>
      <c r="D1311" s="17"/>
      <c r="E1311" s="17"/>
      <c r="F1311" s="17"/>
    </row>
    <row r="1312" spans="1:17" x14ac:dyDescent="0.25">
      <c r="A1312" s="17"/>
      <c r="B1312" s="11"/>
      <c r="C1312" s="17"/>
      <c r="D1312" s="17"/>
      <c r="E1312" s="17"/>
      <c r="F1312" s="17"/>
    </row>
    <row r="1313" spans="1:17" x14ac:dyDescent="0.25">
      <c r="A1313" s="858" t="s">
        <v>9</v>
      </c>
      <c r="B1313" s="858"/>
      <c r="C1313" s="39"/>
      <c r="D1313" s="928" t="e">
        <f>#REF!</f>
        <v>#REF!</v>
      </c>
      <c r="E1313" s="928"/>
      <c r="F1313" s="17"/>
      <c r="G1313" s="17"/>
      <c r="H1313" s="17"/>
      <c r="I1313" s="17"/>
      <c r="J1313" s="17"/>
    </row>
    <row r="1314" spans="1:17" x14ac:dyDescent="0.25">
      <c r="A1314" s="17"/>
      <c r="B1314" s="40"/>
      <c r="C1314" s="161" t="s">
        <v>10</v>
      </c>
      <c r="D1314" s="929" t="s">
        <v>3</v>
      </c>
      <c r="E1314" s="929"/>
      <c r="F1314" s="17"/>
      <c r="G1314" s="17"/>
      <c r="H1314" s="17"/>
      <c r="I1314" s="17"/>
      <c r="J1314" s="17"/>
    </row>
    <row r="1315" spans="1:17" s="17" customFormat="1" x14ac:dyDescent="0.25">
      <c r="A1315" s="927"/>
      <c r="B1315" s="927"/>
      <c r="C1315" s="41"/>
      <c r="D1315" s="162"/>
      <c r="E1315" s="42"/>
      <c r="L1315" s="111"/>
      <c r="O1315" s="20"/>
      <c r="P1315" s="20"/>
      <c r="Q1315" s="20"/>
    </row>
    <row r="1316" spans="1:17" s="17" customFormat="1" x14ac:dyDescent="0.25">
      <c r="A1316" s="927"/>
      <c r="B1316" s="927"/>
      <c r="C1316" s="41"/>
      <c r="D1316" s="910"/>
      <c r="E1316" s="910"/>
      <c r="L1316" s="111"/>
      <c r="O1316" s="20"/>
      <c r="P1316" s="20"/>
      <c r="Q1316" s="20"/>
    </row>
    <row r="1317" spans="1:17" s="17" customFormat="1" x14ac:dyDescent="0.25">
      <c r="A1317" s="20"/>
      <c r="B1317" s="43"/>
      <c r="C1317" s="9"/>
      <c r="D1317" s="910"/>
      <c r="E1317" s="910"/>
      <c r="L1317" s="111"/>
      <c r="O1317" s="20"/>
      <c r="P1317" s="20"/>
      <c r="Q1317" s="20"/>
    </row>
    <row r="1318" spans="1:17" s="17" customFormat="1" x14ac:dyDescent="0.25">
      <c r="B1318" s="40"/>
      <c r="C1318" s="44"/>
      <c r="D1318" s="45"/>
      <c r="E1318" s="46"/>
      <c r="L1318" s="111"/>
      <c r="O1318" s="20"/>
      <c r="P1318" s="20"/>
      <c r="Q1318" s="20"/>
    </row>
    <row r="1319" spans="1:17" s="17" customFormat="1" x14ac:dyDescent="0.25">
      <c r="A1319" s="858" t="s">
        <v>11</v>
      </c>
      <c r="B1319" s="858"/>
      <c r="C1319" s="47"/>
      <c r="D1319" s="928" t="e">
        <f>#REF!</f>
        <v>#REF!</v>
      </c>
      <c r="E1319" s="928"/>
      <c r="L1319" s="111"/>
      <c r="O1319" s="20"/>
      <c r="P1319" s="20"/>
      <c r="Q1319" s="20"/>
    </row>
    <row r="1320" spans="1:17" s="17" customFormat="1" x14ac:dyDescent="0.25">
      <c r="B1320" s="40"/>
      <c r="C1320" s="161" t="s">
        <v>10</v>
      </c>
      <c r="D1320" s="857" t="s">
        <v>3</v>
      </c>
      <c r="E1320" s="857"/>
      <c r="L1320" s="111"/>
      <c r="O1320" s="20"/>
      <c r="P1320" s="20"/>
      <c r="Q1320" s="20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x14ac:dyDescent="0.25">
      <c r="A1323" s="17"/>
      <c r="B1323" s="11"/>
      <c r="C1323" s="17"/>
      <c r="D1323" s="17"/>
      <c r="E1323" s="17"/>
      <c r="F1323" s="17"/>
    </row>
  </sheetData>
  <mergeCells count="390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9:J129"/>
    <mergeCell ref="A131:J131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66:J166"/>
    <mergeCell ref="I167:J167"/>
    <mergeCell ref="A177:J177"/>
    <mergeCell ref="I178:J178"/>
    <mergeCell ref="A189:J189"/>
    <mergeCell ref="A191:J191"/>
    <mergeCell ref="I132:J132"/>
    <mergeCell ref="A142:J142"/>
    <mergeCell ref="A144:J144"/>
    <mergeCell ref="I145:J145"/>
    <mergeCell ref="A155:J155"/>
    <mergeCell ref="I156:J156"/>
    <mergeCell ref="A221:J221"/>
    <mergeCell ref="I222:J222"/>
    <mergeCell ref="A230:J230"/>
    <mergeCell ref="I231:J231"/>
    <mergeCell ref="A239:J239"/>
    <mergeCell ref="A240:F240"/>
    <mergeCell ref="I240:J240"/>
    <mergeCell ref="I192:J192"/>
    <mergeCell ref="A200:J200"/>
    <mergeCell ref="I201:J201"/>
    <mergeCell ref="A210:J210"/>
    <mergeCell ref="A212:J212"/>
    <mergeCell ref="I213:J213"/>
    <mergeCell ref="I272:J272"/>
    <mergeCell ref="A282:J282"/>
    <mergeCell ref="I283:J283"/>
    <mergeCell ref="A292:J292"/>
    <mergeCell ref="I294:J294"/>
    <mergeCell ref="A303:J303"/>
    <mergeCell ref="A249:J249"/>
    <mergeCell ref="A251:J251"/>
    <mergeCell ref="I252:J252"/>
    <mergeCell ref="A263:J263"/>
    <mergeCell ref="I264:J264"/>
    <mergeCell ref="A271:J271"/>
    <mergeCell ref="A334:J334"/>
    <mergeCell ref="A335:F335"/>
    <mergeCell ref="I335:J335"/>
    <mergeCell ref="A344:J344"/>
    <mergeCell ref="A345:F345"/>
    <mergeCell ref="I345:J345"/>
    <mergeCell ref="I305:J305"/>
    <mergeCell ref="A314:J314"/>
    <mergeCell ref="A315:E315"/>
    <mergeCell ref="I315:J315"/>
    <mergeCell ref="A324:J324"/>
    <mergeCell ref="A325:F325"/>
    <mergeCell ref="I325:J325"/>
    <mergeCell ref="A374:J374"/>
    <mergeCell ref="A375:F375"/>
    <mergeCell ref="I375:J375"/>
    <mergeCell ref="A384:J384"/>
    <mergeCell ref="A385:E385"/>
    <mergeCell ref="I385:J385"/>
    <mergeCell ref="A354:J354"/>
    <mergeCell ref="A355:F355"/>
    <mergeCell ref="I355:J355"/>
    <mergeCell ref="A364:J364"/>
    <mergeCell ref="A365:F365"/>
    <mergeCell ref="I365:J365"/>
    <mergeCell ref="A415:F415"/>
    <mergeCell ref="I415:J415"/>
    <mergeCell ref="A433:B433"/>
    <mergeCell ref="D433:E433"/>
    <mergeCell ref="D434:E434"/>
    <mergeCell ref="A435:B435"/>
    <mergeCell ref="A394:J394"/>
    <mergeCell ref="I396:J396"/>
    <mergeCell ref="A405:J405"/>
    <mergeCell ref="A407:J407"/>
    <mergeCell ref="I408:J408"/>
    <mergeCell ref="A414:J414"/>
    <mergeCell ref="A441:J441"/>
    <mergeCell ref="A443:J443"/>
    <mergeCell ref="A447:B447"/>
    <mergeCell ref="C447:J447"/>
    <mergeCell ref="A450:J450"/>
    <mergeCell ref="A452:J452"/>
    <mergeCell ref="A436:B436"/>
    <mergeCell ref="D436:E436"/>
    <mergeCell ref="D437:E437"/>
    <mergeCell ref="A439:B439"/>
    <mergeCell ref="D439:E439"/>
    <mergeCell ref="D440:E440"/>
    <mergeCell ref="A454:J454"/>
    <mergeCell ref="A457:A459"/>
    <mergeCell ref="B457:B459"/>
    <mergeCell ref="C457:C459"/>
    <mergeCell ref="D457:G457"/>
    <mergeCell ref="H457:H459"/>
    <mergeCell ref="I457:I459"/>
    <mergeCell ref="J457:J459"/>
    <mergeCell ref="D458:D459"/>
    <mergeCell ref="E458:G458"/>
    <mergeCell ref="A482:A483"/>
    <mergeCell ref="A486:J486"/>
    <mergeCell ref="I487:J487"/>
    <mergeCell ref="A504:J504"/>
    <mergeCell ref="I505:J505"/>
    <mergeCell ref="A511:J511"/>
    <mergeCell ref="A464:J464"/>
    <mergeCell ref="I465:J465"/>
    <mergeCell ref="A472:J472"/>
    <mergeCell ref="A474:J474"/>
    <mergeCell ref="I475:J475"/>
    <mergeCell ref="A479:A480"/>
    <mergeCell ref="L527:L532"/>
    <mergeCell ref="A529:A530"/>
    <mergeCell ref="A536:J536"/>
    <mergeCell ref="A538:J538"/>
    <mergeCell ref="I539:J539"/>
    <mergeCell ref="A547:J547"/>
    <mergeCell ref="A513:J513"/>
    <mergeCell ref="A514:E514"/>
    <mergeCell ref="I514:J514"/>
    <mergeCell ref="A520:J520"/>
    <mergeCell ref="A522:J522"/>
    <mergeCell ref="I523:J523"/>
    <mergeCell ref="A569:J569"/>
    <mergeCell ref="A571:J571"/>
    <mergeCell ref="A549:J549"/>
    <mergeCell ref="A550:E550"/>
    <mergeCell ref="I550:J550"/>
    <mergeCell ref="I559:J559"/>
    <mergeCell ref="A564:A565"/>
    <mergeCell ref="C564:C565"/>
    <mergeCell ref="D564:D565"/>
    <mergeCell ref="E564:E565"/>
    <mergeCell ref="A606:J606"/>
    <mergeCell ref="I607:J607"/>
    <mergeCell ref="A617:J617"/>
    <mergeCell ref="I618:J618"/>
    <mergeCell ref="A629:J629"/>
    <mergeCell ref="A631:J631"/>
    <mergeCell ref="I572:J572"/>
    <mergeCell ref="A582:J582"/>
    <mergeCell ref="A584:J584"/>
    <mergeCell ref="I585:J585"/>
    <mergeCell ref="A595:J595"/>
    <mergeCell ref="I596:J596"/>
    <mergeCell ref="A661:J661"/>
    <mergeCell ref="I662:J662"/>
    <mergeCell ref="A670:J670"/>
    <mergeCell ref="I671:J671"/>
    <mergeCell ref="A679:J679"/>
    <mergeCell ref="A680:F680"/>
    <mergeCell ref="I680:J680"/>
    <mergeCell ref="I632:J632"/>
    <mergeCell ref="A640:J640"/>
    <mergeCell ref="I641:J641"/>
    <mergeCell ref="A650:J650"/>
    <mergeCell ref="A652:J652"/>
    <mergeCell ref="I653:J653"/>
    <mergeCell ref="I712:J712"/>
    <mergeCell ref="A722:J722"/>
    <mergeCell ref="I723:J723"/>
    <mergeCell ref="A732:J732"/>
    <mergeCell ref="I734:J734"/>
    <mergeCell ref="A743:J743"/>
    <mergeCell ref="A689:J689"/>
    <mergeCell ref="A691:J691"/>
    <mergeCell ref="I692:J692"/>
    <mergeCell ref="A703:J703"/>
    <mergeCell ref="I704:J704"/>
    <mergeCell ref="A711:J711"/>
    <mergeCell ref="A774:J774"/>
    <mergeCell ref="A775:F775"/>
    <mergeCell ref="I775:J775"/>
    <mergeCell ref="A784:J784"/>
    <mergeCell ref="A785:F785"/>
    <mergeCell ref="I785:J785"/>
    <mergeCell ref="I745:J745"/>
    <mergeCell ref="A754:J754"/>
    <mergeCell ref="A755:E755"/>
    <mergeCell ref="I755:J755"/>
    <mergeCell ref="A764:J764"/>
    <mergeCell ref="A765:F765"/>
    <mergeCell ref="I765:J765"/>
    <mergeCell ref="A814:J814"/>
    <mergeCell ref="A815:F815"/>
    <mergeCell ref="I815:J815"/>
    <mergeCell ref="A824:J824"/>
    <mergeCell ref="A825:E825"/>
    <mergeCell ref="I825:J825"/>
    <mergeCell ref="A794:J794"/>
    <mergeCell ref="A795:F795"/>
    <mergeCell ref="I795:J795"/>
    <mergeCell ref="A804:J804"/>
    <mergeCell ref="A805:F805"/>
    <mergeCell ref="I805:J805"/>
    <mergeCell ref="A855:F855"/>
    <mergeCell ref="I855:J855"/>
    <mergeCell ref="A873:B873"/>
    <mergeCell ref="D873:E873"/>
    <mergeCell ref="D874:E874"/>
    <mergeCell ref="A875:B875"/>
    <mergeCell ref="A834:J834"/>
    <mergeCell ref="I836:J836"/>
    <mergeCell ref="A845:J845"/>
    <mergeCell ref="A847:J847"/>
    <mergeCell ref="I848:J848"/>
    <mergeCell ref="A854:J854"/>
    <mergeCell ref="A881:J881"/>
    <mergeCell ref="A883:J883"/>
    <mergeCell ref="A887:B887"/>
    <mergeCell ref="C887:J887"/>
    <mergeCell ref="A890:J890"/>
    <mergeCell ref="A892:J892"/>
    <mergeCell ref="A876:B876"/>
    <mergeCell ref="D876:E876"/>
    <mergeCell ref="D877:E877"/>
    <mergeCell ref="A879:B879"/>
    <mergeCell ref="D879:E879"/>
    <mergeCell ref="D880:E880"/>
    <mergeCell ref="A894:J894"/>
    <mergeCell ref="A897:A899"/>
    <mergeCell ref="B897:B899"/>
    <mergeCell ref="C897:C899"/>
    <mergeCell ref="D897:G897"/>
    <mergeCell ref="H897:H899"/>
    <mergeCell ref="I897:I899"/>
    <mergeCell ref="J897:J899"/>
    <mergeCell ref="D898:D899"/>
    <mergeCell ref="E898:G898"/>
    <mergeCell ref="A922:A923"/>
    <mergeCell ref="A926:J926"/>
    <mergeCell ref="I927:J927"/>
    <mergeCell ref="A944:J944"/>
    <mergeCell ref="I945:J945"/>
    <mergeCell ref="A951:J951"/>
    <mergeCell ref="A904:J904"/>
    <mergeCell ref="I905:J905"/>
    <mergeCell ref="A912:J912"/>
    <mergeCell ref="A914:J914"/>
    <mergeCell ref="I915:J915"/>
    <mergeCell ref="A919:A920"/>
    <mergeCell ref="L967:L972"/>
    <mergeCell ref="A969:A970"/>
    <mergeCell ref="A976:J976"/>
    <mergeCell ref="A978:J978"/>
    <mergeCell ref="I979:J979"/>
    <mergeCell ref="A987:J987"/>
    <mergeCell ref="A953:J953"/>
    <mergeCell ref="A954:E954"/>
    <mergeCell ref="I954:J954"/>
    <mergeCell ref="A960:J960"/>
    <mergeCell ref="A962:J962"/>
    <mergeCell ref="I963:J963"/>
    <mergeCell ref="I1012:J1012"/>
    <mergeCell ref="A1022:J1022"/>
    <mergeCell ref="A1024:J1024"/>
    <mergeCell ref="I1025:J1025"/>
    <mergeCell ref="A1035:J1035"/>
    <mergeCell ref="I1036:J1036"/>
    <mergeCell ref="A1009:J1009"/>
    <mergeCell ref="A1011:J1011"/>
    <mergeCell ref="A989:J989"/>
    <mergeCell ref="A990:E990"/>
    <mergeCell ref="I990:J990"/>
    <mergeCell ref="I999:J999"/>
    <mergeCell ref="A1004:A1005"/>
    <mergeCell ref="C1004:C1005"/>
    <mergeCell ref="D1004:D1005"/>
    <mergeCell ref="E1004:E1005"/>
    <mergeCell ref="I1072:J1072"/>
    <mergeCell ref="A1080:J1080"/>
    <mergeCell ref="I1081:J1081"/>
    <mergeCell ref="A1090:J1090"/>
    <mergeCell ref="A1092:J1092"/>
    <mergeCell ref="I1093:J1093"/>
    <mergeCell ref="A1046:J1046"/>
    <mergeCell ref="I1047:J1047"/>
    <mergeCell ref="A1057:J1057"/>
    <mergeCell ref="I1058:J1058"/>
    <mergeCell ref="A1069:J1069"/>
    <mergeCell ref="A1071:J1071"/>
    <mergeCell ref="A1129:J1129"/>
    <mergeCell ref="A1131:J1131"/>
    <mergeCell ref="I1132:J1132"/>
    <mergeCell ref="A1143:J1143"/>
    <mergeCell ref="I1144:J1144"/>
    <mergeCell ref="A1151:J1151"/>
    <mergeCell ref="A1101:J1101"/>
    <mergeCell ref="I1102:J1102"/>
    <mergeCell ref="A1110:J1110"/>
    <mergeCell ref="I1111:J1111"/>
    <mergeCell ref="A1119:J1119"/>
    <mergeCell ref="A1120:F1120"/>
    <mergeCell ref="I1120:J1120"/>
    <mergeCell ref="I1185:J1185"/>
    <mergeCell ref="A1194:J1194"/>
    <mergeCell ref="A1195:E1195"/>
    <mergeCell ref="I1195:J1195"/>
    <mergeCell ref="A1204:J1204"/>
    <mergeCell ref="A1205:F1205"/>
    <mergeCell ref="I1205:J1205"/>
    <mergeCell ref="I1152:J1152"/>
    <mergeCell ref="A1162:J1162"/>
    <mergeCell ref="I1163:J1163"/>
    <mergeCell ref="A1172:J1172"/>
    <mergeCell ref="I1174:J1174"/>
    <mergeCell ref="A1183:J1183"/>
    <mergeCell ref="A1234:J1234"/>
    <mergeCell ref="A1235:F1235"/>
    <mergeCell ref="I1235:J1235"/>
    <mergeCell ref="A1244:J1244"/>
    <mergeCell ref="A1245:F1245"/>
    <mergeCell ref="I1245:J1245"/>
    <mergeCell ref="A1214:J1214"/>
    <mergeCell ref="A1215:F1215"/>
    <mergeCell ref="I1215:J1215"/>
    <mergeCell ref="A1224:J1224"/>
    <mergeCell ref="A1225:F1225"/>
    <mergeCell ref="I1225:J1225"/>
    <mergeCell ref="A1274:J1274"/>
    <mergeCell ref="I1276:J1276"/>
    <mergeCell ref="A1285:J1285"/>
    <mergeCell ref="A1287:J1287"/>
    <mergeCell ref="I1288:J1288"/>
    <mergeCell ref="A1294:J1294"/>
    <mergeCell ref="A1254:J1254"/>
    <mergeCell ref="A1255:F1255"/>
    <mergeCell ref="I1255:J1255"/>
    <mergeCell ref="A1264:J1264"/>
    <mergeCell ref="A1265:E1265"/>
    <mergeCell ref="I1265:J1265"/>
    <mergeCell ref="A1316:B1316"/>
    <mergeCell ref="D1316:E1316"/>
    <mergeCell ref="D1317:E1317"/>
    <mergeCell ref="A1319:B1319"/>
    <mergeCell ref="D1319:E1319"/>
    <mergeCell ref="D1320:E1320"/>
    <mergeCell ref="A1295:F1295"/>
    <mergeCell ref="I1295:J1295"/>
    <mergeCell ref="A1313:B1313"/>
    <mergeCell ref="D1313:E1313"/>
    <mergeCell ref="D1314:E1314"/>
    <mergeCell ref="A1315:B13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T1478"/>
  <sheetViews>
    <sheetView view="pageBreakPreview" zoomScale="60" zoomScaleNormal="30" workbookViewId="0">
      <selection activeCell="A2" sqref="A2"/>
    </sheetView>
  </sheetViews>
  <sheetFormatPr defaultRowHeight="23.25" x14ac:dyDescent="0.25"/>
  <cols>
    <col min="1" max="1" width="8.42578125" style="67" customWidth="1"/>
    <col min="2" max="2" width="77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32.5703125" style="68" customWidth="1"/>
    <col min="12" max="12" width="48.85546875" style="67" customWidth="1"/>
    <col min="13" max="13" width="27.425781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ht="23.25" customHeight="1" x14ac:dyDescent="0.25">
      <c r="A1" s="851" t="s">
        <v>492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73"/>
      <c r="B5" s="73"/>
      <c r="C5" s="73"/>
      <c r="D5" s="73"/>
      <c r="E5" s="73"/>
      <c r="F5" s="73"/>
      <c r="G5" s="69" t="s">
        <v>104</v>
      </c>
      <c r="H5" s="2"/>
      <c r="I5" s="70"/>
      <c r="J5" s="2" t="s">
        <v>433</v>
      </c>
      <c r="K5" s="118"/>
    </row>
    <row r="6" spans="1:11" x14ac:dyDescent="0.25">
      <c r="B6" s="17"/>
    </row>
    <row r="7" spans="1:11" ht="84" customHeight="1" x14ac:dyDescent="0.25">
      <c r="A7" s="853" t="s">
        <v>95</v>
      </c>
      <c r="B7" s="853"/>
      <c r="C7" s="854" t="s">
        <v>174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9" spans="1:11" ht="23.25" customHeight="1" x14ac:dyDescent="0.25"/>
    <row r="10" spans="1:11" ht="51.75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1" ht="36" hidden="1" customHeight="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hidden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70"/>
    </row>
    <row r="14" spans="1:11" hidden="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hidden="1" x14ac:dyDescent="0.25">
      <c r="B15" s="73"/>
      <c r="C15" s="73"/>
      <c r="D15" s="73"/>
      <c r="E15" s="73"/>
      <c r="F15" s="73"/>
      <c r="G15" s="73"/>
      <c r="H15" s="73"/>
      <c r="I15" s="73"/>
      <c r="J15" s="73"/>
      <c r="K15" s="176"/>
    </row>
    <row r="16" spans="1:11" hidden="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ht="36.75" hidden="1" customHeight="1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ht="32.25" hidden="1" customHeight="1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1.5" hidden="1" customHeight="1" x14ac:dyDescent="0.25">
      <c r="A19" s="876"/>
      <c r="B19" s="876"/>
      <c r="C19" s="876"/>
      <c r="D19" s="876"/>
      <c r="E19" s="60" t="s">
        <v>18</v>
      </c>
      <c r="F19" s="60" t="s">
        <v>26</v>
      </c>
      <c r="G19" s="60" t="s">
        <v>19</v>
      </c>
      <c r="H19" s="886"/>
      <c r="I19" s="886"/>
      <c r="J19" s="874"/>
      <c r="K19" s="180"/>
    </row>
    <row r="20" spans="1:17" hidden="1" x14ac:dyDescent="0.25">
      <c r="A20" s="65">
        <v>1</v>
      </c>
      <c r="B20" s="65">
        <v>2</v>
      </c>
      <c r="C20" s="65">
        <v>3</v>
      </c>
      <c r="D20" s="65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180"/>
    </row>
    <row r="21" spans="1:17" ht="38.25" hidden="1" customHeight="1" x14ac:dyDescent="0.25">
      <c r="A21" s="60" t="s">
        <v>89</v>
      </c>
      <c r="B21" s="10" t="s">
        <v>231</v>
      </c>
      <c r="C21" s="245"/>
      <c r="D21" s="245">
        <f>F21+G21+E21</f>
        <v>0</v>
      </c>
      <c r="E21" s="245"/>
      <c r="F21" s="245"/>
      <c r="G21" s="245"/>
      <c r="H21" s="245">
        <v>0</v>
      </c>
      <c r="I21" s="245"/>
      <c r="J21" s="5"/>
      <c r="K21" s="183">
        <f>ROUND((E21+F21)*12,2)</f>
        <v>0</v>
      </c>
      <c r="M21" s="75"/>
      <c r="N21" s="181"/>
      <c r="O21" s="185"/>
    </row>
    <row r="22" spans="1:17" s="78" customFormat="1" ht="33.75" hidden="1" customHeigh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ht="43.5" hidden="1" customHeight="1" x14ac:dyDescent="0.25">
      <c r="K23" s="114"/>
    </row>
    <row r="24" spans="1:17" ht="38.25" hidden="1" customHeight="1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hidden="1" x14ac:dyDescent="0.25">
      <c r="A25" s="83"/>
      <c r="B25" s="83"/>
      <c r="C25" s="83"/>
      <c r="D25" s="83"/>
      <c r="E25" s="83"/>
      <c r="F25" s="83"/>
      <c r="G25" s="83"/>
      <c r="H25" s="83"/>
      <c r="I25" s="850" t="s">
        <v>172</v>
      </c>
      <c r="J25" s="850"/>
    </row>
    <row r="26" spans="1:17" ht="56.25" hidden="1" x14ac:dyDescent="0.25">
      <c r="A26" s="14" t="s">
        <v>24</v>
      </c>
      <c r="B26" s="14" t="s">
        <v>14</v>
      </c>
      <c r="C26" s="60" t="s">
        <v>132</v>
      </c>
      <c r="D26" s="60" t="s">
        <v>133</v>
      </c>
      <c r="E26" s="60" t="s">
        <v>134</v>
      </c>
      <c r="G26" s="83"/>
      <c r="H26" s="83"/>
      <c r="I26" s="133" t="s">
        <v>115</v>
      </c>
      <c r="J26" s="133" t="s">
        <v>173</v>
      </c>
      <c r="K26" s="120"/>
    </row>
    <row r="27" spans="1:17" hidden="1" x14ac:dyDescent="0.25">
      <c r="A27" s="91">
        <v>1</v>
      </c>
      <c r="B27" s="91">
        <v>2</v>
      </c>
      <c r="C27" s="65">
        <v>3</v>
      </c>
      <c r="D27" s="65">
        <v>4</v>
      </c>
      <c r="E27" s="65">
        <v>5</v>
      </c>
      <c r="G27" s="83"/>
      <c r="H27" s="83"/>
      <c r="I27" s="134"/>
      <c r="J27" s="133"/>
    </row>
    <row r="28" spans="1:17" ht="123" hidden="1" customHeight="1" x14ac:dyDescent="0.25">
      <c r="A28" s="84">
        <v>1</v>
      </c>
      <c r="B28" s="90" t="s">
        <v>123</v>
      </c>
      <c r="C28" s="96">
        <f>E28/D28</f>
        <v>0</v>
      </c>
      <c r="D28" s="77">
        <v>12</v>
      </c>
      <c r="E28" s="85"/>
      <c r="G28" s="86"/>
      <c r="H28" s="87"/>
      <c r="I28" s="138"/>
      <c r="J28" s="138"/>
    </row>
    <row r="29" spans="1:17" ht="34.5" hidden="1" customHeight="1" x14ac:dyDescent="0.25">
      <c r="A29" s="84">
        <v>2</v>
      </c>
      <c r="B29" s="90" t="s">
        <v>160</v>
      </c>
      <c r="C29" s="96"/>
      <c r="D29" s="77"/>
      <c r="E29" s="85"/>
      <c r="G29" s="86"/>
      <c r="H29" s="87"/>
      <c r="I29" s="138"/>
      <c r="J29" s="138"/>
    </row>
    <row r="30" spans="1:17" ht="33.75" hidden="1" customHeight="1" x14ac:dyDescent="0.25">
      <c r="A30" s="147"/>
      <c r="B30" s="145" t="s">
        <v>20</v>
      </c>
      <c r="C30" s="148"/>
      <c r="D30" s="149"/>
      <c r="E30" s="146">
        <f>E29+E28</f>
        <v>0</v>
      </c>
      <c r="G30" s="83"/>
      <c r="H30" s="83"/>
      <c r="I30" s="135">
        <f>SUM(I28:I29)</f>
        <v>0</v>
      </c>
      <c r="J30" s="135">
        <f>SUM(J28:J29)</f>
        <v>0</v>
      </c>
    </row>
    <row r="31" spans="1:17" ht="32.25" hidden="1" customHeight="1" x14ac:dyDescent="0.25"/>
    <row r="32" spans="1:17" ht="30.75" hidden="1" customHeight="1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hidden="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17" hidden="1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hidden="1" x14ac:dyDescent="0.25">
      <c r="A35" s="59"/>
      <c r="B35" s="24"/>
      <c r="C35" s="59"/>
      <c r="D35" s="59"/>
      <c r="E35" s="59"/>
      <c r="F35" s="59"/>
      <c r="I35" s="850" t="s">
        <v>172</v>
      </c>
      <c r="J35" s="850"/>
      <c r="K35" s="111"/>
    </row>
    <row r="36" spans="1:17" ht="97.5" hidden="1" customHeight="1" x14ac:dyDescent="0.25">
      <c r="A36" s="60" t="s">
        <v>24</v>
      </c>
      <c r="B36" s="60" t="s">
        <v>14</v>
      </c>
      <c r="C36" s="60" t="s">
        <v>40</v>
      </c>
      <c r="D36" s="60" t="s">
        <v>38</v>
      </c>
      <c r="E36" s="60" t="s">
        <v>39</v>
      </c>
      <c r="F36" s="60" t="s">
        <v>80</v>
      </c>
      <c r="I36" s="133" t="s">
        <v>115</v>
      </c>
      <c r="J36" s="133" t="s">
        <v>173</v>
      </c>
      <c r="K36" s="122"/>
      <c r="O36" s="106"/>
    </row>
    <row r="37" spans="1:17" hidden="1" x14ac:dyDescent="0.25">
      <c r="A37" s="65">
        <v>1</v>
      </c>
      <c r="B37" s="65">
        <v>2</v>
      </c>
      <c r="C37" s="65">
        <v>3</v>
      </c>
      <c r="D37" s="65">
        <v>4</v>
      </c>
      <c r="E37" s="65">
        <v>5</v>
      </c>
      <c r="F37" s="65">
        <v>6</v>
      </c>
      <c r="G37" s="78"/>
      <c r="H37" s="78"/>
      <c r="I37" s="136"/>
      <c r="J37" s="136"/>
      <c r="O37" s="106"/>
    </row>
    <row r="38" spans="1:17" ht="69.75" hidden="1" x14ac:dyDescent="0.25">
      <c r="A38" s="60">
        <v>1</v>
      </c>
      <c r="B38" s="10" t="s">
        <v>28</v>
      </c>
      <c r="C38" s="60" t="s">
        <v>21</v>
      </c>
      <c r="D38" s="60" t="s">
        <v>21</v>
      </c>
      <c r="E38" s="60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hidden="1" x14ac:dyDescent="0.25">
      <c r="A39" s="873" t="s">
        <v>29</v>
      </c>
      <c r="B39" s="10" t="s">
        <v>1</v>
      </c>
      <c r="C39" s="60"/>
      <c r="D39" s="60"/>
      <c r="E39" s="60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hidden="1" x14ac:dyDescent="0.25">
      <c r="A40" s="873"/>
      <c r="B40" s="10" t="s">
        <v>30</v>
      </c>
      <c r="C40" s="60" t="e">
        <f>F40/E40/D40</f>
        <v>#DIV/0!</v>
      </c>
      <c r="D40" s="60"/>
      <c r="E40" s="60"/>
      <c r="F40" s="5"/>
      <c r="I40" s="143"/>
      <c r="J40" s="143"/>
      <c r="O40" s="106"/>
    </row>
    <row r="41" spans="1:17" ht="69.75" hidden="1" x14ac:dyDescent="0.25">
      <c r="A41" s="60">
        <v>2</v>
      </c>
      <c r="B41" s="10" t="s">
        <v>34</v>
      </c>
      <c r="C41" s="60" t="s">
        <v>21</v>
      </c>
      <c r="D41" s="60" t="s">
        <v>21</v>
      </c>
      <c r="E41" s="60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ht="24" hidden="1" customHeight="1" x14ac:dyDescent="0.25">
      <c r="A42" s="873" t="s">
        <v>35</v>
      </c>
      <c r="B42" s="10" t="s">
        <v>1</v>
      </c>
      <c r="C42" s="60"/>
      <c r="D42" s="60"/>
      <c r="E42" s="60"/>
      <c r="F42" s="5"/>
      <c r="I42" s="137"/>
      <c r="J42" s="137"/>
      <c r="O42" s="106"/>
    </row>
    <row r="43" spans="1:17" ht="69.75" hidden="1" x14ac:dyDescent="0.25">
      <c r="A43" s="873"/>
      <c r="B43" s="10" t="s">
        <v>30</v>
      </c>
      <c r="C43" s="60" t="e">
        <f t="shared" ref="C43" si="0">F43/E43/D43</f>
        <v>#DIV/0!</v>
      </c>
      <c r="D43" s="60"/>
      <c r="E43" s="60"/>
      <c r="F43" s="5"/>
      <c r="I43" s="143"/>
      <c r="J43" s="143"/>
      <c r="O43" s="106"/>
    </row>
    <row r="44" spans="1:17" ht="34.5" hidden="1" customHeight="1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hidden="1" x14ac:dyDescent="0.25">
      <c r="A45" s="17"/>
      <c r="B45" s="11"/>
      <c r="C45" s="17"/>
      <c r="D45" s="17"/>
      <c r="E45" s="17"/>
      <c r="F45" s="17"/>
      <c r="G45" s="121"/>
      <c r="O45" s="106"/>
    </row>
    <row r="46" spans="1:17" ht="32.25" hidden="1" customHeight="1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hidden="1" x14ac:dyDescent="0.25">
      <c r="A47" s="59"/>
      <c r="B47" s="24"/>
      <c r="C47" s="59"/>
      <c r="D47" s="59"/>
      <c r="E47" s="59"/>
      <c r="F47" s="59"/>
      <c r="I47" s="850" t="s">
        <v>172</v>
      </c>
      <c r="J47" s="850"/>
      <c r="O47" s="106"/>
    </row>
    <row r="48" spans="1:17" ht="69.75" hidden="1" x14ac:dyDescent="0.25">
      <c r="A48" s="60" t="s">
        <v>24</v>
      </c>
      <c r="B48" s="60" t="s">
        <v>14</v>
      </c>
      <c r="C48" s="60" t="s">
        <v>163</v>
      </c>
      <c r="D48" s="60" t="s">
        <v>38</v>
      </c>
      <c r="E48" s="60" t="s">
        <v>39</v>
      </c>
      <c r="F48" s="60" t="s">
        <v>80</v>
      </c>
      <c r="I48" s="133" t="s">
        <v>115</v>
      </c>
      <c r="J48" s="133" t="s">
        <v>173</v>
      </c>
      <c r="K48" s="122"/>
      <c r="O48" s="106"/>
    </row>
    <row r="49" spans="1:17" hidden="1" x14ac:dyDescent="0.25">
      <c r="A49" s="64">
        <v>1</v>
      </c>
      <c r="B49" s="64">
        <v>2</v>
      </c>
      <c r="C49" s="64">
        <v>3</v>
      </c>
      <c r="D49" s="64">
        <v>4</v>
      </c>
      <c r="E49" s="64">
        <v>5</v>
      </c>
      <c r="F49" s="64">
        <v>6</v>
      </c>
      <c r="G49" s="8"/>
      <c r="H49" s="8"/>
      <c r="I49" s="136"/>
      <c r="J49" s="136"/>
      <c r="O49" s="106"/>
    </row>
    <row r="50" spans="1:17" ht="69.75" hidden="1" x14ac:dyDescent="0.25">
      <c r="A50" s="60">
        <v>1</v>
      </c>
      <c r="B50" s="10" t="s">
        <v>28</v>
      </c>
      <c r="C50" s="60" t="s">
        <v>21</v>
      </c>
      <c r="D50" s="60" t="s">
        <v>21</v>
      </c>
      <c r="E50" s="60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hidden="1" x14ac:dyDescent="0.25">
      <c r="A51" s="60"/>
      <c r="B51" s="10" t="s">
        <v>1</v>
      </c>
      <c r="C51" s="60"/>
      <c r="D51" s="60"/>
      <c r="E51" s="60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hidden="1" x14ac:dyDescent="0.25">
      <c r="A52" s="60" t="s">
        <v>29</v>
      </c>
      <c r="B52" s="10" t="s">
        <v>32</v>
      </c>
      <c r="C52" s="60" t="e">
        <f t="shared" ref="C52:C53" si="1">F52/E52/D52</f>
        <v>#DIV/0!</v>
      </c>
      <c r="D52" s="60"/>
      <c r="E52" s="60"/>
      <c r="F52" s="5"/>
      <c r="I52" s="143"/>
      <c r="J52" s="143"/>
      <c r="O52" s="106"/>
    </row>
    <row r="53" spans="1:17" ht="46.5" hidden="1" x14ac:dyDescent="0.25">
      <c r="A53" s="60" t="s">
        <v>31</v>
      </c>
      <c r="B53" s="10" t="s">
        <v>33</v>
      </c>
      <c r="C53" s="60" t="e">
        <f t="shared" si="1"/>
        <v>#DIV/0!</v>
      </c>
      <c r="D53" s="60"/>
      <c r="E53" s="60"/>
      <c r="F53" s="5"/>
      <c r="I53" s="143"/>
      <c r="J53" s="143"/>
      <c r="O53" s="106"/>
    </row>
    <row r="54" spans="1:17" hidden="1" x14ac:dyDescent="0.25">
      <c r="A54" s="60"/>
      <c r="B54" s="10"/>
      <c r="C54" s="60"/>
      <c r="D54" s="60"/>
      <c r="E54" s="60"/>
      <c r="F54" s="5"/>
      <c r="I54" s="143"/>
      <c r="J54" s="143"/>
      <c r="O54" s="106"/>
    </row>
    <row r="55" spans="1:17" hidden="1" x14ac:dyDescent="0.25">
      <c r="A55" s="60"/>
      <c r="B55" s="10"/>
      <c r="C55" s="60"/>
      <c r="D55" s="60"/>
      <c r="E55" s="60"/>
      <c r="F55" s="5"/>
      <c r="I55" s="143"/>
      <c r="J55" s="143"/>
      <c r="O55" s="106"/>
    </row>
    <row r="56" spans="1:17" ht="69.75" hidden="1" x14ac:dyDescent="0.25">
      <c r="A56" s="60">
        <v>2</v>
      </c>
      <c r="B56" s="10" t="s">
        <v>34</v>
      </c>
      <c r="C56" s="60" t="s">
        <v>21</v>
      </c>
      <c r="D56" s="60" t="s">
        <v>21</v>
      </c>
      <c r="E56" s="60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hidden="1" x14ac:dyDescent="0.25">
      <c r="A57" s="60"/>
      <c r="B57" s="10" t="s">
        <v>1</v>
      </c>
      <c r="C57" s="60"/>
      <c r="D57" s="60"/>
      <c r="E57" s="60"/>
      <c r="F57" s="5"/>
      <c r="I57" s="137"/>
      <c r="J57" s="137"/>
      <c r="O57" s="106"/>
    </row>
    <row r="58" spans="1:17" ht="46.5" hidden="1" x14ac:dyDescent="0.25">
      <c r="A58" s="60" t="s">
        <v>35</v>
      </c>
      <c r="B58" s="10" t="s">
        <v>32</v>
      </c>
      <c r="C58" s="60" t="e">
        <f t="shared" ref="C58:C59" si="2">F58/E58/D58</f>
        <v>#DIV/0!</v>
      </c>
      <c r="D58" s="60"/>
      <c r="E58" s="60"/>
      <c r="F58" s="5"/>
      <c r="I58" s="143"/>
      <c r="J58" s="143"/>
      <c r="O58" s="106"/>
    </row>
    <row r="59" spans="1:17" ht="46.5" hidden="1" x14ac:dyDescent="0.25">
      <c r="A59" s="60" t="s">
        <v>36</v>
      </c>
      <c r="B59" s="10" t="s">
        <v>33</v>
      </c>
      <c r="C59" s="60" t="e">
        <f t="shared" si="2"/>
        <v>#DIV/0!</v>
      </c>
      <c r="D59" s="60"/>
      <c r="E59" s="60"/>
      <c r="F59" s="5"/>
      <c r="I59" s="143"/>
      <c r="J59" s="143"/>
      <c r="O59" s="106"/>
    </row>
    <row r="60" spans="1:17" hidden="1" x14ac:dyDescent="0.25">
      <c r="A60" s="60"/>
      <c r="B60" s="10"/>
      <c r="C60" s="60"/>
      <c r="D60" s="60"/>
      <c r="E60" s="60"/>
      <c r="F60" s="5"/>
      <c r="I60" s="143"/>
      <c r="J60" s="143"/>
      <c r="O60" s="106"/>
    </row>
    <row r="61" spans="1:17" hidden="1" x14ac:dyDescent="0.25">
      <c r="A61" s="60"/>
      <c r="B61" s="10"/>
      <c r="C61" s="60"/>
      <c r="D61" s="60"/>
      <c r="E61" s="60"/>
      <c r="F61" s="5"/>
      <c r="I61" s="143"/>
      <c r="J61" s="143"/>
      <c r="O61" s="106"/>
    </row>
    <row r="62" spans="1:17" ht="33" hidden="1" customHeight="1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hidden="1" x14ac:dyDescent="0.25">
      <c r="A63" s="17"/>
      <c r="B63" s="11"/>
      <c r="C63" s="17"/>
      <c r="D63" s="17"/>
      <c r="E63" s="17"/>
      <c r="F63" s="17"/>
      <c r="O63" s="106"/>
    </row>
    <row r="64" spans="1:17" ht="33" hidden="1" customHeight="1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hidden="1" x14ac:dyDescent="0.25">
      <c r="A65" s="59"/>
      <c r="B65" s="24"/>
      <c r="C65" s="59"/>
      <c r="D65" s="59"/>
      <c r="E65" s="59"/>
      <c r="F65" s="59"/>
      <c r="I65" s="850" t="s">
        <v>172</v>
      </c>
      <c r="J65" s="850"/>
      <c r="O65" s="106"/>
    </row>
    <row r="66" spans="1:17" ht="99.75" hidden="1" customHeight="1" x14ac:dyDescent="0.25">
      <c r="A66" s="60" t="s">
        <v>24</v>
      </c>
      <c r="B66" s="60" t="s">
        <v>14</v>
      </c>
      <c r="C66" s="60" t="s">
        <v>43</v>
      </c>
      <c r="D66" s="60" t="s">
        <v>41</v>
      </c>
      <c r="E66" s="60" t="s">
        <v>44</v>
      </c>
      <c r="F66" s="60" t="s">
        <v>42</v>
      </c>
      <c r="I66" s="133" t="s">
        <v>115</v>
      </c>
      <c r="J66" s="133" t="s">
        <v>173</v>
      </c>
      <c r="K66" s="122"/>
      <c r="O66" s="106"/>
    </row>
    <row r="67" spans="1:17" hidden="1" x14ac:dyDescent="0.25">
      <c r="A67" s="65">
        <v>1</v>
      </c>
      <c r="B67" s="65">
        <v>2</v>
      </c>
      <c r="C67" s="65">
        <v>3</v>
      </c>
      <c r="D67" s="65">
        <v>4</v>
      </c>
      <c r="E67" s="65">
        <v>5</v>
      </c>
      <c r="F67" s="65">
        <v>6</v>
      </c>
      <c r="G67" s="78"/>
      <c r="H67" s="78"/>
      <c r="I67" s="136"/>
      <c r="J67" s="136"/>
      <c r="O67" s="106"/>
    </row>
    <row r="68" spans="1:17" ht="36.75" hidden="1" customHeight="1" x14ac:dyDescent="0.25">
      <c r="A68" s="60">
        <v>1</v>
      </c>
      <c r="B68" s="10" t="s">
        <v>45</v>
      </c>
      <c r="C68" s="60"/>
      <c r="D68" s="60"/>
      <c r="E68" s="60">
        <v>50</v>
      </c>
      <c r="F68" s="5">
        <f>E68*D68*C68</f>
        <v>0</v>
      </c>
      <c r="I68" s="138"/>
      <c r="J68" s="138"/>
      <c r="O68" s="106"/>
    </row>
    <row r="69" spans="1:17" s="78" customFormat="1" ht="36.75" hidden="1" customHeigh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ht="32.25" hidden="1" customHeight="1" x14ac:dyDescent="0.25">
      <c r="O70" s="106"/>
    </row>
    <row r="71" spans="1:17" ht="57" hidden="1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hidden="1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7" hidden="1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hidden="1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hidden="1" x14ac:dyDescent="0.25">
      <c r="A75" s="60" t="s">
        <v>15</v>
      </c>
      <c r="B75" s="60" t="s">
        <v>14</v>
      </c>
      <c r="C75" s="60" t="s">
        <v>27</v>
      </c>
      <c r="D75" s="60" t="s">
        <v>75</v>
      </c>
      <c r="E75" s="60" t="s">
        <v>76</v>
      </c>
      <c r="I75" s="133" t="s">
        <v>115</v>
      </c>
      <c r="J75" s="133" t="s">
        <v>173</v>
      </c>
      <c r="K75" s="81"/>
    </row>
    <row r="76" spans="1:17" hidden="1" x14ac:dyDescent="0.25">
      <c r="A76" s="65">
        <v>1</v>
      </c>
      <c r="B76" s="65">
        <v>2</v>
      </c>
      <c r="C76" s="65">
        <v>3</v>
      </c>
      <c r="D76" s="65">
        <v>4</v>
      </c>
      <c r="E76" s="65">
        <v>5</v>
      </c>
      <c r="F76" s="78"/>
      <c r="G76" s="78"/>
      <c r="H76" s="78"/>
      <c r="I76" s="136"/>
      <c r="J76" s="136"/>
    </row>
    <row r="77" spans="1:17" ht="139.5" hidden="1" x14ac:dyDescent="0.25">
      <c r="A77" s="60">
        <v>1</v>
      </c>
      <c r="B77" s="10" t="s">
        <v>105</v>
      </c>
      <c r="C77" s="60"/>
      <c r="D77" s="96" t="e">
        <f>E77/C77</f>
        <v>#DIV/0!</v>
      </c>
      <c r="E77" s="96"/>
      <c r="I77" s="138"/>
      <c r="J77" s="138"/>
    </row>
    <row r="78" spans="1:17" s="78" customFormat="1" ht="38.25" hidden="1" customHeigh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79" spans="1:17" ht="30.75" hidden="1" customHeight="1" x14ac:dyDescent="0.25"/>
    <row r="80" spans="1:17" ht="54" hidden="1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hidden="1" x14ac:dyDescent="0.25">
      <c r="A81" s="17"/>
      <c r="B81" s="11"/>
      <c r="C81" s="17"/>
      <c r="D81" s="17"/>
      <c r="E81" s="17"/>
      <c r="F81" s="17"/>
    </row>
    <row r="82" spans="1:17" hidden="1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hidden="1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108" hidden="1" customHeight="1" x14ac:dyDescent="0.25">
      <c r="A84" s="60" t="s">
        <v>24</v>
      </c>
      <c r="B84" s="60" t="s">
        <v>46</v>
      </c>
      <c r="C84" s="60" t="s">
        <v>53</v>
      </c>
      <c r="D84" s="60" t="s">
        <v>54</v>
      </c>
      <c r="F84" s="17"/>
      <c r="I84" s="133" t="s">
        <v>115</v>
      </c>
      <c r="J84" s="133" t="s">
        <v>173</v>
      </c>
    </row>
    <row r="85" spans="1:17" hidden="1" x14ac:dyDescent="0.25">
      <c r="A85" s="65">
        <v>1</v>
      </c>
      <c r="B85" s="65">
        <v>2</v>
      </c>
      <c r="C85" s="65">
        <v>3</v>
      </c>
      <c r="D85" s="65">
        <v>4</v>
      </c>
      <c r="E85" s="78"/>
      <c r="F85" s="1"/>
      <c r="G85" s="78"/>
      <c r="H85" s="78"/>
      <c r="I85" s="133"/>
      <c r="J85" s="133"/>
    </row>
    <row r="86" spans="1:17" ht="55.5" hidden="1" customHeight="1" x14ac:dyDescent="0.25">
      <c r="A86" s="25">
        <v>1</v>
      </c>
      <c r="B86" s="26" t="s">
        <v>47</v>
      </c>
      <c r="C86" s="25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ht="39.75" hidden="1" customHeight="1" x14ac:dyDescent="0.25">
      <c r="A87" s="60" t="s">
        <v>29</v>
      </c>
      <c r="B87" s="10" t="s">
        <v>48</v>
      </c>
      <c r="C87" s="96">
        <f>J22+E28</f>
        <v>0</v>
      </c>
      <c r="D87" s="96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hidden="1" x14ac:dyDescent="0.25">
      <c r="A88" s="25">
        <v>2</v>
      </c>
      <c r="B88" s="26" t="s">
        <v>49</v>
      </c>
      <c r="C88" s="25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ht="32.25" hidden="1" customHeight="1" x14ac:dyDescent="0.25">
      <c r="A89" s="873" t="s">
        <v>35</v>
      </c>
      <c r="B89" s="10" t="s">
        <v>1</v>
      </c>
      <c r="C89" s="60"/>
      <c r="D89" s="96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75" hidden="1" customHeight="1" x14ac:dyDescent="0.25">
      <c r="A90" s="873"/>
      <c r="B90" s="10" t="s">
        <v>50</v>
      </c>
      <c r="C90" s="7">
        <f>C87</f>
        <v>0</v>
      </c>
      <c r="D90" s="96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78.75" hidden="1" customHeight="1" x14ac:dyDescent="0.25">
      <c r="A91" s="60" t="s">
        <v>37</v>
      </c>
      <c r="B91" s="10" t="s">
        <v>51</v>
      </c>
      <c r="C91" s="96">
        <f>C87</f>
        <v>0</v>
      </c>
      <c r="D91" s="96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8.25" hidden="1" customHeight="1" x14ac:dyDescent="0.25">
      <c r="A92" s="25">
        <v>3</v>
      </c>
      <c r="B92" s="26" t="s">
        <v>52</v>
      </c>
      <c r="C92" s="96">
        <f>C87</f>
        <v>0</v>
      </c>
      <c r="D92" s="96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ht="32.25" hidden="1" customHeight="1" x14ac:dyDescent="0.25">
      <c r="A93" s="25">
        <v>4</v>
      </c>
      <c r="B93" s="26" t="s">
        <v>106</v>
      </c>
      <c r="C93" s="96"/>
      <c r="D93" s="96"/>
      <c r="F93" s="17"/>
      <c r="I93" s="138"/>
      <c r="J93" s="138"/>
      <c r="N93" s="27"/>
      <c r="O93" s="27"/>
      <c r="P93" s="27"/>
      <c r="Q93" s="27"/>
    </row>
    <row r="94" spans="1:17" ht="32.25" hidden="1" customHeight="1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5" spans="1:17" ht="34.5" hidden="1" customHeight="1" x14ac:dyDescent="0.25"/>
    <row r="96" spans="1:17" hidden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7" spans="1:20" hidden="1" x14ac:dyDescent="0.25"/>
    <row r="98" spans="1:20" hidden="1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hidden="1" x14ac:dyDescent="0.25">
      <c r="A99" s="83"/>
      <c r="B99" s="83"/>
      <c r="C99" s="83"/>
      <c r="D99" s="83"/>
      <c r="E99" s="83"/>
      <c r="F99" s="83"/>
      <c r="G99" s="83"/>
      <c r="H99" s="83"/>
      <c r="I99" s="850" t="s">
        <v>172</v>
      </c>
      <c r="J99" s="850"/>
    </row>
    <row r="100" spans="1:20" ht="60" hidden="1" customHeight="1" x14ac:dyDescent="0.25">
      <c r="A100" s="14" t="s">
        <v>24</v>
      </c>
      <c r="B100" s="14" t="s">
        <v>14</v>
      </c>
      <c r="C100" s="60" t="s">
        <v>132</v>
      </c>
      <c r="D100" s="60" t="s">
        <v>133</v>
      </c>
      <c r="E100" s="60" t="s">
        <v>109</v>
      </c>
      <c r="G100" s="83"/>
      <c r="H100" s="83"/>
      <c r="I100" s="133" t="s">
        <v>115</v>
      </c>
      <c r="J100" s="133" t="s">
        <v>173</v>
      </c>
      <c r="K100" s="120"/>
    </row>
    <row r="101" spans="1:20" hidden="1" x14ac:dyDescent="0.25">
      <c r="A101" s="91">
        <v>1</v>
      </c>
      <c r="B101" s="91">
        <v>2</v>
      </c>
      <c r="C101" s="65">
        <v>3</v>
      </c>
      <c r="D101" s="65">
        <v>4</v>
      </c>
      <c r="E101" s="65">
        <v>5</v>
      </c>
      <c r="G101" s="83"/>
      <c r="H101" s="83"/>
      <c r="I101" s="138"/>
      <c r="J101" s="138"/>
    </row>
    <row r="102" spans="1:20" ht="81.75" hidden="1" customHeight="1" x14ac:dyDescent="0.25">
      <c r="A102" s="84">
        <v>1</v>
      </c>
      <c r="B102" s="101" t="s">
        <v>166</v>
      </c>
      <c r="C102" s="96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102.75" hidden="1" customHeight="1" x14ac:dyDescent="0.25">
      <c r="A103" s="84">
        <v>2</v>
      </c>
      <c r="B103" s="101" t="s">
        <v>164</v>
      </c>
      <c r="C103" s="96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81.75" hidden="1" customHeight="1" x14ac:dyDescent="0.25">
      <c r="A104" s="84">
        <v>3</v>
      </c>
      <c r="B104" s="101" t="s">
        <v>165</v>
      </c>
      <c r="C104" s="96"/>
      <c r="D104" s="77" t="e">
        <f>E104/C104*100</f>
        <v>#DIV/0!</v>
      </c>
      <c r="E104" s="85"/>
      <c r="G104" s="86"/>
      <c r="H104" s="87"/>
      <c r="I104" s="138"/>
      <c r="J104" s="138"/>
    </row>
    <row r="105" spans="1:20" ht="33" hidden="1" customHeight="1" x14ac:dyDescent="0.25">
      <c r="A105" s="147"/>
      <c r="B105" s="145" t="s">
        <v>20</v>
      </c>
      <c r="C105" s="148"/>
      <c r="D105" s="149"/>
      <c r="E105" s="146">
        <f>E102</f>
        <v>0</v>
      </c>
      <c r="G105" s="83"/>
      <c r="H105" s="83"/>
      <c r="I105" s="135">
        <f>I102</f>
        <v>0</v>
      </c>
      <c r="J105" s="135">
        <f>J102</f>
        <v>0</v>
      </c>
    </row>
    <row r="106" spans="1:20" ht="36.75" hidden="1" customHeight="1" x14ac:dyDescent="0.25"/>
    <row r="107" spans="1:20" ht="39.75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102" customHeight="1" x14ac:dyDescent="0.35">
      <c r="A111" s="60" t="s">
        <v>24</v>
      </c>
      <c r="B111" s="60" t="s">
        <v>14</v>
      </c>
      <c r="C111" s="60" t="s">
        <v>58</v>
      </c>
      <c r="D111" s="60" t="s">
        <v>55</v>
      </c>
      <c r="E111" s="60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ht="24" customHeight="1" x14ac:dyDescent="0.35">
      <c r="A112" s="65">
        <v>1</v>
      </c>
      <c r="B112" s="65">
        <v>2</v>
      </c>
      <c r="C112" s="65">
        <v>3</v>
      </c>
      <c r="D112" s="65">
        <v>4</v>
      </c>
      <c r="E112" s="65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ht="27" customHeight="1" x14ac:dyDescent="0.35">
      <c r="A113" s="60">
        <v>1</v>
      </c>
      <c r="B113" s="10" t="s">
        <v>56</v>
      </c>
      <c r="C113" s="94">
        <f>C115</f>
        <v>18585733.329999998</v>
      </c>
      <c r="D113" s="14">
        <f>D115</f>
        <v>1.5</v>
      </c>
      <c r="E113" s="94">
        <f>E115</f>
        <v>278786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ht="24.95" customHeight="1" x14ac:dyDescent="0.35">
      <c r="A114" s="60"/>
      <c r="B114" s="10" t="s">
        <v>57</v>
      </c>
      <c r="C114" s="245"/>
      <c r="D114" s="246"/>
      <c r="E114" s="245"/>
      <c r="F114" s="12"/>
      <c r="G114" s="12"/>
      <c r="H114" s="12"/>
      <c r="I114" s="138"/>
      <c r="J114" s="138"/>
      <c r="K114" s="98"/>
      <c r="L114" s="99"/>
      <c r="M114" s="99" t="s">
        <v>478</v>
      </c>
      <c r="O114" s="190"/>
      <c r="P114" s="197"/>
      <c r="Q114" s="197"/>
      <c r="R114" s="100"/>
      <c r="S114" s="100"/>
      <c r="T114" s="100"/>
    </row>
    <row r="115" spans="1:20" s="12" customFormat="1" ht="34.5" customHeight="1" x14ac:dyDescent="0.35">
      <c r="A115" s="60"/>
      <c r="B115" s="101" t="s">
        <v>431</v>
      </c>
      <c r="C115" s="527">
        <v>18585733.329999998</v>
      </c>
      <c r="D115" s="246">
        <v>1.5</v>
      </c>
      <c r="E115" s="245">
        <f>ROUND(C115*D115%,2)</f>
        <v>278786</v>
      </c>
      <c r="I115" s="138"/>
      <c r="J115" s="138"/>
      <c r="K115" s="16" t="s">
        <v>193</v>
      </c>
      <c r="L115" s="36"/>
      <c r="M115" s="278"/>
      <c r="O115" s="189"/>
      <c r="P115" s="196"/>
      <c r="Q115" s="196"/>
      <c r="R115" s="92"/>
      <c r="S115" s="92"/>
      <c r="T115" s="92"/>
    </row>
    <row r="116" spans="1:20" s="12" customFormat="1" ht="33.75" customHeigh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278786</v>
      </c>
      <c r="I116" s="135">
        <f>I113</f>
        <v>0</v>
      </c>
      <c r="J116" s="135">
        <f>J113</f>
        <v>0</v>
      </c>
      <c r="K116" s="16"/>
      <c r="L116" s="36"/>
      <c r="M116" s="249">
        <v>246913</v>
      </c>
      <c r="N116" s="220">
        <f>E116-M116</f>
        <v>31873</v>
      </c>
      <c r="O116" s="189"/>
      <c r="P116" s="196"/>
      <c r="Q116" s="196"/>
      <c r="R116" s="92"/>
      <c r="S116" s="92"/>
      <c r="T116" s="92"/>
    </row>
    <row r="117" spans="1:20" s="12" customFormat="1" ht="14.25" customHeight="1" x14ac:dyDescent="0.35">
      <c r="A117" s="28"/>
      <c r="B117" s="29"/>
      <c r="C117" s="28"/>
      <c r="D117" s="28"/>
      <c r="E117" s="17"/>
      <c r="F117" s="17"/>
      <c r="K117" s="16"/>
      <c r="L117" s="36"/>
      <c r="M117" s="278"/>
      <c r="O117" s="189"/>
      <c r="P117" s="196"/>
      <c r="Q117" s="196"/>
      <c r="R117" s="92"/>
      <c r="S117" s="92"/>
      <c r="T117" s="92"/>
    </row>
    <row r="118" spans="1:20" s="12" customFormat="1" ht="12" customHeight="1" x14ac:dyDescent="0.35">
      <c r="A118" s="28"/>
      <c r="B118" s="29"/>
      <c r="C118" s="28"/>
      <c r="D118" s="28"/>
      <c r="E118" s="17"/>
      <c r="F118" s="17"/>
      <c r="K118" s="16"/>
      <c r="L118" s="36"/>
      <c r="M118" s="278"/>
      <c r="O118" s="189"/>
      <c r="P118" s="196"/>
      <c r="Q118" s="196"/>
      <c r="R118" s="92"/>
      <c r="S118" s="92"/>
      <c r="T118" s="92"/>
    </row>
    <row r="119" spans="1:20" s="12" customFormat="1" ht="30.75" customHeigh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278"/>
      <c r="O119" s="189"/>
      <c r="P119" s="196"/>
      <c r="Q119" s="196"/>
      <c r="R119" s="92"/>
      <c r="S119" s="92"/>
      <c r="T119" s="92"/>
    </row>
    <row r="120" spans="1:20" s="12" customFormat="1" ht="132" customHeight="1" x14ac:dyDescent="0.35">
      <c r="A120" s="63" t="s">
        <v>24</v>
      </c>
      <c r="B120" s="60" t="s">
        <v>14</v>
      </c>
      <c r="C120" s="63" t="s">
        <v>125</v>
      </c>
      <c r="D120" s="60" t="s">
        <v>55</v>
      </c>
      <c r="E120" s="60" t="s">
        <v>161</v>
      </c>
      <c r="I120" s="133" t="s">
        <v>115</v>
      </c>
      <c r="J120" s="133" t="s">
        <v>173</v>
      </c>
      <c r="K120" s="16"/>
      <c r="L120" s="36"/>
      <c r="M120" s="278"/>
      <c r="O120" s="189"/>
      <c r="P120" s="196"/>
      <c r="Q120" s="196"/>
      <c r="R120" s="92"/>
      <c r="S120" s="92"/>
      <c r="T120" s="92"/>
    </row>
    <row r="121" spans="1:20" s="12" customFormat="1" ht="18.75" customHeight="1" x14ac:dyDescent="0.35">
      <c r="A121" s="65">
        <v>1</v>
      </c>
      <c r="B121" s="65">
        <v>2</v>
      </c>
      <c r="C121" s="65">
        <v>3</v>
      </c>
      <c r="D121" s="65">
        <v>4</v>
      </c>
      <c r="E121" s="65">
        <v>5</v>
      </c>
      <c r="F121" s="97"/>
      <c r="G121" s="97"/>
      <c r="H121" s="97"/>
      <c r="I121" s="134"/>
      <c r="J121" s="134"/>
      <c r="K121" s="16"/>
      <c r="L121" s="36"/>
      <c r="M121" s="278"/>
      <c r="O121" s="189"/>
      <c r="P121" s="196"/>
      <c r="Q121" s="196"/>
      <c r="R121" s="92"/>
      <c r="S121" s="92"/>
      <c r="T121" s="92"/>
    </row>
    <row r="122" spans="1:20" s="12" customFormat="1" ht="30" customHeight="1" x14ac:dyDescent="0.35">
      <c r="A122" s="13">
        <v>1</v>
      </c>
      <c r="B122" s="95" t="s">
        <v>126</v>
      </c>
      <c r="C122" s="96" t="s">
        <v>12</v>
      </c>
      <c r="D122" s="96" t="s">
        <v>12</v>
      </c>
      <c r="E122" s="96">
        <f>E126</f>
        <v>874724.5</v>
      </c>
      <c r="I122" s="135">
        <f>I123</f>
        <v>0</v>
      </c>
      <c r="J122" s="135">
        <f>J123</f>
        <v>0</v>
      </c>
      <c r="K122" s="16"/>
      <c r="L122" s="36"/>
      <c r="M122" s="278"/>
      <c r="O122" s="189"/>
      <c r="P122" s="196"/>
      <c r="Q122" s="196"/>
      <c r="R122" s="92"/>
      <c r="S122" s="92"/>
      <c r="T122" s="92"/>
    </row>
    <row r="123" spans="1:20" s="97" customFormat="1" ht="36" customHeight="1" x14ac:dyDescent="0.35">
      <c r="A123" s="96"/>
      <c r="B123" s="95" t="s">
        <v>127</v>
      </c>
      <c r="C123" s="96">
        <f>C126</f>
        <v>39760204.545454539</v>
      </c>
      <c r="D123" s="96">
        <f>D126</f>
        <v>2.2000000000000002</v>
      </c>
      <c r="E123" s="96">
        <f>E126</f>
        <v>874724.5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278"/>
      <c r="O123" s="190"/>
      <c r="P123" s="197"/>
      <c r="Q123" s="197"/>
      <c r="R123" s="100"/>
      <c r="S123" s="100"/>
      <c r="T123" s="100"/>
    </row>
    <row r="124" spans="1:20" s="12" customFormat="1" ht="30.75" customHeigh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278"/>
      <c r="O124" s="189"/>
      <c r="P124" s="196"/>
      <c r="Q124" s="196"/>
      <c r="R124" s="92"/>
      <c r="S124" s="92"/>
      <c r="T124" s="92"/>
    </row>
    <row r="125" spans="1:20" s="12" customFormat="1" ht="34.5" customHeigh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278"/>
      <c r="O125" s="189"/>
      <c r="P125" s="196"/>
      <c r="Q125" s="196"/>
      <c r="R125" s="92"/>
      <c r="S125" s="92"/>
      <c r="T125" s="92"/>
    </row>
    <row r="126" spans="1:20" s="12" customFormat="1" ht="27" customHeight="1" x14ac:dyDescent="0.35">
      <c r="A126" s="96"/>
      <c r="B126" s="95" t="s">
        <v>129</v>
      </c>
      <c r="C126" s="96">
        <f>E126/D126*100</f>
        <v>39760204.545454539</v>
      </c>
      <c r="D126" s="96">
        <v>2.2000000000000002</v>
      </c>
      <c r="E126" s="96">
        <v>874724.5</v>
      </c>
      <c r="I126" s="138"/>
      <c r="J126" s="138"/>
      <c r="K126" s="16"/>
      <c r="L126" s="36"/>
      <c r="M126" s="278"/>
      <c r="O126" s="189"/>
      <c r="P126" s="196"/>
      <c r="Q126" s="196"/>
      <c r="R126" s="92"/>
      <c r="S126" s="92"/>
      <c r="T126" s="92"/>
    </row>
    <row r="127" spans="1:20" s="12" customFormat="1" ht="30.75" hidden="1" customHeight="1" x14ac:dyDescent="0.35">
      <c r="A127" s="867"/>
      <c r="B127" s="96" t="s">
        <v>116</v>
      </c>
      <c r="C127" s="867"/>
      <c r="D127" s="867"/>
      <c r="E127" s="867"/>
      <c r="I127" s="139"/>
      <c r="J127" s="139"/>
      <c r="K127" s="16"/>
      <c r="L127" s="36"/>
      <c r="M127" s="278"/>
      <c r="O127" s="189"/>
      <c r="P127" s="196"/>
      <c r="Q127" s="196"/>
      <c r="R127" s="92"/>
      <c r="S127" s="92"/>
      <c r="T127" s="92"/>
    </row>
    <row r="128" spans="1:20" s="12" customFormat="1" ht="30.75" hidden="1" customHeight="1" x14ac:dyDescent="0.35">
      <c r="A128" s="867"/>
      <c r="B128" s="96" t="s">
        <v>128</v>
      </c>
      <c r="C128" s="867"/>
      <c r="D128" s="867"/>
      <c r="E128" s="867"/>
      <c r="I128" s="139"/>
      <c r="J128" s="139"/>
      <c r="K128" s="16"/>
      <c r="L128" s="36"/>
      <c r="M128" s="278"/>
      <c r="O128" s="189"/>
      <c r="P128" s="196"/>
      <c r="Q128" s="196"/>
      <c r="R128" s="92"/>
      <c r="S128" s="92"/>
      <c r="T128" s="92"/>
    </row>
    <row r="129" spans="1:20" s="12" customFormat="1" ht="30.75" hidden="1" customHeight="1" x14ac:dyDescent="0.35">
      <c r="A129" s="96"/>
      <c r="B129" s="96"/>
      <c r="C129" s="96"/>
      <c r="D129" s="96"/>
      <c r="E129" s="96"/>
      <c r="I129" s="139"/>
      <c r="J129" s="139"/>
      <c r="K129" s="16"/>
      <c r="L129" s="36"/>
      <c r="M129" s="278"/>
      <c r="O129" s="189"/>
      <c r="P129" s="196"/>
      <c r="Q129" s="196"/>
      <c r="R129" s="92"/>
      <c r="S129" s="92"/>
      <c r="T129" s="92"/>
    </row>
    <row r="130" spans="1:20" s="12" customFormat="1" ht="30.75" hidden="1" customHeight="1" x14ac:dyDescent="0.35">
      <c r="A130" s="96"/>
      <c r="B130" s="96"/>
      <c r="C130" s="96"/>
      <c r="D130" s="96"/>
      <c r="E130" s="96"/>
      <c r="I130" s="139"/>
      <c r="J130" s="139"/>
      <c r="K130" s="16"/>
      <c r="L130" s="36"/>
      <c r="M130" s="278"/>
      <c r="O130" s="189"/>
      <c r="P130" s="196"/>
      <c r="Q130" s="196"/>
      <c r="R130" s="92"/>
      <c r="S130" s="92"/>
      <c r="T130" s="92"/>
    </row>
    <row r="131" spans="1:20" s="12" customFormat="1" ht="30.75" customHeight="1" x14ac:dyDescent="0.35">
      <c r="A131" s="146"/>
      <c r="B131" s="146" t="s">
        <v>20</v>
      </c>
      <c r="C131" s="146"/>
      <c r="D131" s="146" t="s">
        <v>21</v>
      </c>
      <c r="E131" s="146">
        <f>E122</f>
        <v>874724.5</v>
      </c>
      <c r="I131" s="135">
        <f>I122</f>
        <v>0</v>
      </c>
      <c r="J131" s="135">
        <f>J122</f>
        <v>0</v>
      </c>
      <c r="K131" s="16"/>
      <c r="L131" s="36"/>
      <c r="M131" s="249">
        <v>873921.93</v>
      </c>
      <c r="N131" s="220">
        <f>E131-M131</f>
        <v>802.56999999994878</v>
      </c>
      <c r="O131" s="189"/>
      <c r="P131" s="196"/>
      <c r="Q131" s="196"/>
      <c r="R131" s="92"/>
      <c r="S131" s="92"/>
      <c r="T131" s="92"/>
    </row>
    <row r="132" spans="1:20" s="12" customFormat="1" ht="31.5" customHeight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7" hidden="1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hidden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M134" s="36"/>
    </row>
    <row r="135" spans="1:20" ht="58.5" hidden="1" customHeight="1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  <c r="M135" s="36"/>
    </row>
    <row r="136" spans="1:20" ht="27" hidden="1" customHeight="1" x14ac:dyDescent="0.25">
      <c r="I136" s="850" t="s">
        <v>172</v>
      </c>
      <c r="J136" s="850"/>
      <c r="K136" s="173"/>
      <c r="M136" s="36"/>
    </row>
    <row r="137" spans="1:20" s="12" customFormat="1" ht="69.75" hidden="1" customHeight="1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ht="17.25" hidden="1" customHeight="1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  <c r="M138" s="36"/>
    </row>
    <row r="139" spans="1:20" ht="39" hidden="1" customHeight="1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  <c r="M139" s="36"/>
    </row>
    <row r="140" spans="1:20" s="78" customFormat="1" ht="39" hidden="1" customHeight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M140" s="36"/>
      <c r="O140" s="188"/>
      <c r="P140" s="188"/>
      <c r="Q140" s="188"/>
    </row>
    <row r="141" spans="1:20" ht="39" hidden="1" customHeight="1" x14ac:dyDescent="0.25">
      <c r="A141" s="14"/>
      <c r="B141" s="101"/>
      <c r="C141" s="94"/>
      <c r="I141" s="140"/>
      <c r="J141" s="140"/>
      <c r="M141" s="36"/>
    </row>
    <row r="142" spans="1:20" ht="39" hidden="1" customHeight="1" x14ac:dyDescent="0.25">
      <c r="A142" s="14"/>
      <c r="B142" s="101"/>
      <c r="C142" s="94"/>
      <c r="I142" s="140"/>
      <c r="J142" s="140"/>
      <c r="M142" s="36"/>
    </row>
    <row r="143" spans="1:20" ht="39" hidden="1" customHeight="1" x14ac:dyDescent="0.25">
      <c r="A143" s="14"/>
      <c r="B143" s="101"/>
      <c r="C143" s="94"/>
      <c r="I143" s="140"/>
      <c r="J143" s="140"/>
      <c r="M143" s="36"/>
    </row>
    <row r="144" spans="1:20" ht="39" hidden="1" customHeight="1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  <c r="M144" s="36"/>
    </row>
    <row r="145" spans="1:20" x14ac:dyDescent="0.25">
      <c r="M145" s="36"/>
    </row>
    <row r="146" spans="1:20" ht="33" customHeight="1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  <c r="M146" s="36"/>
    </row>
    <row r="147" spans="1:20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M147" s="36"/>
    </row>
    <row r="148" spans="1:20" ht="41.25" hidden="1" customHeight="1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  <c r="M148" s="36"/>
    </row>
    <row r="149" spans="1:20" ht="33" hidden="1" customHeight="1" x14ac:dyDescent="0.25">
      <c r="I149" s="850" t="s">
        <v>172</v>
      </c>
      <c r="J149" s="850"/>
      <c r="K149" s="173"/>
      <c r="M149" s="36"/>
    </row>
    <row r="150" spans="1:20" s="12" customFormat="1" ht="62.25" hidden="1" customHeight="1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ht="15.75" hidden="1" customHeight="1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  <c r="M151" s="36"/>
    </row>
    <row r="152" spans="1:20" ht="36.75" hidden="1" customHeight="1" x14ac:dyDescent="0.25">
      <c r="A152" s="14">
        <v>1</v>
      </c>
      <c r="B152" s="101"/>
      <c r="C152" s="102"/>
      <c r="I152" s="138"/>
      <c r="J152" s="138"/>
      <c r="M152" s="36"/>
    </row>
    <row r="153" spans="1:20" s="78" customFormat="1" ht="36.75" hidden="1" customHeight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M153" s="36"/>
      <c r="O153" s="188"/>
      <c r="P153" s="188"/>
      <c r="Q153" s="188"/>
    </row>
    <row r="154" spans="1:20" ht="36.75" hidden="1" customHeight="1" x14ac:dyDescent="0.25">
      <c r="A154" s="14"/>
      <c r="B154" s="101"/>
      <c r="C154" s="94"/>
      <c r="I154" s="140"/>
      <c r="J154" s="140"/>
      <c r="M154" s="36"/>
    </row>
    <row r="155" spans="1:20" ht="36.75" hidden="1" customHeight="1" x14ac:dyDescent="0.25">
      <c r="A155" s="14"/>
      <c r="B155" s="101"/>
      <c r="C155" s="94"/>
      <c r="I155" s="140"/>
      <c r="J155" s="140"/>
      <c r="M155" s="36"/>
    </row>
    <row r="156" spans="1:20" ht="36.75" hidden="1" customHeight="1" x14ac:dyDescent="0.25">
      <c r="A156" s="14"/>
      <c r="B156" s="101"/>
      <c r="C156" s="94"/>
      <c r="I156" s="140"/>
      <c r="J156" s="140"/>
      <c r="M156" s="36"/>
    </row>
    <row r="157" spans="1:20" ht="36.75" hidden="1" customHeight="1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  <c r="M157" s="36"/>
    </row>
    <row r="158" spans="1:20" hidden="1" x14ac:dyDescent="0.25">
      <c r="M158" s="36"/>
    </row>
    <row r="159" spans="1:20" ht="33" hidden="1" customHeight="1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  <c r="M159" s="36"/>
    </row>
    <row r="160" spans="1:20" hidden="1" x14ac:dyDescent="0.25">
      <c r="I160" s="850" t="s">
        <v>172</v>
      </c>
      <c r="J160" s="850"/>
      <c r="M160" s="36"/>
    </row>
    <row r="161" spans="1:20" s="12" customFormat="1" ht="66.75" hidden="1" customHeight="1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ht="18.75" hidden="1" customHeight="1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  <c r="M162" s="36"/>
    </row>
    <row r="163" spans="1:20" ht="36" hidden="1" customHeight="1" x14ac:dyDescent="0.25">
      <c r="A163" s="14">
        <v>1</v>
      </c>
      <c r="B163" s="101"/>
      <c r="C163" s="102"/>
      <c r="I163" s="138"/>
      <c r="J163" s="138"/>
      <c r="M163" s="36"/>
    </row>
    <row r="164" spans="1:20" s="78" customFormat="1" ht="36" hidden="1" customHeight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M164" s="36"/>
      <c r="O164" s="188"/>
      <c r="P164" s="188"/>
      <c r="Q164" s="188"/>
    </row>
    <row r="165" spans="1:20" ht="36" hidden="1" customHeight="1" x14ac:dyDescent="0.25">
      <c r="A165" s="14"/>
      <c r="B165" s="101"/>
      <c r="C165" s="94"/>
      <c r="I165" s="140"/>
      <c r="J165" s="140"/>
      <c r="M165" s="36"/>
    </row>
    <row r="166" spans="1:20" ht="36" hidden="1" customHeight="1" x14ac:dyDescent="0.25">
      <c r="A166" s="14"/>
      <c r="B166" s="101"/>
      <c r="C166" s="94"/>
      <c r="I166" s="140"/>
      <c r="J166" s="140"/>
      <c r="M166" s="36"/>
    </row>
    <row r="167" spans="1:20" ht="36" hidden="1" customHeight="1" x14ac:dyDescent="0.25">
      <c r="A167" s="14"/>
      <c r="B167" s="101"/>
      <c r="C167" s="94"/>
      <c r="I167" s="140"/>
      <c r="J167" s="140"/>
      <c r="M167" s="36"/>
    </row>
    <row r="168" spans="1:20" ht="36" hidden="1" customHeight="1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  <c r="M168" s="36"/>
    </row>
    <row r="169" spans="1:20" hidden="1" x14ac:dyDescent="0.25">
      <c r="M169" s="36"/>
    </row>
    <row r="170" spans="1:20" ht="33" hidden="1" customHeight="1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  <c r="M170" s="36"/>
    </row>
    <row r="171" spans="1:20" hidden="1" x14ac:dyDescent="0.25">
      <c r="I171" s="850" t="s">
        <v>172</v>
      </c>
      <c r="J171" s="850"/>
      <c r="M171" s="36"/>
    </row>
    <row r="172" spans="1:20" s="12" customFormat="1" ht="63.75" hidden="1" customHeight="1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ht="24.75" hidden="1" customHeight="1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  <c r="M173" s="36"/>
    </row>
    <row r="174" spans="1:20" ht="32.25" hidden="1" customHeight="1" x14ac:dyDescent="0.25">
      <c r="A174" s="14">
        <v>1</v>
      </c>
      <c r="B174" s="101" t="s">
        <v>274</v>
      </c>
      <c r="C174" s="94"/>
      <c r="I174" s="138"/>
      <c r="J174" s="138"/>
      <c r="M174" s="36"/>
    </row>
    <row r="175" spans="1:20" s="78" customFormat="1" hidden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M175" s="36"/>
      <c r="O175" s="188"/>
      <c r="P175" s="188"/>
      <c r="Q175" s="188"/>
    </row>
    <row r="176" spans="1:20" ht="32.25" hidden="1" customHeight="1" x14ac:dyDescent="0.25">
      <c r="A176" s="14"/>
      <c r="B176" s="101"/>
      <c r="C176" s="94"/>
      <c r="I176" s="140"/>
      <c r="J176" s="140"/>
      <c r="M176" s="36"/>
    </row>
    <row r="177" spans="1:20" ht="32.25" hidden="1" customHeight="1" x14ac:dyDescent="0.25">
      <c r="A177" s="14"/>
      <c r="B177" s="101"/>
      <c r="C177" s="94"/>
      <c r="I177" s="140"/>
      <c r="J177" s="140"/>
      <c r="M177" s="36"/>
    </row>
    <row r="178" spans="1:20" ht="32.25" hidden="1" customHeight="1" x14ac:dyDescent="0.25">
      <c r="A178" s="14"/>
      <c r="B178" s="101"/>
      <c r="C178" s="94"/>
      <c r="I178" s="140"/>
      <c r="J178" s="140"/>
      <c r="M178" s="36"/>
    </row>
    <row r="179" spans="1:20" ht="32.25" hidden="1" customHeight="1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  <c r="M179" s="36"/>
    </row>
    <row r="180" spans="1:20" x14ac:dyDescent="0.25">
      <c r="M180" s="36"/>
    </row>
    <row r="181" spans="1:20" ht="33" customHeight="1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  <c r="M181" s="36"/>
    </row>
    <row r="182" spans="1:20" x14ac:dyDescent="0.25">
      <c r="I182" s="850" t="s">
        <v>172</v>
      </c>
      <c r="J182" s="850"/>
      <c r="M182" s="36"/>
    </row>
    <row r="183" spans="1:20" s="12" customFormat="1" ht="69" customHeight="1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ht="19.5" customHeight="1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  <c r="M184" s="36"/>
    </row>
    <row r="185" spans="1:20" ht="121.5" customHeight="1" x14ac:dyDescent="0.25">
      <c r="A185" s="14">
        <v>1</v>
      </c>
      <c r="B185" s="101" t="s">
        <v>449</v>
      </c>
      <c r="C185" s="94">
        <v>5000</v>
      </c>
      <c r="I185" s="138"/>
      <c r="J185" s="138"/>
      <c r="M185" s="278">
        <v>5000</v>
      </c>
      <c r="N185" s="563">
        <f>C185-M185</f>
        <v>0</v>
      </c>
    </row>
    <row r="186" spans="1:20" s="78" customFormat="1" ht="32.25" hidden="1" customHeight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M186" s="278"/>
      <c r="N186" s="311"/>
      <c r="O186" s="188"/>
      <c r="P186" s="188"/>
      <c r="Q186" s="188"/>
    </row>
    <row r="187" spans="1:20" ht="32.25" hidden="1" customHeight="1" x14ac:dyDescent="0.25">
      <c r="A187" s="14"/>
      <c r="B187" s="101"/>
      <c r="C187" s="94"/>
      <c r="I187" s="140"/>
      <c r="J187" s="140"/>
      <c r="M187" s="278"/>
      <c r="N187" s="510"/>
    </row>
    <row r="188" spans="1:20" ht="32.25" hidden="1" customHeight="1" x14ac:dyDescent="0.25">
      <c r="A188" s="14"/>
      <c r="B188" s="101"/>
      <c r="C188" s="94"/>
      <c r="I188" s="140"/>
      <c r="J188" s="140"/>
      <c r="M188" s="278"/>
      <c r="N188" s="510"/>
    </row>
    <row r="189" spans="1:20" ht="32.25" hidden="1" customHeight="1" x14ac:dyDescent="0.25">
      <c r="A189" s="14"/>
      <c r="B189" s="101"/>
      <c r="C189" s="94"/>
      <c r="I189" s="140"/>
      <c r="J189" s="140"/>
      <c r="M189" s="278"/>
      <c r="N189" s="510"/>
    </row>
    <row r="190" spans="1:20" ht="32.25" customHeight="1" x14ac:dyDescent="0.25">
      <c r="A190" s="144"/>
      <c r="B190" s="145" t="s">
        <v>20</v>
      </c>
      <c r="C190" s="146">
        <f>SUM(C185:C189)</f>
        <v>5000</v>
      </c>
      <c r="I190" s="135">
        <f>SUM(I185:I189)</f>
        <v>0</v>
      </c>
      <c r="J190" s="135">
        <f>SUM(J185:J189)</f>
        <v>0</v>
      </c>
      <c r="M190" s="278"/>
      <c r="N190" s="510"/>
    </row>
    <row r="191" spans="1:20" x14ac:dyDescent="0.25">
      <c r="M191" s="36"/>
    </row>
    <row r="192" spans="1:20" x14ac:dyDescent="0.25">
      <c r="M192" s="36"/>
    </row>
    <row r="193" spans="1:20" ht="60.75" hidden="1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  <c r="M193" s="36"/>
    </row>
    <row r="194" spans="1:20" hidden="1" x14ac:dyDescent="0.25">
      <c r="M194" s="36"/>
    </row>
    <row r="195" spans="1:20" ht="47.25" hidden="1" customHeight="1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  <c r="M195" s="36"/>
    </row>
    <row r="196" spans="1:20" hidden="1" x14ac:dyDescent="0.25">
      <c r="I196" s="850" t="s">
        <v>172</v>
      </c>
      <c r="J196" s="850"/>
      <c r="M196" s="36"/>
    </row>
    <row r="197" spans="1:20" s="12" customFormat="1" ht="65.25" hidden="1" customHeight="1" x14ac:dyDescent="0.35">
      <c r="A197" s="14" t="s">
        <v>24</v>
      </c>
      <c r="B197" s="14" t="s">
        <v>14</v>
      </c>
      <c r="C197" s="60" t="s">
        <v>132</v>
      </c>
      <c r="D197" s="60" t="s">
        <v>133</v>
      </c>
      <c r="E197" s="60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ht="15.75" hidden="1" customHeight="1" x14ac:dyDescent="0.25">
      <c r="A198" s="91">
        <v>1</v>
      </c>
      <c r="B198" s="91">
        <v>2</v>
      </c>
      <c r="C198" s="65">
        <v>3</v>
      </c>
      <c r="D198" s="65">
        <v>4</v>
      </c>
      <c r="E198" s="65">
        <v>5</v>
      </c>
      <c r="F198" s="78"/>
      <c r="G198" s="78"/>
      <c r="H198" s="78"/>
      <c r="I198" s="138"/>
      <c r="J198" s="138"/>
      <c r="M198" s="36"/>
    </row>
    <row r="199" spans="1:20" ht="37.5" hidden="1" customHeight="1" x14ac:dyDescent="0.25">
      <c r="A199" s="14">
        <v>1</v>
      </c>
      <c r="B199" s="101"/>
      <c r="C199" s="94"/>
      <c r="D199" s="14"/>
      <c r="E199" s="94"/>
      <c r="I199" s="138"/>
      <c r="J199" s="138"/>
      <c r="M199" s="36"/>
    </row>
    <row r="200" spans="1:20" s="78" customFormat="1" ht="37.5" hidden="1" customHeight="1" x14ac:dyDescent="0.25">
      <c r="A200" s="14"/>
      <c r="B200" s="101"/>
      <c r="C200" s="96"/>
      <c r="D200" s="60"/>
      <c r="E200" s="96"/>
      <c r="F200" s="67"/>
      <c r="G200" s="67"/>
      <c r="H200" s="67"/>
      <c r="I200" s="138"/>
      <c r="J200" s="138"/>
      <c r="K200" s="79"/>
      <c r="M200" s="36"/>
      <c r="O200" s="188"/>
      <c r="P200" s="188"/>
      <c r="Q200" s="188"/>
    </row>
    <row r="201" spans="1:20" ht="37.5" hidden="1" customHeight="1" x14ac:dyDescent="0.25">
      <c r="A201" s="14"/>
      <c r="B201" s="101"/>
      <c r="C201" s="96"/>
      <c r="D201" s="60"/>
      <c r="E201" s="96"/>
      <c r="I201" s="138"/>
      <c r="J201" s="138"/>
      <c r="M201" s="36"/>
    </row>
    <row r="202" spans="1:20" ht="37.5" hidden="1" customHeight="1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  <c r="M202" s="36"/>
    </row>
    <row r="203" spans="1:20" ht="32.25" hidden="1" customHeight="1" x14ac:dyDescent="0.25">
      <c r="M203" s="36"/>
    </row>
    <row r="204" spans="1:20" ht="39.75" hidden="1" customHeight="1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  <c r="M204" s="36"/>
    </row>
    <row r="205" spans="1:20" hidden="1" x14ac:dyDescent="0.25">
      <c r="I205" s="850" t="s">
        <v>172</v>
      </c>
      <c r="J205" s="850"/>
      <c r="M205" s="36"/>
    </row>
    <row r="206" spans="1:20" s="12" customFormat="1" ht="61.5" hidden="1" customHeight="1" x14ac:dyDescent="0.35">
      <c r="A206" s="14" t="s">
        <v>24</v>
      </c>
      <c r="B206" s="14" t="s">
        <v>14</v>
      </c>
      <c r="C206" s="60" t="s">
        <v>132</v>
      </c>
      <c r="D206" s="60" t="s">
        <v>133</v>
      </c>
      <c r="E206" s="60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ht="21" hidden="1" customHeight="1" x14ac:dyDescent="0.25">
      <c r="A207" s="91">
        <v>1</v>
      </c>
      <c r="B207" s="91">
        <v>2</v>
      </c>
      <c r="C207" s="65">
        <v>3</v>
      </c>
      <c r="D207" s="65">
        <v>4</v>
      </c>
      <c r="E207" s="65">
        <v>5</v>
      </c>
      <c r="F207" s="78"/>
      <c r="G207" s="78"/>
      <c r="H207" s="78"/>
      <c r="I207" s="138"/>
      <c r="J207" s="138"/>
      <c r="M207" s="36"/>
    </row>
    <row r="208" spans="1:20" ht="31.5" hidden="1" customHeight="1" x14ac:dyDescent="0.25">
      <c r="A208" s="14">
        <v>1</v>
      </c>
      <c r="B208" s="101"/>
      <c r="C208" s="94"/>
      <c r="D208" s="14"/>
      <c r="E208" s="94"/>
      <c r="I208" s="138"/>
      <c r="J208" s="138"/>
      <c r="M208" s="36"/>
    </row>
    <row r="209" spans="1:17" s="78" customFormat="1" ht="31.5" hidden="1" customHeight="1" x14ac:dyDescent="0.25">
      <c r="A209" s="14"/>
      <c r="B209" s="101"/>
      <c r="C209" s="96"/>
      <c r="D209" s="60"/>
      <c r="E209" s="96"/>
      <c r="F209" s="67"/>
      <c r="G209" s="67"/>
      <c r="H209" s="67"/>
      <c r="I209" s="138"/>
      <c r="J209" s="138"/>
      <c r="K209" s="79"/>
      <c r="M209" s="36"/>
      <c r="O209" s="188"/>
      <c r="P209" s="188"/>
      <c r="Q209" s="188"/>
    </row>
    <row r="210" spans="1:17" ht="31.5" hidden="1" customHeight="1" x14ac:dyDescent="0.25">
      <c r="A210" s="14"/>
      <c r="B210" s="101"/>
      <c r="C210" s="96"/>
      <c r="D210" s="60"/>
      <c r="E210" s="96"/>
      <c r="I210" s="138"/>
      <c r="J210" s="138"/>
      <c r="M210" s="36"/>
    </row>
    <row r="211" spans="1:17" ht="31.5" hidden="1" customHeight="1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  <c r="M211" s="36"/>
    </row>
    <row r="212" spans="1:17" hidden="1" x14ac:dyDescent="0.25">
      <c r="M212" s="36"/>
    </row>
    <row r="213" spans="1:17" ht="36.75" hidden="1" customHeight="1" x14ac:dyDescent="0.25">
      <c r="M213" s="36"/>
    </row>
    <row r="214" spans="1:17" ht="49.5" hidden="1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  <c r="M214" s="36"/>
    </row>
    <row r="215" spans="1:17" hidden="1" x14ac:dyDescent="0.25">
      <c r="M215" s="36"/>
    </row>
    <row r="216" spans="1:17" hidden="1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  <c r="M216" s="36"/>
    </row>
    <row r="217" spans="1:17" hidden="1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  <c r="M217" s="36"/>
    </row>
    <row r="218" spans="1:17" ht="56.25" hidden="1" x14ac:dyDescent="0.25">
      <c r="A218" s="60" t="s">
        <v>24</v>
      </c>
      <c r="B218" s="60" t="s">
        <v>14</v>
      </c>
      <c r="C218" s="60" t="s">
        <v>71</v>
      </c>
      <c r="D218" s="60" t="s">
        <v>72</v>
      </c>
      <c r="E218" s="60" t="s">
        <v>73</v>
      </c>
      <c r="I218" s="133" t="s">
        <v>115</v>
      </c>
      <c r="J218" s="133" t="s">
        <v>173</v>
      </c>
      <c r="K218" s="127"/>
      <c r="M218" s="36"/>
    </row>
    <row r="219" spans="1:17" hidden="1" x14ac:dyDescent="0.25">
      <c r="A219" s="65">
        <v>1</v>
      </c>
      <c r="B219" s="65">
        <v>2</v>
      </c>
      <c r="C219" s="65">
        <v>3</v>
      </c>
      <c r="D219" s="65">
        <v>4</v>
      </c>
      <c r="E219" s="65">
        <v>5</v>
      </c>
      <c r="F219" s="78"/>
      <c r="G219" s="78"/>
      <c r="H219" s="78"/>
      <c r="I219" s="138"/>
      <c r="J219" s="138"/>
      <c r="M219" s="36"/>
    </row>
    <row r="220" spans="1:17" hidden="1" x14ac:dyDescent="0.25">
      <c r="A220" s="25"/>
      <c r="B220" s="26"/>
      <c r="C220" s="60"/>
      <c r="D220" s="13"/>
      <c r="E220" s="96"/>
      <c r="I220" s="138"/>
      <c r="J220" s="138"/>
      <c r="M220" s="36"/>
    </row>
    <row r="221" spans="1:17" s="78" customFormat="1" hidden="1" x14ac:dyDescent="0.25">
      <c r="A221" s="60"/>
      <c r="B221" s="10"/>
      <c r="C221" s="60"/>
      <c r="D221" s="13"/>
      <c r="E221" s="96"/>
      <c r="F221" s="67"/>
      <c r="G221" s="67"/>
      <c r="H221" s="67"/>
      <c r="I221" s="138"/>
      <c r="J221" s="138"/>
      <c r="K221" s="79"/>
      <c r="M221" s="36"/>
      <c r="O221" s="188"/>
      <c r="P221" s="188"/>
      <c r="Q221" s="188"/>
    </row>
    <row r="222" spans="1:17" hidden="1" x14ac:dyDescent="0.25">
      <c r="A222" s="60"/>
      <c r="B222" s="10"/>
      <c r="C222" s="60"/>
      <c r="D222" s="13"/>
      <c r="E222" s="96"/>
      <c r="I222" s="138"/>
      <c r="J222" s="138"/>
      <c r="M222" s="36"/>
    </row>
    <row r="223" spans="1:17" ht="30.75" hidden="1" customHeight="1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  <c r="M223" s="36"/>
    </row>
    <row r="224" spans="1:17" hidden="1" x14ac:dyDescent="0.25">
      <c r="A224" s="30"/>
      <c r="B224" s="31"/>
      <c r="C224" s="30"/>
      <c r="D224" s="30"/>
      <c r="E224" s="30"/>
      <c r="F224" s="30"/>
      <c r="M224" s="36"/>
    </row>
    <row r="225" spans="1:17" ht="33" hidden="1" customHeight="1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  <c r="M225" s="36"/>
    </row>
    <row r="226" spans="1:17" hidden="1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  <c r="M226" s="36"/>
    </row>
    <row r="227" spans="1:17" ht="56.25" hidden="1" x14ac:dyDescent="0.25">
      <c r="A227" s="60" t="s">
        <v>24</v>
      </c>
      <c r="B227" s="60" t="s">
        <v>14</v>
      </c>
      <c r="C227" s="60" t="s">
        <v>74</v>
      </c>
      <c r="D227" s="60" t="s">
        <v>117</v>
      </c>
      <c r="F227" s="17"/>
      <c r="I227" s="133" t="s">
        <v>115</v>
      </c>
      <c r="J227" s="133" t="s">
        <v>173</v>
      </c>
      <c r="K227" s="128"/>
      <c r="M227" s="36"/>
    </row>
    <row r="228" spans="1:17" hidden="1" x14ac:dyDescent="0.25">
      <c r="A228" s="65">
        <v>1</v>
      </c>
      <c r="B228" s="65">
        <v>2</v>
      </c>
      <c r="C228" s="65">
        <v>3</v>
      </c>
      <c r="D228" s="65">
        <v>4</v>
      </c>
      <c r="E228" s="78"/>
      <c r="F228" s="1"/>
      <c r="G228" s="78"/>
      <c r="H228" s="78"/>
      <c r="I228" s="138"/>
      <c r="J228" s="138"/>
      <c r="M228" s="36"/>
    </row>
    <row r="229" spans="1:17" hidden="1" x14ac:dyDescent="0.25">
      <c r="A229" s="60"/>
      <c r="B229" s="26"/>
      <c r="C229" s="13"/>
      <c r="D229" s="96"/>
      <c r="F229" s="17"/>
      <c r="I229" s="138"/>
      <c r="J229" s="138"/>
      <c r="M229" s="36"/>
    </row>
    <row r="230" spans="1:17" s="78" customFormat="1" hidden="1" x14ac:dyDescent="0.25">
      <c r="A230" s="60"/>
      <c r="B230" s="10"/>
      <c r="C230" s="13"/>
      <c r="D230" s="96"/>
      <c r="E230" s="67"/>
      <c r="F230" s="17"/>
      <c r="G230" s="67"/>
      <c r="H230" s="67"/>
      <c r="I230" s="138"/>
      <c r="J230" s="138"/>
      <c r="K230" s="79"/>
      <c r="M230" s="36"/>
      <c r="O230" s="188"/>
      <c r="P230" s="188"/>
      <c r="Q230" s="188"/>
    </row>
    <row r="231" spans="1:17" hidden="1" x14ac:dyDescent="0.25">
      <c r="A231" s="60"/>
      <c r="B231" s="10"/>
      <c r="C231" s="13"/>
      <c r="D231" s="96"/>
      <c r="F231" s="17"/>
      <c r="I231" s="138"/>
      <c r="J231" s="138"/>
      <c r="M231" s="36"/>
    </row>
    <row r="232" spans="1:17" ht="33" hidden="1" customHeight="1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  <c r="M232" s="36"/>
    </row>
    <row r="233" spans="1:17" hidden="1" x14ac:dyDescent="0.25">
      <c r="A233" s="30"/>
      <c r="B233" s="31"/>
      <c r="C233" s="30"/>
      <c r="D233" s="30"/>
      <c r="E233" s="30"/>
      <c r="F233" s="30"/>
      <c r="M233" s="36"/>
    </row>
    <row r="234" spans="1:17" ht="28.5" hidden="1" customHeight="1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  <c r="M234" s="36"/>
    </row>
    <row r="235" spans="1:17" hidden="1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  <c r="M235" s="36"/>
    </row>
    <row r="236" spans="1:17" ht="56.25" hidden="1" x14ac:dyDescent="0.25">
      <c r="A236" s="60" t="s">
        <v>24</v>
      </c>
      <c r="B236" s="60" t="s">
        <v>14</v>
      </c>
      <c r="C236" s="60" t="s">
        <v>74</v>
      </c>
      <c r="D236" s="60" t="s">
        <v>117</v>
      </c>
      <c r="F236" s="17"/>
      <c r="I236" s="133" t="s">
        <v>115</v>
      </c>
      <c r="J236" s="133" t="s">
        <v>173</v>
      </c>
      <c r="K236" s="128"/>
      <c r="M236" s="36"/>
    </row>
    <row r="237" spans="1:17" hidden="1" x14ac:dyDescent="0.25">
      <c r="A237" s="65">
        <v>1</v>
      </c>
      <c r="B237" s="65">
        <v>2</v>
      </c>
      <c r="C237" s="65">
        <v>3</v>
      </c>
      <c r="D237" s="65">
        <v>4</v>
      </c>
      <c r="E237" s="78"/>
      <c r="F237" s="1"/>
      <c r="G237" s="78"/>
      <c r="H237" s="78"/>
      <c r="I237" s="138"/>
      <c r="J237" s="138"/>
      <c r="M237" s="36"/>
    </row>
    <row r="238" spans="1:17" hidden="1" x14ac:dyDescent="0.25">
      <c r="A238" s="60"/>
      <c r="B238" s="26"/>
      <c r="C238" s="13"/>
      <c r="D238" s="96"/>
      <c r="F238" s="17"/>
      <c r="I238" s="138"/>
      <c r="J238" s="138"/>
      <c r="M238" s="36"/>
    </row>
    <row r="239" spans="1:17" s="78" customFormat="1" hidden="1" x14ac:dyDescent="0.25">
      <c r="A239" s="60"/>
      <c r="B239" s="10"/>
      <c r="C239" s="13"/>
      <c r="D239" s="96"/>
      <c r="E239" s="67"/>
      <c r="F239" s="17"/>
      <c r="G239" s="67"/>
      <c r="H239" s="67"/>
      <c r="I239" s="138"/>
      <c r="J239" s="138"/>
      <c r="K239" s="79"/>
      <c r="M239" s="36"/>
      <c r="O239" s="188"/>
      <c r="P239" s="188"/>
      <c r="Q239" s="188"/>
    </row>
    <row r="240" spans="1:17" hidden="1" x14ac:dyDescent="0.25">
      <c r="A240" s="60"/>
      <c r="B240" s="10"/>
      <c r="C240" s="13"/>
      <c r="D240" s="96"/>
      <c r="F240" s="17"/>
      <c r="I240" s="138"/>
      <c r="J240" s="138"/>
      <c r="M240" s="36"/>
    </row>
    <row r="241" spans="1:17" ht="32.25" hidden="1" customHeight="1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  <c r="M241" s="36"/>
    </row>
    <row r="242" spans="1:17" hidden="1" x14ac:dyDescent="0.25">
      <c r="A242" s="30"/>
      <c r="B242" s="31"/>
      <c r="C242" s="30"/>
      <c r="D242" s="30"/>
      <c r="E242" s="30"/>
      <c r="F242" s="30"/>
      <c r="M242" s="36"/>
    </row>
    <row r="243" spans="1:17" hidden="1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  <c r="M243" s="36"/>
    </row>
    <row r="244" spans="1:17" hidden="1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  <c r="M244" s="36"/>
    </row>
    <row r="245" spans="1:17" ht="56.25" hidden="1" x14ac:dyDescent="0.25">
      <c r="A245" s="60" t="s">
        <v>24</v>
      </c>
      <c r="B245" s="60" t="s">
        <v>14</v>
      </c>
      <c r="C245" s="60" t="s">
        <v>78</v>
      </c>
      <c r="D245" s="60" t="s">
        <v>27</v>
      </c>
      <c r="E245" s="60" t="s">
        <v>79</v>
      </c>
      <c r="F245" s="60" t="s">
        <v>7</v>
      </c>
      <c r="I245" s="133" t="s">
        <v>115</v>
      </c>
      <c r="J245" s="133" t="s">
        <v>173</v>
      </c>
      <c r="K245" s="81"/>
      <c r="M245" s="36"/>
    </row>
    <row r="246" spans="1:17" hidden="1" x14ac:dyDescent="0.25">
      <c r="A246" s="65">
        <v>1</v>
      </c>
      <c r="B246" s="65">
        <v>2</v>
      </c>
      <c r="C246" s="65">
        <v>3</v>
      </c>
      <c r="D246" s="65">
        <v>4</v>
      </c>
      <c r="E246" s="65">
        <v>5</v>
      </c>
      <c r="F246" s="65">
        <v>6</v>
      </c>
      <c r="G246" s="78"/>
      <c r="H246" s="78"/>
      <c r="I246" s="138"/>
      <c r="J246" s="138"/>
      <c r="M246" s="36"/>
    </row>
    <row r="247" spans="1:17" hidden="1" x14ac:dyDescent="0.25">
      <c r="A247" s="60">
        <v>1</v>
      </c>
      <c r="B247" s="10"/>
      <c r="C247" s="60"/>
      <c r="D247" s="60"/>
      <c r="E247" s="96" t="e">
        <f>F247/D247</f>
        <v>#DIV/0!</v>
      </c>
      <c r="F247" s="96"/>
      <c r="I247" s="138"/>
      <c r="J247" s="138"/>
      <c r="M247" s="36"/>
    </row>
    <row r="248" spans="1:17" s="78" customFormat="1" hidden="1" x14ac:dyDescent="0.25">
      <c r="A248" s="60">
        <v>2</v>
      </c>
      <c r="B248" s="10"/>
      <c r="C248" s="14"/>
      <c r="D248" s="14"/>
      <c r="E248" s="96" t="e">
        <f t="shared" ref="E248:E249" si="3">F248/D248</f>
        <v>#DIV/0!</v>
      </c>
      <c r="F248" s="96"/>
      <c r="G248" s="67"/>
      <c r="H248" s="67"/>
      <c r="I248" s="138"/>
      <c r="J248" s="138"/>
      <c r="K248" s="79"/>
      <c r="M248" s="36"/>
      <c r="O248" s="188"/>
      <c r="P248" s="188"/>
      <c r="Q248" s="188"/>
    </row>
    <row r="249" spans="1:17" hidden="1" x14ac:dyDescent="0.25">
      <c r="A249" s="60">
        <v>3</v>
      </c>
      <c r="B249" s="10"/>
      <c r="C249" s="60"/>
      <c r="D249" s="60"/>
      <c r="E249" s="96" t="e">
        <f t="shared" si="3"/>
        <v>#DIV/0!</v>
      </c>
      <c r="F249" s="96"/>
      <c r="I249" s="138"/>
      <c r="J249" s="138"/>
      <c r="M249" s="36"/>
    </row>
    <row r="250" spans="1:17" ht="36" hidden="1" customHeight="1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  <c r="M250" s="36"/>
    </row>
    <row r="251" spans="1:17" hidden="1" x14ac:dyDescent="0.25">
      <c r="A251" s="30"/>
      <c r="B251" s="31"/>
      <c r="C251" s="30"/>
      <c r="D251" s="30"/>
      <c r="E251" s="30"/>
      <c r="F251" s="30"/>
      <c r="M251" s="36"/>
    </row>
    <row r="252" spans="1:17" hidden="1" x14ac:dyDescent="0.25">
      <c r="A252" s="30"/>
      <c r="B252" s="31"/>
      <c r="C252" s="30"/>
      <c r="D252" s="30"/>
      <c r="E252" s="30"/>
      <c r="F252" s="30"/>
      <c r="M252" s="36"/>
    </row>
    <row r="253" spans="1:17" ht="40.5" customHeight="1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  <c r="M253" s="36"/>
    </row>
    <row r="254" spans="1:17" x14ac:dyDescent="0.25">
      <c r="A254" s="30"/>
      <c r="B254" s="31"/>
      <c r="C254" s="30"/>
      <c r="D254" s="30"/>
      <c r="E254" s="30"/>
      <c r="F254" s="30"/>
      <c r="M254" s="36"/>
    </row>
    <row r="255" spans="1:17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  <c r="M255" s="36"/>
    </row>
    <row r="256" spans="1:17" x14ac:dyDescent="0.25">
      <c r="A256" s="93"/>
      <c r="B256" s="34"/>
      <c r="C256" s="93"/>
      <c r="D256" s="93"/>
      <c r="E256" s="93"/>
      <c r="F256" s="93"/>
      <c r="I256" s="850" t="s">
        <v>172</v>
      </c>
      <c r="J256" s="850"/>
      <c r="M256" s="36"/>
    </row>
    <row r="257" spans="1:17" ht="56.25" x14ac:dyDescent="0.25">
      <c r="A257" s="60" t="s">
        <v>24</v>
      </c>
      <c r="B257" s="60" t="s">
        <v>14</v>
      </c>
      <c r="C257" s="60" t="s">
        <v>65</v>
      </c>
      <c r="D257" s="60" t="s">
        <v>59</v>
      </c>
      <c r="E257" s="60" t="s">
        <v>60</v>
      </c>
      <c r="F257" s="60" t="s">
        <v>159</v>
      </c>
      <c r="I257" s="133" t="s">
        <v>115</v>
      </c>
      <c r="J257" s="133" t="s">
        <v>173</v>
      </c>
      <c r="K257" s="122"/>
      <c r="M257" s="36"/>
    </row>
    <row r="258" spans="1:17" x14ac:dyDescent="0.25">
      <c r="A258" s="65">
        <v>1</v>
      </c>
      <c r="B258" s="65">
        <v>2</v>
      </c>
      <c r="C258" s="65">
        <v>3</v>
      </c>
      <c r="D258" s="65">
        <v>4</v>
      </c>
      <c r="E258" s="65">
        <v>5</v>
      </c>
      <c r="F258" s="65">
        <v>6</v>
      </c>
      <c r="G258" s="78"/>
      <c r="H258" s="78"/>
      <c r="I258" s="138"/>
      <c r="J258" s="138"/>
      <c r="M258" s="36"/>
    </row>
    <row r="259" spans="1:17" ht="29.25" hidden="1" customHeight="1" x14ac:dyDescent="0.25">
      <c r="A259" s="60">
        <v>1</v>
      </c>
      <c r="B259" s="10" t="s">
        <v>61</v>
      </c>
      <c r="C259" s="246"/>
      <c r="D259" s="246"/>
      <c r="E259" s="245" t="e">
        <f>F259/D259/C259</f>
        <v>#DIV/0!</v>
      </c>
      <c r="F259" s="245"/>
      <c r="I259" s="138"/>
      <c r="J259" s="138"/>
      <c r="M259" s="36"/>
    </row>
    <row r="260" spans="1:17" s="78" customFormat="1" ht="52.5" hidden="1" customHeight="1" x14ac:dyDescent="0.25">
      <c r="A260" s="60">
        <v>2</v>
      </c>
      <c r="B260" s="10" t="s">
        <v>62</v>
      </c>
      <c r="C260" s="246"/>
      <c r="D260" s="246"/>
      <c r="E260" s="245" t="e">
        <f t="shared" ref="E260:E264" si="4">F260/D260/C260</f>
        <v>#DIV/0!</v>
      </c>
      <c r="F260" s="245"/>
      <c r="G260" s="67"/>
      <c r="H260" s="67"/>
      <c r="I260" s="138"/>
      <c r="J260" s="138"/>
      <c r="K260" s="79"/>
      <c r="M260" s="36"/>
      <c r="O260" s="188"/>
      <c r="P260" s="188"/>
      <c r="Q260" s="188"/>
    </row>
    <row r="261" spans="1:17" ht="53.25" hidden="1" customHeight="1" x14ac:dyDescent="0.25">
      <c r="A261" s="60">
        <v>3</v>
      </c>
      <c r="B261" s="10" t="s">
        <v>63</v>
      </c>
      <c r="C261" s="246"/>
      <c r="D261" s="246"/>
      <c r="E261" s="245" t="e">
        <f t="shared" si="4"/>
        <v>#DIV/0!</v>
      </c>
      <c r="F261" s="245"/>
      <c r="I261" s="138"/>
      <c r="J261" s="138"/>
      <c r="M261" s="36"/>
    </row>
    <row r="262" spans="1:17" ht="36.75" hidden="1" customHeight="1" x14ac:dyDescent="0.25">
      <c r="A262" s="60">
        <v>4</v>
      </c>
      <c r="B262" s="10" t="s">
        <v>64</v>
      </c>
      <c r="C262" s="246"/>
      <c r="D262" s="246"/>
      <c r="E262" s="245" t="e">
        <f t="shared" si="4"/>
        <v>#DIV/0!</v>
      </c>
      <c r="F262" s="245"/>
      <c r="I262" s="140"/>
      <c r="J262" s="140"/>
      <c r="M262" s="36"/>
    </row>
    <row r="263" spans="1:17" ht="95.25" customHeight="1" thickBot="1" x14ac:dyDescent="0.3">
      <c r="A263" s="60">
        <v>1</v>
      </c>
      <c r="B263" s="10" t="s">
        <v>90</v>
      </c>
      <c r="C263" s="246">
        <v>1</v>
      </c>
      <c r="D263" s="246">
        <v>12</v>
      </c>
      <c r="E263" s="245">
        <f t="shared" si="4"/>
        <v>550</v>
      </c>
      <c r="F263" s="245">
        <v>6600</v>
      </c>
      <c r="I263" s="138"/>
      <c r="J263" s="138"/>
      <c r="M263" s="278">
        <v>6600</v>
      </c>
      <c r="N263" s="563">
        <f>F263-M263</f>
        <v>0</v>
      </c>
    </row>
    <row r="264" spans="1:17" ht="34.5" hidden="1" customHeight="1" thickBot="1" x14ac:dyDescent="0.3">
      <c r="A264" s="60">
        <v>6</v>
      </c>
      <c r="B264" s="10" t="s">
        <v>91</v>
      </c>
      <c r="C264" s="246"/>
      <c r="D264" s="246"/>
      <c r="E264" s="245" t="e">
        <f t="shared" si="4"/>
        <v>#DIV/0!</v>
      </c>
      <c r="F264" s="245"/>
      <c r="I264" s="138"/>
      <c r="J264" s="138"/>
      <c r="M264" s="278"/>
    </row>
    <row r="265" spans="1:17" ht="35.25" customHeight="1" thickBot="1" x14ac:dyDescent="0.3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6600</v>
      </c>
      <c r="I265" s="135">
        <f>SUM(I259:I264)</f>
        <v>0</v>
      </c>
      <c r="J265" s="135">
        <f>SUM(J259:J264)</f>
        <v>0</v>
      </c>
      <c r="L265" s="359" t="s">
        <v>4</v>
      </c>
      <c r="M265" s="360">
        <f>SUM(M261:M264)</f>
        <v>6600</v>
      </c>
      <c r="N265" s="575">
        <f>SUM(N261:N264)</f>
        <v>0</v>
      </c>
    </row>
    <row r="266" spans="1:17" ht="28.5" customHeight="1" x14ac:dyDescent="0.25">
      <c r="A266" s="17"/>
      <c r="B266" s="11"/>
      <c r="C266" s="17"/>
      <c r="D266" s="17"/>
      <c r="E266" s="17"/>
      <c r="F266" s="17"/>
      <c r="M266" s="278"/>
    </row>
    <row r="267" spans="1:17" ht="33" hidden="1" customHeight="1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  <c r="M267" s="278"/>
    </row>
    <row r="268" spans="1:17" hidden="1" x14ac:dyDescent="0.25">
      <c r="A268" s="59"/>
      <c r="B268" s="24"/>
      <c r="C268" s="59"/>
      <c r="D268" s="59"/>
      <c r="E268" s="59"/>
      <c r="F268" s="17"/>
      <c r="I268" s="850" t="s">
        <v>172</v>
      </c>
      <c r="J268" s="850"/>
      <c r="M268" s="278"/>
    </row>
    <row r="269" spans="1:17" ht="56.25" hidden="1" x14ac:dyDescent="0.25">
      <c r="A269" s="60" t="s">
        <v>24</v>
      </c>
      <c r="B269" s="60" t="s">
        <v>14</v>
      </c>
      <c r="C269" s="60" t="s">
        <v>66</v>
      </c>
      <c r="D269" s="60" t="s">
        <v>145</v>
      </c>
      <c r="E269" s="62" t="s">
        <v>107</v>
      </c>
      <c r="F269" s="60" t="s">
        <v>144</v>
      </c>
      <c r="I269" s="133" t="s">
        <v>115</v>
      </c>
      <c r="J269" s="133" t="s">
        <v>173</v>
      </c>
      <c r="K269" s="122"/>
      <c r="M269" s="278"/>
    </row>
    <row r="270" spans="1:17" hidden="1" x14ac:dyDescent="0.25">
      <c r="A270" s="65">
        <v>1</v>
      </c>
      <c r="B270" s="65">
        <v>2</v>
      </c>
      <c r="C270" s="65">
        <v>3</v>
      </c>
      <c r="D270" s="65">
        <v>4</v>
      </c>
      <c r="E270" s="1">
        <v>5</v>
      </c>
      <c r="F270" s="65">
        <v>6</v>
      </c>
      <c r="G270" s="78"/>
      <c r="H270" s="78"/>
      <c r="I270" s="132"/>
      <c r="J270" s="132"/>
      <c r="M270" s="278"/>
    </row>
    <row r="271" spans="1:17" ht="46.5" hidden="1" x14ac:dyDescent="0.25">
      <c r="A271" s="60">
        <v>1</v>
      </c>
      <c r="B271" s="10" t="s">
        <v>87</v>
      </c>
      <c r="C271" s="60"/>
      <c r="D271" s="96" t="e">
        <f>F271/C271</f>
        <v>#DIV/0!</v>
      </c>
      <c r="E271" s="62" t="s">
        <v>12</v>
      </c>
      <c r="F271" s="96"/>
      <c r="I271" s="138"/>
      <c r="J271" s="138"/>
      <c r="M271" s="278"/>
    </row>
    <row r="272" spans="1:17" s="78" customFormat="1" ht="46.5" hidden="1" x14ac:dyDescent="0.25">
      <c r="A272" s="60">
        <v>2</v>
      </c>
      <c r="B272" s="10" t="s">
        <v>198</v>
      </c>
      <c r="C272" s="60" t="s">
        <v>12</v>
      </c>
      <c r="D272" s="96"/>
      <c r="E272" s="62" t="e">
        <f>F272/D272</f>
        <v>#DIV/0!</v>
      </c>
      <c r="F272" s="96"/>
      <c r="G272" s="67"/>
      <c r="H272" s="67"/>
      <c r="I272" s="138"/>
      <c r="J272" s="138"/>
      <c r="K272" s="79"/>
      <c r="M272" s="278"/>
      <c r="O272" s="188"/>
      <c r="P272" s="188"/>
      <c r="Q272" s="188"/>
    </row>
    <row r="273" spans="1:17" ht="33" hidden="1" customHeight="1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  <c r="M273" s="278"/>
    </row>
    <row r="274" spans="1:17" x14ac:dyDescent="0.25">
      <c r="A274" s="17"/>
      <c r="B274" s="11"/>
      <c r="C274" s="17"/>
      <c r="D274" s="17"/>
      <c r="E274" s="17"/>
      <c r="F274" s="17"/>
      <c r="M274" s="278"/>
    </row>
    <row r="275" spans="1:17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  <c r="M275" s="278"/>
    </row>
    <row r="276" spans="1:17" x14ac:dyDescent="0.25">
      <c r="A276" s="61"/>
      <c r="B276" s="61"/>
      <c r="C276" s="61"/>
      <c r="D276" s="61"/>
      <c r="E276" s="61"/>
      <c r="F276" s="61"/>
      <c r="G276" s="61"/>
      <c r="H276" s="61"/>
      <c r="I276" s="850" t="s">
        <v>172</v>
      </c>
      <c r="J276" s="850"/>
      <c r="M276" s="278"/>
    </row>
    <row r="277" spans="1:17" s="17" customFormat="1" ht="82.5" customHeight="1" x14ac:dyDescent="0.25">
      <c r="A277" s="60" t="s">
        <v>24</v>
      </c>
      <c r="B277" s="60" t="s">
        <v>0</v>
      </c>
      <c r="C277" s="60" t="s">
        <v>69</v>
      </c>
      <c r="D277" s="60" t="s">
        <v>67</v>
      </c>
      <c r="E277" s="60" t="s">
        <v>70</v>
      </c>
      <c r="F277" s="60" t="s">
        <v>7</v>
      </c>
      <c r="I277" s="133" t="s">
        <v>115</v>
      </c>
      <c r="J277" s="133" t="s">
        <v>173</v>
      </c>
      <c r="K277" s="81"/>
      <c r="M277" s="278"/>
      <c r="O277" s="20"/>
      <c r="P277" s="20"/>
      <c r="Q277" s="20"/>
    </row>
    <row r="278" spans="1:17" s="17" customFormat="1" x14ac:dyDescent="0.25">
      <c r="A278" s="65">
        <v>1</v>
      </c>
      <c r="B278" s="65">
        <v>2</v>
      </c>
      <c r="C278" s="65">
        <v>4</v>
      </c>
      <c r="D278" s="65">
        <v>5</v>
      </c>
      <c r="E278" s="65">
        <v>6</v>
      </c>
      <c r="F278" s="65">
        <v>7</v>
      </c>
      <c r="G278" s="1"/>
      <c r="H278" s="1"/>
      <c r="I278" s="135"/>
      <c r="J278" s="135"/>
      <c r="K278" s="19"/>
      <c r="M278" s="278"/>
      <c r="O278" s="20"/>
      <c r="P278" s="20"/>
      <c r="Q278" s="20"/>
    </row>
    <row r="279" spans="1:17" s="17" customFormat="1" ht="33" hidden="1" customHeight="1" x14ac:dyDescent="0.25">
      <c r="A279" s="60">
        <v>1</v>
      </c>
      <c r="B279" s="10" t="s">
        <v>92</v>
      </c>
      <c r="C279" s="270">
        <f>F279/D279</f>
        <v>0</v>
      </c>
      <c r="D279" s="270">
        <v>10.4</v>
      </c>
      <c r="E279" s="270">
        <v>0</v>
      </c>
      <c r="F279" s="270"/>
      <c r="I279" s="138"/>
      <c r="J279" s="138"/>
      <c r="K279" s="19"/>
      <c r="M279" s="286"/>
      <c r="N279" s="75">
        <f t="shared" ref="N279:N290" si="5">F279-M279</f>
        <v>0</v>
      </c>
      <c r="O279" s="20"/>
      <c r="P279" s="20"/>
      <c r="Q279" s="20"/>
    </row>
    <row r="280" spans="1:17" s="17" customFormat="1" ht="33" hidden="1" customHeight="1" x14ac:dyDescent="0.25">
      <c r="A280" s="226">
        <v>2</v>
      </c>
      <c r="B280" s="10" t="s">
        <v>222</v>
      </c>
      <c r="C280" s="270">
        <f t="shared" ref="C280:C286" si="6">F280/D280</f>
        <v>0</v>
      </c>
      <c r="D280" s="270">
        <v>10.4</v>
      </c>
      <c r="E280" s="270">
        <v>0</v>
      </c>
      <c r="F280" s="270"/>
      <c r="I280" s="138"/>
      <c r="J280" s="138"/>
      <c r="K280" s="19"/>
      <c r="M280" s="278"/>
      <c r="N280" s="75">
        <f t="shared" si="5"/>
        <v>0</v>
      </c>
      <c r="O280" s="20"/>
      <c r="P280" s="20"/>
      <c r="Q280" s="20"/>
    </row>
    <row r="281" spans="1:17" s="1" customFormat="1" ht="36" hidden="1" customHeight="1" x14ac:dyDescent="0.25">
      <c r="A281" s="226">
        <v>3</v>
      </c>
      <c r="B281" s="10" t="s">
        <v>68</v>
      </c>
      <c r="C281" s="270">
        <f t="shared" si="6"/>
        <v>0</v>
      </c>
      <c r="D281" s="270">
        <v>2265.86</v>
      </c>
      <c r="E281" s="270">
        <v>0</v>
      </c>
      <c r="F281" s="271"/>
      <c r="G281" s="17"/>
      <c r="H281" s="17"/>
      <c r="I281" s="138"/>
      <c r="J281" s="138"/>
      <c r="K281" s="104"/>
      <c r="L281" s="17"/>
      <c r="M281" s="278"/>
      <c r="N281" s="75">
        <f t="shared" si="5"/>
        <v>0</v>
      </c>
      <c r="O281" s="191"/>
      <c r="P281" s="191"/>
      <c r="Q281" s="191"/>
    </row>
    <row r="282" spans="1:17" s="1" customFormat="1" hidden="1" x14ac:dyDescent="0.25">
      <c r="A282" s="226">
        <v>4</v>
      </c>
      <c r="B282" s="10" t="s">
        <v>223</v>
      </c>
      <c r="C282" s="270">
        <f t="shared" si="6"/>
        <v>0</v>
      </c>
      <c r="D282" s="270">
        <v>2265.86</v>
      </c>
      <c r="E282" s="270">
        <v>0</v>
      </c>
      <c r="F282" s="270"/>
      <c r="G282" s="17"/>
      <c r="H282" s="17"/>
      <c r="I282" s="138"/>
      <c r="J282" s="138"/>
      <c r="K282" s="104"/>
      <c r="L282" s="17"/>
      <c r="M282" s="278"/>
      <c r="N282" s="75">
        <f t="shared" si="5"/>
        <v>0</v>
      </c>
      <c r="O282" s="191"/>
      <c r="P282" s="191"/>
      <c r="Q282" s="191"/>
    </row>
    <row r="283" spans="1:17" s="17" customFormat="1" ht="32.25" customHeight="1" x14ac:dyDescent="0.25">
      <c r="A283" s="226">
        <v>1</v>
      </c>
      <c r="B283" s="10" t="s">
        <v>324</v>
      </c>
      <c r="C283" s="530">
        <v>2000</v>
      </c>
      <c r="D283" s="530">
        <f>54.2</f>
        <v>54.2</v>
      </c>
      <c r="E283" s="270">
        <v>1.03</v>
      </c>
      <c r="F283" s="270">
        <f>ROUND(C283*D283*E283,2)+90952.52+22000-10000</f>
        <v>214604.52000000002</v>
      </c>
      <c r="I283" s="138">
        <v>90952.52</v>
      </c>
      <c r="J283" s="138"/>
      <c r="K283" s="718">
        <v>22000</v>
      </c>
      <c r="M283" s="278">
        <v>154091.74</v>
      </c>
      <c r="N283" s="563">
        <f t="shared" si="5"/>
        <v>60512.780000000028</v>
      </c>
      <c r="O283" s="20"/>
      <c r="P283" s="20"/>
      <c r="Q283" s="20"/>
    </row>
    <row r="284" spans="1:17" s="17" customFormat="1" ht="34.5" hidden="1" customHeight="1" x14ac:dyDescent="0.25">
      <c r="A284" s="226">
        <v>1</v>
      </c>
      <c r="B284" s="10" t="s">
        <v>356</v>
      </c>
      <c r="C284" s="530" t="e">
        <f t="shared" si="6"/>
        <v>#DIV/0!</v>
      </c>
      <c r="D284" s="530"/>
      <c r="E284" s="270">
        <v>0</v>
      </c>
      <c r="F284" s="404"/>
      <c r="I284" s="138"/>
      <c r="J284" s="138"/>
      <c r="K284" s="718"/>
      <c r="M284" s="278"/>
      <c r="N284" s="563">
        <f t="shared" si="5"/>
        <v>0</v>
      </c>
      <c r="O284" s="20"/>
      <c r="P284" s="20"/>
      <c r="Q284" s="20"/>
    </row>
    <row r="285" spans="1:17" s="17" customFormat="1" ht="32.25" customHeight="1" x14ac:dyDescent="0.25">
      <c r="A285" s="226">
        <v>2</v>
      </c>
      <c r="B285" s="10" t="s">
        <v>325</v>
      </c>
      <c r="C285" s="530">
        <v>2100</v>
      </c>
      <c r="D285" s="530">
        <f>(48.7+24.348)</f>
        <v>73.048000000000002</v>
      </c>
      <c r="E285" s="657">
        <v>1.03</v>
      </c>
      <c r="F285" s="657">
        <f>ROUND(C285*D285*E285,2)+90952.52+22000-50000</f>
        <v>220955.34000000003</v>
      </c>
      <c r="I285" s="138">
        <v>90952.52</v>
      </c>
      <c r="J285" s="138"/>
      <c r="K285" s="718">
        <v>22000</v>
      </c>
      <c r="M285" s="278">
        <f>158002.82+23730.65+14409.69</f>
        <v>196143.16</v>
      </c>
      <c r="N285" s="563">
        <f t="shared" si="5"/>
        <v>24812.180000000022</v>
      </c>
      <c r="O285" s="20"/>
      <c r="P285" s="20"/>
      <c r="Q285" s="20"/>
    </row>
    <row r="286" spans="1:17" s="17" customFormat="1" ht="49.5" hidden="1" customHeight="1" x14ac:dyDescent="0.25">
      <c r="A286" s="226">
        <v>2</v>
      </c>
      <c r="B286" s="10" t="s">
        <v>357</v>
      </c>
      <c r="C286" s="270" t="e">
        <f t="shared" si="6"/>
        <v>#DIV/0!</v>
      </c>
      <c r="D286" s="270"/>
      <c r="E286" s="270">
        <v>0</v>
      </c>
      <c r="F286" s="404"/>
      <c r="I286" s="138"/>
      <c r="J286" s="138"/>
      <c r="K286" s="718"/>
      <c r="M286" s="278"/>
      <c r="N286" s="563">
        <f t="shared" si="5"/>
        <v>0</v>
      </c>
      <c r="O286" s="20"/>
      <c r="P286" s="20"/>
      <c r="Q286" s="20"/>
    </row>
    <row r="287" spans="1:17" s="17" customFormat="1" ht="32.25" customHeight="1" thickBot="1" x14ac:dyDescent="0.3">
      <c r="A287" s="226">
        <v>3</v>
      </c>
      <c r="B287" s="10" t="s">
        <v>192</v>
      </c>
      <c r="C287" s="270">
        <v>120.68</v>
      </c>
      <c r="D287" s="270">
        <v>924.34</v>
      </c>
      <c r="E287" s="316">
        <v>0</v>
      </c>
      <c r="F287" s="367">
        <f>ROUND(C287*D287,2)+22000-5000</f>
        <v>128549.35</v>
      </c>
      <c r="I287" s="138"/>
      <c r="J287" s="138"/>
      <c r="K287" s="718">
        <v>22000</v>
      </c>
      <c r="M287" s="286">
        <v>72615.839999999997</v>
      </c>
      <c r="N287" s="563">
        <f t="shared" si="5"/>
        <v>55933.510000000009</v>
      </c>
      <c r="O287" s="20"/>
      <c r="P287" s="401"/>
      <c r="Q287" s="20"/>
    </row>
    <row r="288" spans="1:17" s="17" customFormat="1" ht="47.25" hidden="1" customHeight="1" x14ac:dyDescent="0.25">
      <c r="A288" s="226">
        <v>3</v>
      </c>
      <c r="B288" s="10" t="s">
        <v>225</v>
      </c>
      <c r="C288" s="270" t="e">
        <f t="shared" ref="C288:C290" si="7">F288/D288</f>
        <v>#DIV/0!</v>
      </c>
      <c r="D288" s="270"/>
      <c r="E288" s="270"/>
      <c r="F288" s="404"/>
      <c r="I288" s="138"/>
      <c r="J288" s="138"/>
      <c r="K288" s="19"/>
      <c r="M288" s="278"/>
      <c r="N288" s="563">
        <f t="shared" si="5"/>
        <v>0</v>
      </c>
      <c r="O288" s="20"/>
      <c r="P288" s="20"/>
      <c r="Q288" s="20"/>
    </row>
    <row r="289" spans="1:18" s="17" customFormat="1" ht="72.75" hidden="1" customHeight="1" x14ac:dyDescent="0.25">
      <c r="A289" s="226">
        <v>5</v>
      </c>
      <c r="B289" s="10" t="s">
        <v>423</v>
      </c>
      <c r="C289" s="270" t="s">
        <v>422</v>
      </c>
      <c r="D289" s="270" t="s">
        <v>422</v>
      </c>
      <c r="E289" s="270" t="s">
        <v>422</v>
      </c>
      <c r="F289" s="270"/>
      <c r="I289" s="138"/>
      <c r="J289" s="138"/>
      <c r="K289" s="900" t="s">
        <v>227</v>
      </c>
      <c r="L289" s="901"/>
      <c r="M289" s="278"/>
      <c r="N289" s="563">
        <f t="shared" si="5"/>
        <v>0</v>
      </c>
      <c r="O289" s="20"/>
      <c r="P289" s="627"/>
      <c r="Q289" s="628"/>
      <c r="R289" s="626"/>
    </row>
    <row r="290" spans="1:18" s="17" customFormat="1" ht="93.75" hidden="1" customHeight="1" thickBot="1" x14ac:dyDescent="0.3">
      <c r="A290" s="226">
        <v>6</v>
      </c>
      <c r="B290" s="10" t="s">
        <v>226</v>
      </c>
      <c r="C290" s="270" t="e">
        <f t="shared" si="7"/>
        <v>#DIV/0!</v>
      </c>
      <c r="D290" s="270"/>
      <c r="E290" s="270"/>
      <c r="F290" s="404"/>
      <c r="I290" s="138"/>
      <c r="J290" s="138"/>
      <c r="K290" s="242" t="s">
        <v>227</v>
      </c>
      <c r="M290" s="573"/>
      <c r="N290" s="574">
        <f t="shared" si="5"/>
        <v>0</v>
      </c>
      <c r="O290" s="20"/>
      <c r="P290" s="20"/>
      <c r="Q290" s="20"/>
    </row>
    <row r="291" spans="1:18" s="17" customFormat="1" ht="39" customHeight="1" thickBot="1" x14ac:dyDescent="0.3">
      <c r="A291" s="144"/>
      <c r="B291" s="145" t="s">
        <v>20</v>
      </c>
      <c r="C291" s="144" t="s">
        <v>21</v>
      </c>
      <c r="D291" s="144" t="s">
        <v>21</v>
      </c>
      <c r="E291" s="144" t="s">
        <v>21</v>
      </c>
      <c r="F291" s="146">
        <f>SUM(F283:F290)</f>
        <v>564109.21000000008</v>
      </c>
      <c r="I291" s="135">
        <f>SUM(I283:I290)</f>
        <v>181905.04</v>
      </c>
      <c r="J291" s="135">
        <f>SUM(J283:J290)</f>
        <v>0</v>
      </c>
      <c r="K291" s="19"/>
      <c r="L291" s="359" t="s">
        <v>4</v>
      </c>
      <c r="M291" s="360">
        <f>SUM(M283:M290)</f>
        <v>422850.74</v>
      </c>
      <c r="N291" s="360">
        <f>SUM(N283:N290)</f>
        <v>141258.47000000006</v>
      </c>
      <c r="O291" s="20"/>
      <c r="P291" s="20"/>
      <c r="Q291" s="20"/>
    </row>
    <row r="292" spans="1:18" s="17" customFormat="1" ht="32.25" customHeight="1" x14ac:dyDescent="0.25">
      <c r="B292" s="11"/>
      <c r="G292" s="67"/>
      <c r="H292" s="67"/>
      <c r="I292" s="67"/>
      <c r="J292" s="67"/>
      <c r="K292" s="19"/>
      <c r="M292" s="278"/>
      <c r="O292" s="20"/>
      <c r="P292" s="20"/>
      <c r="Q292" s="20"/>
    </row>
    <row r="293" spans="1:18" s="17" customFormat="1" x14ac:dyDescent="0.25">
      <c r="A293" s="866" t="s">
        <v>140</v>
      </c>
      <c r="B293" s="866"/>
      <c r="C293" s="866"/>
      <c r="D293" s="866"/>
      <c r="E293" s="866"/>
      <c r="F293" s="866"/>
      <c r="G293" s="866"/>
      <c r="H293" s="866"/>
      <c r="I293" s="866"/>
      <c r="J293" s="866"/>
      <c r="K293" s="19"/>
      <c r="M293" s="278"/>
      <c r="O293" s="20"/>
      <c r="P293" s="20"/>
      <c r="Q293" s="20"/>
    </row>
    <row r="294" spans="1:18" x14ac:dyDescent="0.25">
      <c r="A294" s="32"/>
      <c r="B294" s="11"/>
      <c r="C294" s="17"/>
      <c r="D294" s="17"/>
      <c r="E294" s="17"/>
      <c r="F294" s="17"/>
      <c r="I294" s="850" t="s">
        <v>172</v>
      </c>
      <c r="J294" s="850"/>
      <c r="M294" s="278"/>
    </row>
    <row r="295" spans="1:18" ht="56.25" x14ac:dyDescent="0.25">
      <c r="A295" s="546" t="s">
        <v>24</v>
      </c>
      <c r="B295" s="546" t="s">
        <v>14</v>
      </c>
      <c r="C295" s="546" t="s">
        <v>71</v>
      </c>
      <c r="D295" s="546" t="s">
        <v>72</v>
      </c>
      <c r="E295" s="546" t="s">
        <v>147</v>
      </c>
      <c r="I295" s="133" t="s">
        <v>115</v>
      </c>
      <c r="J295" s="133" t="s">
        <v>173</v>
      </c>
      <c r="K295" s="127"/>
      <c r="M295" s="278"/>
    </row>
    <row r="296" spans="1:18" x14ac:dyDescent="0.25">
      <c r="A296" s="113">
        <v>1</v>
      </c>
      <c r="B296" s="113">
        <v>2</v>
      </c>
      <c r="C296" s="113">
        <v>3</v>
      </c>
      <c r="D296" s="113">
        <v>4</v>
      </c>
      <c r="E296" s="113">
        <v>5</v>
      </c>
      <c r="F296" s="78"/>
      <c r="G296" s="78"/>
      <c r="H296" s="78"/>
      <c r="I296" s="135"/>
      <c r="J296" s="135"/>
      <c r="M296" s="278"/>
    </row>
    <row r="297" spans="1:18" s="244" customFormat="1" ht="51.75" hidden="1" customHeight="1" x14ac:dyDescent="0.25">
      <c r="A297" s="546">
        <v>1</v>
      </c>
      <c r="B297" s="292" t="s">
        <v>297</v>
      </c>
      <c r="C297" s="546">
        <v>1</v>
      </c>
      <c r="D297" s="546">
        <v>1</v>
      </c>
      <c r="E297" s="547">
        <f>12700-12700</f>
        <v>0</v>
      </c>
      <c r="F297" s="78"/>
      <c r="G297" s="78"/>
      <c r="H297" s="78"/>
      <c r="I297" s="135"/>
      <c r="J297" s="135"/>
      <c r="K297" s="68"/>
      <c r="M297" s="278"/>
      <c r="N297" s="75">
        <f>E297-M297</f>
        <v>0</v>
      </c>
      <c r="O297" s="184"/>
      <c r="P297" s="184"/>
      <c r="Q297" s="184"/>
    </row>
    <row r="298" spans="1:18" s="244" customFormat="1" x14ac:dyDescent="0.25">
      <c r="A298" s="546">
        <v>1</v>
      </c>
      <c r="B298" s="545" t="s">
        <v>326</v>
      </c>
      <c r="C298" s="546">
        <v>1</v>
      </c>
      <c r="D298" s="546">
        <v>1</v>
      </c>
      <c r="E298" s="547">
        <f>62678-30000-10678</f>
        <v>22000</v>
      </c>
      <c r="F298" s="78"/>
      <c r="G298" s="78"/>
      <c r="H298" s="78"/>
      <c r="I298" s="135"/>
      <c r="J298" s="135"/>
      <c r="K298" s="68"/>
      <c r="M298" s="278">
        <v>22000</v>
      </c>
      <c r="N298" s="563">
        <f t="shared" ref="N298:N321" si="8">E298-M298</f>
        <v>0</v>
      </c>
      <c r="O298" s="184"/>
      <c r="P298" s="184"/>
      <c r="Q298" s="184"/>
    </row>
    <row r="299" spans="1:18" s="244" customFormat="1" hidden="1" x14ac:dyDescent="0.25">
      <c r="A299" s="546">
        <v>2</v>
      </c>
      <c r="B299" s="545" t="s">
        <v>327</v>
      </c>
      <c r="C299" s="546">
        <v>1</v>
      </c>
      <c r="D299" s="546">
        <v>1</v>
      </c>
      <c r="E299" s="547">
        <f>10700-6938.78-3761.22</f>
        <v>0</v>
      </c>
      <c r="F299" s="78"/>
      <c r="G299" s="78"/>
      <c r="H299" s="78"/>
      <c r="I299" s="135"/>
      <c r="J299" s="135"/>
      <c r="K299" s="68"/>
      <c r="M299" s="278"/>
      <c r="N299" s="563">
        <f t="shared" si="8"/>
        <v>0</v>
      </c>
      <c r="O299" s="184"/>
      <c r="P299" s="184"/>
      <c r="Q299" s="184"/>
    </row>
    <row r="300" spans="1:18" s="244" customFormat="1" hidden="1" x14ac:dyDescent="0.25">
      <c r="A300" s="546">
        <v>3</v>
      </c>
      <c r="B300" s="545" t="s">
        <v>328</v>
      </c>
      <c r="C300" s="546">
        <v>1</v>
      </c>
      <c r="D300" s="546">
        <v>1</v>
      </c>
      <c r="E300" s="547">
        <f>14000-14000</f>
        <v>0</v>
      </c>
      <c r="F300" s="78"/>
      <c r="G300" s="78"/>
      <c r="H300" s="78"/>
      <c r="I300" s="135"/>
      <c r="J300" s="135"/>
      <c r="K300" s="68"/>
      <c r="M300" s="278"/>
      <c r="N300" s="563">
        <f t="shared" si="8"/>
        <v>0</v>
      </c>
      <c r="O300" s="184"/>
      <c r="P300" s="184"/>
      <c r="Q300" s="184"/>
    </row>
    <row r="301" spans="1:18" s="244" customFormat="1" x14ac:dyDescent="0.25">
      <c r="A301" s="546">
        <v>3</v>
      </c>
      <c r="B301" s="545" t="s">
        <v>342</v>
      </c>
      <c r="C301" s="546">
        <v>1</v>
      </c>
      <c r="D301" s="546">
        <v>1</v>
      </c>
      <c r="E301" s="547">
        <f>1600+5200</f>
        <v>6800</v>
      </c>
      <c r="F301" s="78"/>
      <c r="G301" s="78"/>
      <c r="H301" s="78"/>
      <c r="I301" s="135"/>
      <c r="J301" s="135"/>
      <c r="K301" s="68"/>
      <c r="M301" s="278">
        <v>6800</v>
      </c>
      <c r="N301" s="563">
        <f t="shared" si="8"/>
        <v>0</v>
      </c>
      <c r="O301" s="184"/>
      <c r="P301" s="184"/>
      <c r="Q301" s="184"/>
    </row>
    <row r="302" spans="1:18" s="528" customFormat="1" x14ac:dyDescent="0.25">
      <c r="A302" s="546">
        <v>4</v>
      </c>
      <c r="B302" s="545" t="s">
        <v>329</v>
      </c>
      <c r="C302" s="546"/>
      <c r="D302" s="546"/>
      <c r="E302" s="547">
        <f>29388.5-1691.28-6762.22</f>
        <v>20935</v>
      </c>
      <c r="F302" s="78"/>
      <c r="G302" s="78"/>
      <c r="H302" s="78"/>
      <c r="I302" s="135"/>
      <c r="J302" s="135"/>
      <c r="K302" s="68"/>
      <c r="M302" s="278">
        <v>20935</v>
      </c>
      <c r="N302" s="563">
        <f t="shared" si="8"/>
        <v>0</v>
      </c>
      <c r="O302" s="184"/>
      <c r="P302" s="184"/>
      <c r="Q302" s="184"/>
    </row>
    <row r="303" spans="1:18" s="244" customFormat="1" ht="46.5" x14ac:dyDescent="0.25">
      <c r="A303" s="546">
        <v>5</v>
      </c>
      <c r="B303" s="545" t="s">
        <v>330</v>
      </c>
      <c r="C303" s="546">
        <v>1</v>
      </c>
      <c r="D303" s="546">
        <v>1</v>
      </c>
      <c r="E303" s="547">
        <f>80000+18000-7200-43173.15-12626.85</f>
        <v>35000</v>
      </c>
      <c r="F303" s="78"/>
      <c r="G303" s="78"/>
      <c r="H303" s="78"/>
      <c r="I303" s="135">
        <v>18000</v>
      </c>
      <c r="J303" s="135"/>
      <c r="K303" s="68"/>
      <c r="M303" s="278">
        <v>35000</v>
      </c>
      <c r="N303" s="563">
        <f t="shared" si="8"/>
        <v>0</v>
      </c>
      <c r="O303" s="184"/>
      <c r="P303" s="184"/>
      <c r="Q303" s="184"/>
    </row>
    <row r="304" spans="1:18" s="244" customFormat="1" ht="35.25" customHeight="1" x14ac:dyDescent="0.25">
      <c r="A304" s="546">
        <v>6</v>
      </c>
      <c r="B304" s="545" t="s">
        <v>331</v>
      </c>
      <c r="C304" s="546">
        <v>1</v>
      </c>
      <c r="D304" s="546">
        <v>1</v>
      </c>
      <c r="E304" s="547">
        <f>37800-16200</f>
        <v>21600</v>
      </c>
      <c r="F304" s="78"/>
      <c r="G304" s="78"/>
      <c r="H304" s="78"/>
      <c r="I304" s="135"/>
      <c r="J304" s="135"/>
      <c r="K304" s="68"/>
      <c r="M304" s="278">
        <v>21600</v>
      </c>
      <c r="N304" s="564">
        <f t="shared" si="8"/>
        <v>0</v>
      </c>
      <c r="O304" s="392"/>
      <c r="P304" s="184"/>
      <c r="Q304" s="184"/>
    </row>
    <row r="305" spans="1:17" s="244" customFormat="1" ht="31.5" customHeight="1" x14ac:dyDescent="0.25">
      <c r="A305" s="546">
        <v>7</v>
      </c>
      <c r="B305" s="545" t="s">
        <v>332</v>
      </c>
      <c r="C305" s="546">
        <v>1</v>
      </c>
      <c r="D305" s="546">
        <v>1</v>
      </c>
      <c r="E305" s="547">
        <f>19200-1200</f>
        <v>18000</v>
      </c>
      <c r="F305" s="78"/>
      <c r="G305" s="78"/>
      <c r="H305" s="78"/>
      <c r="I305" s="135"/>
      <c r="J305" s="135"/>
      <c r="K305" s="68"/>
      <c r="M305" s="278">
        <v>18000</v>
      </c>
      <c r="N305" s="563">
        <f t="shared" si="8"/>
        <v>0</v>
      </c>
      <c r="O305" s="184"/>
      <c r="P305" s="184"/>
      <c r="Q305" s="184"/>
    </row>
    <row r="306" spans="1:17" ht="27.75" customHeight="1" x14ac:dyDescent="0.25">
      <c r="A306" s="546">
        <v>8</v>
      </c>
      <c r="B306" s="545" t="s">
        <v>455</v>
      </c>
      <c r="C306" s="546">
        <v>1</v>
      </c>
      <c r="D306" s="546">
        <v>1</v>
      </c>
      <c r="E306" s="547">
        <f>9880-3230</f>
        <v>6650</v>
      </c>
      <c r="I306" s="138"/>
      <c r="J306" s="138"/>
      <c r="M306" s="278">
        <v>6650</v>
      </c>
      <c r="N306" s="564">
        <f t="shared" si="8"/>
        <v>0</v>
      </c>
    </row>
    <row r="307" spans="1:17" s="78" customFormat="1" ht="29.25" customHeight="1" x14ac:dyDescent="0.25">
      <c r="A307" s="546">
        <v>9</v>
      </c>
      <c r="B307" s="545" t="s">
        <v>456</v>
      </c>
      <c r="C307" s="546">
        <v>1</v>
      </c>
      <c r="D307" s="546">
        <v>1</v>
      </c>
      <c r="E307" s="547">
        <v>6650</v>
      </c>
      <c r="F307" s="67"/>
      <c r="G307" s="67"/>
      <c r="H307" s="67"/>
      <c r="I307" s="138"/>
      <c r="J307" s="138"/>
      <c r="K307" s="79"/>
      <c r="L307" s="312"/>
      <c r="M307" s="278">
        <v>6650</v>
      </c>
      <c r="N307" s="563">
        <f t="shared" si="8"/>
        <v>0</v>
      </c>
      <c r="O307" s="188"/>
      <c r="P307" s="188"/>
      <c r="Q307" s="188"/>
    </row>
    <row r="308" spans="1:17" hidden="1" x14ac:dyDescent="0.25">
      <c r="A308" s="546">
        <v>11</v>
      </c>
      <c r="B308" s="545" t="s">
        <v>333</v>
      </c>
      <c r="C308" s="546">
        <v>1</v>
      </c>
      <c r="D308" s="546">
        <v>1</v>
      </c>
      <c r="E308" s="547">
        <f>2567-2567</f>
        <v>0</v>
      </c>
      <c r="I308" s="138"/>
      <c r="J308" s="138"/>
      <c r="M308" s="278"/>
      <c r="N308" s="563">
        <f t="shared" si="8"/>
        <v>0</v>
      </c>
      <c r="P308" s="106"/>
      <c r="Q308" s="195"/>
    </row>
    <row r="309" spans="1:17" s="528" customFormat="1" ht="69.75" hidden="1" x14ac:dyDescent="0.25">
      <c r="A309" s="546">
        <v>12</v>
      </c>
      <c r="B309" s="545" t="s">
        <v>336</v>
      </c>
      <c r="C309" s="546">
        <v>1</v>
      </c>
      <c r="D309" s="546">
        <v>1</v>
      </c>
      <c r="E309" s="547">
        <f>1400-1400</f>
        <v>0</v>
      </c>
      <c r="I309" s="138"/>
      <c r="J309" s="138"/>
      <c r="K309" s="68"/>
      <c r="M309" s="278"/>
      <c r="N309" s="563">
        <f t="shared" si="8"/>
        <v>0</v>
      </c>
      <c r="O309" s="184"/>
      <c r="P309" s="106" t="s">
        <v>395</v>
      </c>
      <c r="Q309" s="195"/>
    </row>
    <row r="310" spans="1:17" s="253" customFormat="1" ht="72.75" customHeight="1" x14ac:dyDescent="0.25">
      <c r="A310" s="546">
        <v>10</v>
      </c>
      <c r="B310" s="545" t="s">
        <v>438</v>
      </c>
      <c r="C310" s="546">
        <v>1</v>
      </c>
      <c r="D310" s="546">
        <v>1</v>
      </c>
      <c r="E310" s="547">
        <v>46800</v>
      </c>
      <c r="I310" s="138"/>
      <c r="J310" s="138"/>
      <c r="K310" s="68"/>
      <c r="L310" s="553"/>
      <c r="M310" s="278">
        <v>46800</v>
      </c>
      <c r="N310" s="563">
        <f t="shared" si="8"/>
        <v>0</v>
      </c>
      <c r="O310" s="184"/>
      <c r="P310" s="106"/>
      <c r="Q310" s="195"/>
    </row>
    <row r="311" spans="1:17" s="253" customFormat="1" ht="46.5" x14ac:dyDescent="0.25">
      <c r="A311" s="546">
        <v>11</v>
      </c>
      <c r="B311" s="545" t="s">
        <v>338</v>
      </c>
      <c r="C311" s="546">
        <v>1</v>
      </c>
      <c r="D311" s="546">
        <v>1</v>
      </c>
      <c r="E311" s="277">
        <f>15534.72+1691.28</f>
        <v>17226</v>
      </c>
      <c r="I311" s="138"/>
      <c r="J311" s="138"/>
      <c r="K311" s="68"/>
      <c r="M311" s="278">
        <v>17226</v>
      </c>
      <c r="N311" s="563">
        <f t="shared" si="8"/>
        <v>0</v>
      </c>
      <c r="O311" s="184"/>
      <c r="P311" s="106"/>
      <c r="Q311" s="195"/>
    </row>
    <row r="312" spans="1:17" s="366" customFormat="1" ht="46.5" x14ac:dyDescent="0.25">
      <c r="A312" s="546">
        <v>12</v>
      </c>
      <c r="B312" s="545" t="s">
        <v>473</v>
      </c>
      <c r="C312" s="546">
        <v>1</v>
      </c>
      <c r="D312" s="546">
        <v>1</v>
      </c>
      <c r="E312" s="547">
        <v>30000</v>
      </c>
      <c r="I312" s="138"/>
      <c r="J312" s="138"/>
      <c r="K312" s="68"/>
      <c r="L312" s="553"/>
      <c r="M312" s="278">
        <v>30000</v>
      </c>
      <c r="N312" s="563">
        <f t="shared" si="8"/>
        <v>0</v>
      </c>
      <c r="O312" s="184"/>
      <c r="P312" s="106"/>
      <c r="Q312" s="195"/>
    </row>
    <row r="313" spans="1:17" s="366" customFormat="1" hidden="1" x14ac:dyDescent="0.25">
      <c r="A313" s="546">
        <v>13</v>
      </c>
      <c r="B313" s="545" t="s">
        <v>297</v>
      </c>
      <c r="C313" s="546">
        <v>1</v>
      </c>
      <c r="D313" s="546">
        <v>1</v>
      </c>
      <c r="E313" s="547">
        <f>4950-4950</f>
        <v>0</v>
      </c>
      <c r="I313" s="138"/>
      <c r="J313" s="138"/>
      <c r="K313" s="68"/>
      <c r="L313" s="498"/>
      <c r="M313" s="278"/>
      <c r="N313" s="563">
        <f t="shared" si="8"/>
        <v>0</v>
      </c>
      <c r="O313" s="184"/>
      <c r="P313" s="106"/>
      <c r="Q313" s="195"/>
    </row>
    <row r="314" spans="1:17" s="423" customFormat="1" hidden="1" x14ac:dyDescent="0.25">
      <c r="A314" s="546">
        <v>17</v>
      </c>
      <c r="B314" s="545" t="s">
        <v>340</v>
      </c>
      <c r="C314" s="546">
        <v>1</v>
      </c>
      <c r="D314" s="546">
        <v>1</v>
      </c>
      <c r="E314" s="547">
        <f>210-210</f>
        <v>0</v>
      </c>
      <c r="I314" s="138"/>
      <c r="J314" s="138"/>
      <c r="K314" s="68"/>
      <c r="L314" s="498"/>
      <c r="M314" s="278"/>
      <c r="N314" s="563">
        <f t="shared" si="8"/>
        <v>0</v>
      </c>
      <c r="O314" s="184"/>
      <c r="P314" s="106"/>
      <c r="Q314" s="195"/>
    </row>
    <row r="315" spans="1:17" ht="46.5" x14ac:dyDescent="0.25">
      <c r="A315" s="546">
        <v>14</v>
      </c>
      <c r="B315" s="545" t="s">
        <v>341</v>
      </c>
      <c r="C315" s="546">
        <v>1</v>
      </c>
      <c r="D315" s="546">
        <v>1</v>
      </c>
      <c r="E315" s="547">
        <f>98000-37189.95</f>
        <v>60810.05</v>
      </c>
      <c r="I315" s="138">
        <v>28000</v>
      </c>
      <c r="J315" s="138"/>
      <c r="M315" s="278">
        <f>29200+14100+13800</f>
        <v>57100</v>
      </c>
      <c r="N315" s="563">
        <f t="shared" si="8"/>
        <v>3710.0500000000029</v>
      </c>
      <c r="P315" s="106"/>
      <c r="Q315" s="195"/>
    </row>
    <row r="316" spans="1:17" s="528" customFormat="1" hidden="1" x14ac:dyDescent="0.25">
      <c r="A316" s="546">
        <v>19</v>
      </c>
      <c r="B316" s="545" t="s">
        <v>349</v>
      </c>
      <c r="C316" s="546">
        <v>1</v>
      </c>
      <c r="D316" s="546">
        <v>1</v>
      </c>
      <c r="E316" s="547">
        <f>2585-2585</f>
        <v>0</v>
      </c>
      <c r="I316" s="138"/>
      <c r="J316" s="138"/>
      <c r="K316" s="68"/>
      <c r="M316" s="544"/>
      <c r="N316" s="574">
        <f t="shared" si="8"/>
        <v>0</v>
      </c>
      <c r="O316" s="184"/>
      <c r="P316" s="106"/>
      <c r="Q316" s="195"/>
    </row>
    <row r="317" spans="1:17" s="603" customFormat="1" x14ac:dyDescent="0.25">
      <c r="A317" s="605">
        <v>15</v>
      </c>
      <c r="B317" s="548" t="s">
        <v>391</v>
      </c>
      <c r="C317" s="605">
        <v>1</v>
      </c>
      <c r="D317" s="605">
        <v>1</v>
      </c>
      <c r="E317" s="604">
        <f>7000-26.99</f>
        <v>6973.01</v>
      </c>
      <c r="I317" s="138"/>
      <c r="J317" s="138"/>
      <c r="K317" s="68"/>
      <c r="M317" s="278">
        <v>6973.01</v>
      </c>
      <c r="N317" s="563">
        <f t="shared" si="8"/>
        <v>0</v>
      </c>
      <c r="O317" s="184"/>
      <c r="P317" s="106"/>
      <c r="Q317" s="195"/>
    </row>
    <row r="318" spans="1:17" s="656" customFormat="1" ht="46.5" x14ac:dyDescent="0.25">
      <c r="A318" s="679">
        <v>16</v>
      </c>
      <c r="B318" s="717" t="s">
        <v>425</v>
      </c>
      <c r="C318" s="679">
        <v>1</v>
      </c>
      <c r="D318" s="679">
        <v>1</v>
      </c>
      <c r="E318" s="404">
        <v>66000</v>
      </c>
      <c r="I318" s="138"/>
      <c r="J318" s="138"/>
      <c r="K318" s="68"/>
      <c r="M318" s="278">
        <v>66000</v>
      </c>
      <c r="N318" s="563">
        <f t="shared" si="8"/>
        <v>0</v>
      </c>
      <c r="O318" s="184"/>
      <c r="P318" s="106"/>
      <c r="Q318" s="195"/>
    </row>
    <row r="319" spans="1:17" s="723" customFormat="1" x14ac:dyDescent="0.25">
      <c r="A319" s="379">
        <v>17</v>
      </c>
      <c r="B319" s="548" t="s">
        <v>470</v>
      </c>
      <c r="C319" s="779">
        <v>1</v>
      </c>
      <c r="D319" s="779">
        <v>1</v>
      </c>
      <c r="E319" s="277">
        <v>178796</v>
      </c>
      <c r="I319" s="138"/>
      <c r="J319" s="138"/>
      <c r="K319" s="68"/>
      <c r="M319" s="278">
        <v>178796</v>
      </c>
      <c r="N319" s="758">
        <f t="shared" si="8"/>
        <v>0</v>
      </c>
      <c r="O319" s="184"/>
      <c r="P319" s="106"/>
      <c r="Q319" s="195"/>
    </row>
    <row r="320" spans="1:17" s="740" customFormat="1" ht="93" x14ac:dyDescent="0.25">
      <c r="A320" s="379">
        <v>18</v>
      </c>
      <c r="B320" s="545" t="s">
        <v>347</v>
      </c>
      <c r="C320" s="741">
        <v>1</v>
      </c>
      <c r="D320" s="741">
        <v>1</v>
      </c>
      <c r="E320" s="277">
        <v>22832</v>
      </c>
      <c r="I320" s="138"/>
      <c r="J320" s="138"/>
      <c r="K320" s="68"/>
      <c r="M320" s="759">
        <v>22832</v>
      </c>
      <c r="N320" s="758">
        <f t="shared" si="8"/>
        <v>0</v>
      </c>
      <c r="O320" s="184"/>
      <c r="P320" s="106"/>
      <c r="Q320" s="195"/>
    </row>
    <row r="321" spans="1:17" s="790" customFormat="1" ht="47.25" thickBot="1" x14ac:dyDescent="0.3">
      <c r="A321" s="780">
        <v>19</v>
      </c>
      <c r="B321" s="792" t="s">
        <v>479</v>
      </c>
      <c r="C321" s="791">
        <v>1</v>
      </c>
      <c r="D321" s="791">
        <v>1</v>
      </c>
      <c r="E321" s="781">
        <v>85000</v>
      </c>
      <c r="I321" s="782">
        <v>18400</v>
      </c>
      <c r="J321" s="782"/>
      <c r="K321" s="68"/>
      <c r="M321" s="573">
        <v>85000</v>
      </c>
      <c r="N321" s="758">
        <f t="shared" si="8"/>
        <v>0</v>
      </c>
      <c r="O321" s="184"/>
      <c r="P321" s="106"/>
      <c r="Q321" s="195"/>
    </row>
    <row r="322" spans="1:17" ht="34.5" customHeight="1" thickBot="1" x14ac:dyDescent="0.3">
      <c r="A322" s="144"/>
      <c r="B322" s="145" t="s">
        <v>20</v>
      </c>
      <c r="C322" s="144" t="s">
        <v>21</v>
      </c>
      <c r="D322" s="144" t="s">
        <v>21</v>
      </c>
      <c r="E322" s="146">
        <f>SUM(E298:E321)</f>
        <v>652072.06000000006</v>
      </c>
      <c r="I322" s="135">
        <f>SUM(I298:I321)</f>
        <v>64400</v>
      </c>
      <c r="J322" s="135">
        <f>SUM(J298:J321)</f>
        <v>0</v>
      </c>
      <c r="L322" s="359" t="s">
        <v>4</v>
      </c>
      <c r="M322" s="360">
        <f>SUM(M298:M321)</f>
        <v>648362.01</v>
      </c>
      <c r="N322" s="575">
        <f>SUM(N298:N321)</f>
        <v>3710.0500000000029</v>
      </c>
      <c r="P322" s="106"/>
      <c r="Q322" s="195"/>
    </row>
    <row r="323" spans="1:17" ht="12" customHeight="1" x14ac:dyDescent="0.25">
      <c r="A323" s="17"/>
      <c r="B323" s="11"/>
      <c r="C323" s="17"/>
      <c r="D323" s="17"/>
      <c r="E323" s="17"/>
      <c r="F323" s="17"/>
      <c r="M323" s="278"/>
      <c r="P323" s="106"/>
      <c r="Q323" s="195"/>
    </row>
    <row r="324" spans="1:17" x14ac:dyDescent="0.25">
      <c r="A324" s="860" t="s">
        <v>118</v>
      </c>
      <c r="B324" s="860"/>
      <c r="C324" s="860"/>
      <c r="D324" s="860"/>
      <c r="E324" s="860"/>
      <c r="F324" s="860"/>
      <c r="G324" s="860"/>
      <c r="H324" s="860"/>
      <c r="I324" s="860"/>
      <c r="J324" s="860"/>
      <c r="M324" s="278"/>
      <c r="P324" s="106"/>
    </row>
    <row r="325" spans="1:17" hidden="1" x14ac:dyDescent="0.25">
      <c r="A325" s="30"/>
      <c r="B325" s="11"/>
      <c r="C325" s="17"/>
      <c r="D325" s="17"/>
      <c r="E325" s="17"/>
      <c r="F325" s="17"/>
      <c r="M325" s="278"/>
      <c r="P325" s="106"/>
    </row>
    <row r="326" spans="1:17" x14ac:dyDescent="0.25">
      <c r="A326" s="30"/>
      <c r="B326" s="11"/>
      <c r="C326" s="17"/>
      <c r="D326" s="17"/>
      <c r="E326" s="17"/>
      <c r="F326" s="17"/>
      <c r="I326" s="850" t="s">
        <v>172</v>
      </c>
      <c r="J326" s="850"/>
      <c r="K326" s="128"/>
      <c r="M326" s="278"/>
    </row>
    <row r="327" spans="1:17" ht="56.25" x14ac:dyDescent="0.25">
      <c r="A327" s="60" t="s">
        <v>24</v>
      </c>
      <c r="B327" s="60" t="s">
        <v>14</v>
      </c>
      <c r="C327" s="60" t="s">
        <v>74</v>
      </c>
      <c r="D327" s="60" t="s">
        <v>117</v>
      </c>
      <c r="F327" s="17"/>
      <c r="I327" s="133" t="s">
        <v>115</v>
      </c>
      <c r="J327" s="133" t="s">
        <v>173</v>
      </c>
      <c r="M327" s="278"/>
      <c r="P327" s="106"/>
    </row>
    <row r="328" spans="1:17" x14ac:dyDescent="0.25">
      <c r="A328" s="65">
        <v>1</v>
      </c>
      <c r="B328" s="65">
        <v>2</v>
      </c>
      <c r="C328" s="65">
        <v>3</v>
      </c>
      <c r="D328" s="65">
        <v>4</v>
      </c>
      <c r="E328" s="78"/>
      <c r="F328" s="1"/>
      <c r="G328" s="78"/>
      <c r="H328" s="78"/>
      <c r="I328" s="135"/>
      <c r="J328" s="135"/>
      <c r="M328" s="278"/>
      <c r="P328" s="106"/>
    </row>
    <row r="329" spans="1:17" s="244" customFormat="1" ht="46.5" x14ac:dyDescent="0.25">
      <c r="A329" s="546">
        <v>1</v>
      </c>
      <c r="B329" s="545" t="s">
        <v>343</v>
      </c>
      <c r="C329" s="13">
        <v>1</v>
      </c>
      <c r="D329" s="547">
        <v>96000</v>
      </c>
      <c r="E329" s="78"/>
      <c r="F329" s="1"/>
      <c r="G329" s="78"/>
      <c r="H329" s="78"/>
      <c r="I329" s="135"/>
      <c r="J329" s="135"/>
      <c r="K329" s="68"/>
      <c r="M329" s="286">
        <v>96000</v>
      </c>
      <c r="N329" s="758">
        <f>D329-M329</f>
        <v>0</v>
      </c>
      <c r="O329" s="184"/>
      <c r="P329" s="106"/>
      <c r="Q329" s="184"/>
    </row>
    <row r="330" spans="1:17" s="244" customFormat="1" x14ac:dyDescent="0.25">
      <c r="A330" s="546">
        <v>2</v>
      </c>
      <c r="B330" s="545" t="s">
        <v>344</v>
      </c>
      <c r="C330" s="13">
        <v>1</v>
      </c>
      <c r="D330" s="547">
        <f>6403.2-6403.2</f>
        <v>0</v>
      </c>
      <c r="E330" s="78"/>
      <c r="F330" s="1"/>
      <c r="G330" s="78"/>
      <c r="H330" s="78"/>
      <c r="I330" s="135"/>
      <c r="J330" s="135"/>
      <c r="K330" s="68"/>
      <c r="M330" s="286"/>
      <c r="N330" s="758">
        <f t="shared" ref="N330:N338" si="9">D330-M330</f>
        <v>0</v>
      </c>
      <c r="O330" s="184"/>
      <c r="P330" s="106"/>
      <c r="Q330" s="184"/>
    </row>
    <row r="331" spans="1:17" s="244" customFormat="1" ht="46.5" x14ac:dyDescent="0.25">
      <c r="A331" s="546">
        <v>3</v>
      </c>
      <c r="B331" s="545" t="s">
        <v>345</v>
      </c>
      <c r="C331" s="546">
        <v>1</v>
      </c>
      <c r="D331" s="547">
        <v>49432.32</v>
      </c>
      <c r="E331" s="78"/>
      <c r="F331" s="1"/>
      <c r="G331" s="78"/>
      <c r="H331" s="78"/>
      <c r="I331" s="135"/>
      <c r="J331" s="135"/>
      <c r="K331" s="68"/>
      <c r="M331" s="278">
        <v>49432.32</v>
      </c>
      <c r="N331" s="758">
        <f t="shared" si="9"/>
        <v>0</v>
      </c>
      <c r="O331" s="184"/>
      <c r="P331" s="106"/>
      <c r="Q331" s="184"/>
    </row>
    <row r="332" spans="1:17" s="244" customFormat="1" ht="26.25" customHeight="1" x14ac:dyDescent="0.25">
      <c r="A332" s="546">
        <v>4</v>
      </c>
      <c r="B332" s="15" t="s">
        <v>346</v>
      </c>
      <c r="C332" s="546">
        <v>1</v>
      </c>
      <c r="D332" s="547">
        <f>1592272-92000+1648</f>
        <v>1501920</v>
      </c>
      <c r="E332" s="78"/>
      <c r="F332" s="1"/>
      <c r="G332" s="78"/>
      <c r="H332" s="78"/>
      <c r="I332" s="135"/>
      <c r="J332" s="135"/>
      <c r="K332" s="68"/>
      <c r="M332" s="278">
        <f>352800+378000+420000+347760</f>
        <v>1498560</v>
      </c>
      <c r="N332" s="758">
        <f t="shared" si="9"/>
        <v>3360</v>
      </c>
      <c r="O332" s="184"/>
      <c r="P332" s="106"/>
      <c r="Q332" s="184"/>
    </row>
    <row r="333" spans="1:17" ht="93" hidden="1" x14ac:dyDescent="0.25">
      <c r="A333" s="546">
        <v>5</v>
      </c>
      <c r="B333" s="739" t="s">
        <v>347</v>
      </c>
      <c r="C333" s="679">
        <v>1</v>
      </c>
      <c r="D333" s="404">
        <f>21036+1796-22832</f>
        <v>0</v>
      </c>
      <c r="F333" s="17"/>
      <c r="I333" s="138"/>
      <c r="J333" s="138"/>
      <c r="L333" s="306"/>
      <c r="M333" s="249"/>
      <c r="N333" s="769">
        <f t="shared" si="9"/>
        <v>0</v>
      </c>
      <c r="P333" s="106"/>
    </row>
    <row r="334" spans="1:17" s="78" customFormat="1" ht="47.25" thickBot="1" x14ac:dyDescent="0.3">
      <c r="A334" s="546">
        <v>5</v>
      </c>
      <c r="B334" s="545" t="s">
        <v>348</v>
      </c>
      <c r="C334" s="546">
        <v>1</v>
      </c>
      <c r="D334" s="547">
        <f>9780-9780</f>
        <v>0</v>
      </c>
      <c r="E334" s="67"/>
      <c r="F334" s="36"/>
      <c r="G334" s="67"/>
      <c r="H334" s="67"/>
      <c r="I334" s="138"/>
      <c r="J334" s="138"/>
      <c r="K334" s="79"/>
      <c r="L334" s="341"/>
      <c r="M334" s="278"/>
      <c r="N334" s="758">
        <f t="shared" si="9"/>
        <v>0</v>
      </c>
      <c r="O334" s="188"/>
      <c r="P334" s="186"/>
      <c r="Q334" s="188"/>
    </row>
    <row r="335" spans="1:17" ht="24" hidden="1" thickBot="1" x14ac:dyDescent="0.3">
      <c r="A335" s="765">
        <v>7</v>
      </c>
      <c r="B335" s="764" t="s">
        <v>452</v>
      </c>
      <c r="C335" s="765">
        <v>1</v>
      </c>
      <c r="D335" s="766">
        <f>130296-130296</f>
        <v>0</v>
      </c>
      <c r="F335" s="17"/>
      <c r="I335" s="138"/>
      <c r="J335" s="138"/>
      <c r="L335" s="306"/>
      <c r="M335" s="278"/>
      <c r="N335" s="758">
        <f t="shared" si="9"/>
        <v>0</v>
      </c>
      <c r="P335" s="106"/>
      <c r="Q335" s="195"/>
    </row>
    <row r="336" spans="1:17" s="423" customFormat="1" hidden="1" x14ac:dyDescent="0.25">
      <c r="A336" s="765">
        <v>8</v>
      </c>
      <c r="B336" s="767"/>
      <c r="C336" s="765">
        <v>1</v>
      </c>
      <c r="D336" s="768"/>
      <c r="F336" s="17"/>
      <c r="I336" s="138"/>
      <c r="J336" s="138"/>
      <c r="K336" s="68"/>
      <c r="M336" s="278"/>
      <c r="N336" s="758">
        <f t="shared" si="9"/>
        <v>0</v>
      </c>
      <c r="O336" s="184"/>
      <c r="P336" s="106"/>
      <c r="Q336" s="195"/>
    </row>
    <row r="337" spans="1:17" s="494" customFormat="1" hidden="1" x14ac:dyDescent="0.25">
      <c r="A337" s="495">
        <v>9</v>
      </c>
      <c r="B337" s="10"/>
      <c r="C337" s="495">
        <v>1</v>
      </c>
      <c r="D337" s="496"/>
      <c r="F337" s="17"/>
      <c r="I337" s="138"/>
      <c r="J337" s="138"/>
      <c r="K337" s="68"/>
      <c r="M337" s="278"/>
      <c r="N337" s="758">
        <f t="shared" si="9"/>
        <v>0</v>
      </c>
      <c r="O337" s="184"/>
      <c r="P337" s="106"/>
      <c r="Q337" s="195"/>
    </row>
    <row r="338" spans="1:17" ht="24" hidden="1" thickBot="1" x14ac:dyDescent="0.3">
      <c r="A338" s="60">
        <v>10</v>
      </c>
      <c r="B338" s="15"/>
      <c r="C338" s="13">
        <v>1</v>
      </c>
      <c r="D338" s="96"/>
      <c r="F338" s="17"/>
      <c r="I338" s="138"/>
      <c r="J338" s="138"/>
      <c r="L338" s="306"/>
      <c r="M338" s="278"/>
      <c r="N338" s="758">
        <f t="shared" si="9"/>
        <v>0</v>
      </c>
      <c r="P338" s="106"/>
      <c r="Q338" s="195"/>
    </row>
    <row r="339" spans="1:17" ht="36.75" customHeight="1" thickBot="1" x14ac:dyDescent="0.3">
      <c r="A339" s="144"/>
      <c r="B339" s="145" t="s">
        <v>20</v>
      </c>
      <c r="C339" s="144" t="s">
        <v>21</v>
      </c>
      <c r="D339" s="146">
        <f>SUM(D329:D338)</f>
        <v>1647352.32</v>
      </c>
      <c r="F339" s="17"/>
      <c r="I339" s="135">
        <f>SUM(I329:I338)</f>
        <v>0</v>
      </c>
      <c r="J339" s="135">
        <f>SUM(J329:J338)</f>
        <v>0</v>
      </c>
      <c r="L339" s="359" t="s">
        <v>4</v>
      </c>
      <c r="M339" s="360">
        <f>SUM(M329:M338)</f>
        <v>1643992.32</v>
      </c>
      <c r="N339" s="360">
        <f>SUM(N329:N338)</f>
        <v>3360</v>
      </c>
      <c r="P339" s="106"/>
      <c r="Q339" s="195"/>
    </row>
    <row r="340" spans="1:17" x14ac:dyDescent="0.25">
      <c r="A340" s="35"/>
      <c r="B340" s="11"/>
      <c r="C340" s="17"/>
      <c r="D340" s="17"/>
      <c r="E340" s="17"/>
      <c r="F340" s="17"/>
      <c r="M340" s="278"/>
      <c r="P340" s="106"/>
      <c r="Q340" s="195"/>
    </row>
    <row r="341" spans="1:17" x14ac:dyDescent="0.25">
      <c r="A341" s="864" t="s">
        <v>148</v>
      </c>
      <c r="B341" s="864"/>
      <c r="C341" s="864"/>
      <c r="D341" s="864"/>
      <c r="E341" s="864"/>
      <c r="F341" s="864"/>
      <c r="G341" s="864"/>
      <c r="H341" s="864"/>
      <c r="I341" s="864"/>
      <c r="J341" s="864"/>
      <c r="M341" s="278"/>
      <c r="P341" s="106"/>
    </row>
    <row r="342" spans="1:17" hidden="1" x14ac:dyDescent="0.25">
      <c r="A342" s="30"/>
      <c r="B342" s="11"/>
      <c r="C342" s="17"/>
      <c r="D342" s="17"/>
      <c r="E342" s="17"/>
      <c r="F342" s="17"/>
      <c r="M342" s="278"/>
      <c r="P342" s="106"/>
    </row>
    <row r="343" spans="1:17" x14ac:dyDescent="0.25">
      <c r="A343" s="30"/>
      <c r="B343" s="11"/>
      <c r="C343" s="17"/>
      <c r="D343" s="17"/>
      <c r="E343" s="17"/>
      <c r="F343" s="17"/>
      <c r="I343" s="850" t="s">
        <v>172</v>
      </c>
      <c r="J343" s="850"/>
      <c r="K343" s="129"/>
      <c r="M343" s="278"/>
      <c r="P343" s="106"/>
    </row>
    <row r="344" spans="1:17" ht="56.25" x14ac:dyDescent="0.25">
      <c r="A344" s="60" t="s">
        <v>24</v>
      </c>
      <c r="B344" s="60" t="s">
        <v>14</v>
      </c>
      <c r="C344" s="60" t="s">
        <v>74</v>
      </c>
      <c r="D344" s="60" t="s">
        <v>117</v>
      </c>
      <c r="F344" s="17"/>
      <c r="I344" s="133" t="s">
        <v>115</v>
      </c>
      <c r="J344" s="133" t="s">
        <v>173</v>
      </c>
      <c r="M344" s="278"/>
      <c r="P344" s="106"/>
    </row>
    <row r="345" spans="1:17" x14ac:dyDescent="0.25">
      <c r="A345" s="65">
        <v>1</v>
      </c>
      <c r="B345" s="65">
        <v>2</v>
      </c>
      <c r="C345" s="65">
        <v>3</v>
      </c>
      <c r="D345" s="65">
        <v>4</v>
      </c>
      <c r="E345" s="78"/>
      <c r="F345" s="1"/>
      <c r="G345" s="78"/>
      <c r="H345" s="78"/>
      <c r="I345" s="135"/>
      <c r="J345" s="135"/>
      <c r="M345" s="278"/>
      <c r="P345" s="106"/>
    </row>
    <row r="346" spans="1:17" ht="65.25" customHeight="1" thickBot="1" x14ac:dyDescent="0.3">
      <c r="A346" s="546">
        <v>1</v>
      </c>
      <c r="B346" s="545" t="s">
        <v>350</v>
      </c>
      <c r="C346" s="13">
        <v>1</v>
      </c>
      <c r="D346" s="530">
        <f>3325-25-100</f>
        <v>3200</v>
      </c>
      <c r="F346" s="17"/>
      <c r="G346" s="75"/>
      <c r="I346" s="138"/>
      <c r="J346" s="138"/>
      <c r="M346" s="278">
        <v>3200</v>
      </c>
      <c r="N346" s="563">
        <f t="shared" ref="N346" si="10">D346-M346</f>
        <v>0</v>
      </c>
      <c r="P346" s="106"/>
    </row>
    <row r="347" spans="1:17" s="78" customFormat="1" ht="30.75" hidden="1" customHeight="1" x14ac:dyDescent="0.25">
      <c r="A347" s="60">
        <v>2</v>
      </c>
      <c r="B347" s="10"/>
      <c r="C347" s="13"/>
      <c r="D347" s="255"/>
      <c r="E347" s="67"/>
      <c r="F347" s="17"/>
      <c r="G347" s="67"/>
      <c r="H347" s="67"/>
      <c r="I347" s="138"/>
      <c r="J347" s="138"/>
      <c r="K347" s="79"/>
      <c r="M347" s="278"/>
      <c r="O347" s="188"/>
      <c r="P347" s="186"/>
      <c r="Q347" s="188"/>
    </row>
    <row r="348" spans="1:17" hidden="1" x14ac:dyDescent="0.25">
      <c r="A348" s="60"/>
      <c r="B348" s="15"/>
      <c r="C348" s="13"/>
      <c r="D348" s="96"/>
      <c r="F348" s="17"/>
      <c r="I348" s="138"/>
      <c r="J348" s="138"/>
      <c r="M348" s="278"/>
      <c r="P348" s="106"/>
      <c r="Q348" s="195"/>
    </row>
    <row r="349" spans="1:17" hidden="1" x14ac:dyDescent="0.25">
      <c r="A349" s="60"/>
      <c r="B349" s="15"/>
      <c r="C349" s="13"/>
      <c r="D349" s="96"/>
      <c r="F349" s="17"/>
      <c r="I349" s="138"/>
      <c r="J349" s="138"/>
      <c r="M349" s="278"/>
      <c r="P349" s="106"/>
      <c r="Q349" s="195"/>
    </row>
    <row r="350" spans="1:17" ht="32.25" customHeight="1" thickBot="1" x14ac:dyDescent="0.3">
      <c r="A350" s="144"/>
      <c r="B350" s="145" t="s">
        <v>20</v>
      </c>
      <c r="C350" s="144" t="s">
        <v>21</v>
      </c>
      <c r="D350" s="146">
        <f>SUM(D346:D349)</f>
        <v>3200</v>
      </c>
      <c r="F350" s="17"/>
      <c r="I350" s="135">
        <f>SUM(I346:I349)</f>
        <v>0</v>
      </c>
      <c r="J350" s="135">
        <f>SUM(J346:J349)</f>
        <v>0</v>
      </c>
      <c r="L350" s="359" t="s">
        <v>4</v>
      </c>
      <c r="M350" s="360">
        <f>SUM(M346:M349)</f>
        <v>3200</v>
      </c>
      <c r="N350" s="575">
        <f>SUM(N346:N349)</f>
        <v>0</v>
      </c>
      <c r="P350" s="106"/>
      <c r="Q350" s="195"/>
    </row>
    <row r="351" spans="1:17" ht="13.5" customHeight="1" x14ac:dyDescent="0.25">
      <c r="A351" s="35"/>
      <c r="B351" s="11"/>
      <c r="C351" s="17"/>
      <c r="D351" s="17"/>
      <c r="E351" s="17"/>
      <c r="F351" s="17"/>
      <c r="M351" s="278"/>
      <c r="P351" s="106"/>
      <c r="Q351" s="195"/>
    </row>
    <row r="352" spans="1:17" x14ac:dyDescent="0.25">
      <c r="A352" s="861" t="s">
        <v>150</v>
      </c>
      <c r="B352" s="861"/>
      <c r="C352" s="861"/>
      <c r="D352" s="861"/>
      <c r="E352" s="861"/>
      <c r="F352" s="861"/>
      <c r="G352" s="861"/>
      <c r="H352" s="861"/>
      <c r="I352" s="861"/>
      <c r="J352" s="861"/>
      <c r="M352" s="278"/>
      <c r="P352" s="106"/>
    </row>
    <row r="353" spans="1:17" x14ac:dyDescent="0.25">
      <c r="A353" s="862"/>
      <c r="B353" s="862"/>
      <c r="C353" s="862"/>
      <c r="D353" s="862"/>
      <c r="E353" s="862"/>
      <c r="F353" s="17"/>
      <c r="I353" s="850" t="s">
        <v>172</v>
      </c>
      <c r="J353" s="850"/>
      <c r="M353" s="278"/>
      <c r="P353" s="106"/>
    </row>
    <row r="354" spans="1:17" ht="57.75" customHeight="1" x14ac:dyDescent="0.25">
      <c r="A354" s="60" t="s">
        <v>15</v>
      </c>
      <c r="B354" s="60" t="s">
        <v>14</v>
      </c>
      <c r="C354" s="60" t="s">
        <v>27</v>
      </c>
      <c r="D354" s="60" t="s">
        <v>75</v>
      </c>
      <c r="E354" s="60" t="s">
        <v>7</v>
      </c>
      <c r="I354" s="133" t="s">
        <v>115</v>
      </c>
      <c r="J354" s="133" t="s">
        <v>173</v>
      </c>
      <c r="M354" s="278"/>
      <c r="P354" s="106"/>
    </row>
    <row r="355" spans="1:17" x14ac:dyDescent="0.25">
      <c r="A355" s="65">
        <v>1</v>
      </c>
      <c r="B355" s="65">
        <v>2</v>
      </c>
      <c r="C355" s="65">
        <v>3</v>
      </c>
      <c r="D355" s="65">
        <v>4</v>
      </c>
      <c r="E355" s="65">
        <v>5</v>
      </c>
      <c r="F355" s="78"/>
      <c r="G355" s="78"/>
      <c r="H355" s="78"/>
      <c r="I355" s="135"/>
      <c r="J355" s="135"/>
      <c r="M355" s="278"/>
      <c r="P355" s="106"/>
    </row>
    <row r="356" spans="1:17" ht="34.5" customHeight="1" x14ac:dyDescent="0.25">
      <c r="A356" s="546">
        <v>1</v>
      </c>
      <c r="B356" s="545" t="s">
        <v>355</v>
      </c>
      <c r="C356" s="256">
        <v>12</v>
      </c>
      <c r="D356" s="259">
        <f>E356/C356</f>
        <v>0</v>
      </c>
      <c r="E356" s="255">
        <f>27600-6800-20800</f>
        <v>0</v>
      </c>
      <c r="I356" s="138"/>
      <c r="J356" s="138"/>
      <c r="M356" s="278"/>
      <c r="N356" s="563">
        <f>E356-M356</f>
        <v>0</v>
      </c>
      <c r="P356" s="106"/>
    </row>
    <row r="357" spans="1:17" s="78" customFormat="1" ht="24" thickBot="1" x14ac:dyDescent="0.3">
      <c r="A357" s="60">
        <v>2</v>
      </c>
      <c r="B357" s="10" t="s">
        <v>462</v>
      </c>
      <c r="C357" s="60">
        <v>2</v>
      </c>
      <c r="D357" s="259">
        <f>E357/C357</f>
        <v>3260</v>
      </c>
      <c r="E357" s="96">
        <v>6520</v>
      </c>
      <c r="F357" s="67"/>
      <c r="G357" s="67"/>
      <c r="H357" s="67"/>
      <c r="I357" s="138"/>
      <c r="J357" s="138"/>
      <c r="K357" s="79"/>
      <c r="M357" s="278">
        <v>6520</v>
      </c>
      <c r="N357" s="563">
        <f>E357-M357</f>
        <v>0</v>
      </c>
      <c r="O357" s="188"/>
      <c r="P357" s="186"/>
      <c r="Q357" s="188"/>
    </row>
    <row r="358" spans="1:17" ht="24" hidden="1" thickBot="1" x14ac:dyDescent="0.3">
      <c r="A358" s="60"/>
      <c r="B358" s="10"/>
      <c r="C358" s="60"/>
      <c r="D358" s="96"/>
      <c r="E358" s="96"/>
      <c r="I358" s="138"/>
      <c r="J358" s="138"/>
      <c r="M358" s="278"/>
      <c r="N358" s="563">
        <f t="shared" ref="N358:N359" si="11">E358-M358</f>
        <v>0</v>
      </c>
      <c r="P358" s="106"/>
      <c r="Q358" s="195"/>
    </row>
    <row r="359" spans="1:17" ht="24" hidden="1" thickBot="1" x14ac:dyDescent="0.3">
      <c r="A359" s="60"/>
      <c r="B359" s="10"/>
      <c r="C359" s="60"/>
      <c r="D359" s="96"/>
      <c r="E359" s="96"/>
      <c r="I359" s="138"/>
      <c r="J359" s="138"/>
      <c r="M359" s="278"/>
      <c r="N359" s="563">
        <f t="shared" si="11"/>
        <v>0</v>
      </c>
      <c r="P359" s="106"/>
      <c r="Q359" s="195"/>
    </row>
    <row r="360" spans="1:17" ht="30.75" customHeight="1" thickBot="1" x14ac:dyDescent="0.3">
      <c r="A360" s="144"/>
      <c r="B360" s="145" t="s">
        <v>20</v>
      </c>
      <c r="C360" s="144"/>
      <c r="D360" s="144" t="s">
        <v>21</v>
      </c>
      <c r="E360" s="146">
        <f>E359+E356+E357+E358</f>
        <v>6520</v>
      </c>
      <c r="I360" s="135">
        <f>SUM(I356:I359)</f>
        <v>0</v>
      </c>
      <c r="J360" s="135">
        <f>SUM(J356:J359)</f>
        <v>0</v>
      </c>
      <c r="L360" s="359" t="s">
        <v>4</v>
      </c>
      <c r="M360" s="360">
        <f>SUM(M356:M359)</f>
        <v>6520</v>
      </c>
      <c r="N360" s="360">
        <f>SUM(N356:N359)</f>
        <v>0</v>
      </c>
      <c r="P360" s="106"/>
      <c r="Q360" s="195"/>
    </row>
    <row r="361" spans="1:17" ht="12" customHeight="1" x14ac:dyDescent="0.25">
      <c r="A361" s="17"/>
      <c r="B361" s="11"/>
      <c r="C361" s="17"/>
      <c r="D361" s="17"/>
      <c r="E361" s="17"/>
      <c r="F361" s="17"/>
      <c r="M361" s="278"/>
      <c r="P361" s="106"/>
      <c r="Q361" s="195"/>
    </row>
    <row r="362" spans="1:17" hidden="1" x14ac:dyDescent="0.25">
      <c r="A362" s="861" t="s">
        <v>151</v>
      </c>
      <c r="B362" s="861"/>
      <c r="C362" s="861"/>
      <c r="D362" s="861"/>
      <c r="E362" s="861"/>
      <c r="F362" s="861"/>
      <c r="G362" s="861"/>
      <c r="H362" s="861"/>
      <c r="I362" s="861"/>
      <c r="J362" s="861"/>
      <c r="M362" s="278"/>
      <c r="P362" s="106"/>
    </row>
    <row r="363" spans="1:17" hidden="1" x14ac:dyDescent="0.25">
      <c r="A363" s="862"/>
      <c r="B363" s="862"/>
      <c r="C363" s="862"/>
      <c r="D363" s="862"/>
      <c r="E363" s="862"/>
      <c r="F363" s="862"/>
      <c r="I363" s="850" t="s">
        <v>172</v>
      </c>
      <c r="J363" s="850"/>
      <c r="M363" s="278"/>
      <c r="P363" s="106"/>
    </row>
    <row r="364" spans="1:17" ht="56.25" hidden="1" x14ac:dyDescent="0.25">
      <c r="A364" s="60" t="s">
        <v>24</v>
      </c>
      <c r="B364" s="60" t="s">
        <v>14</v>
      </c>
      <c r="C364" s="60" t="s">
        <v>78</v>
      </c>
      <c r="D364" s="60" t="s">
        <v>27</v>
      </c>
      <c r="E364" s="60" t="s">
        <v>79</v>
      </c>
      <c r="F364" s="60" t="s">
        <v>7</v>
      </c>
      <c r="I364" s="133" t="s">
        <v>115</v>
      </c>
      <c r="J364" s="133" t="s">
        <v>173</v>
      </c>
      <c r="K364" s="81"/>
      <c r="L364" s="81"/>
      <c r="M364" s="278"/>
      <c r="P364" s="106"/>
    </row>
    <row r="365" spans="1:17" hidden="1" x14ac:dyDescent="0.25">
      <c r="A365" s="65">
        <v>1</v>
      </c>
      <c r="B365" s="65">
        <v>2</v>
      </c>
      <c r="C365" s="65">
        <v>3</v>
      </c>
      <c r="D365" s="65">
        <v>4</v>
      </c>
      <c r="E365" s="65">
        <v>5</v>
      </c>
      <c r="F365" s="65">
        <v>6</v>
      </c>
      <c r="G365" s="78"/>
      <c r="H365" s="78"/>
      <c r="I365" s="135"/>
      <c r="J365" s="135"/>
      <c r="M365" s="278"/>
      <c r="P365" s="106"/>
    </row>
    <row r="366" spans="1:17" hidden="1" x14ac:dyDescent="0.25">
      <c r="A366" s="60">
        <v>1</v>
      </c>
      <c r="B366" s="10"/>
      <c r="C366" s="60"/>
      <c r="D366" s="60"/>
      <c r="E366" s="96"/>
      <c r="F366" s="96"/>
      <c r="I366" s="138"/>
      <c r="J366" s="138"/>
      <c r="M366" s="278"/>
      <c r="P366" s="106"/>
    </row>
    <row r="367" spans="1:17" s="78" customFormat="1" hidden="1" x14ac:dyDescent="0.25">
      <c r="A367" s="60">
        <v>2</v>
      </c>
      <c r="B367" s="10"/>
      <c r="C367" s="60"/>
      <c r="D367" s="60"/>
      <c r="E367" s="96"/>
      <c r="F367" s="96"/>
      <c r="G367" s="67"/>
      <c r="H367" s="67"/>
      <c r="I367" s="138"/>
      <c r="J367" s="138"/>
      <c r="K367" s="79"/>
      <c r="M367" s="278"/>
      <c r="O367" s="188"/>
      <c r="P367" s="186"/>
      <c r="Q367" s="188"/>
    </row>
    <row r="368" spans="1:17" hidden="1" x14ac:dyDescent="0.25">
      <c r="A368" s="60">
        <v>3</v>
      </c>
      <c r="B368" s="10"/>
      <c r="C368" s="60"/>
      <c r="D368" s="60"/>
      <c r="E368" s="96"/>
      <c r="F368" s="96"/>
      <c r="I368" s="138"/>
      <c r="J368" s="138"/>
      <c r="K368" s="76"/>
      <c r="M368" s="278"/>
      <c r="P368" s="106"/>
      <c r="Q368" s="195"/>
    </row>
    <row r="369" spans="1:17" hidden="1" x14ac:dyDescent="0.25">
      <c r="A369" s="60">
        <v>4</v>
      </c>
      <c r="B369" s="10"/>
      <c r="C369" s="60"/>
      <c r="D369" s="60"/>
      <c r="E369" s="96"/>
      <c r="F369" s="96"/>
      <c r="I369" s="138"/>
      <c r="J369" s="138"/>
      <c r="M369" s="278"/>
      <c r="P369" s="106"/>
      <c r="Q369" s="195"/>
    </row>
    <row r="370" spans="1:17" ht="33" hidden="1" customHeight="1" x14ac:dyDescent="0.25">
      <c r="A370" s="144"/>
      <c r="B370" s="145" t="s">
        <v>20</v>
      </c>
      <c r="C370" s="144" t="s">
        <v>21</v>
      </c>
      <c r="D370" s="144" t="s">
        <v>21</v>
      </c>
      <c r="E370" s="144" t="s">
        <v>21</v>
      </c>
      <c r="F370" s="146">
        <f>F369+F367+F368+F366</f>
        <v>0</v>
      </c>
      <c r="I370" s="135">
        <f>SUM(I366:I369)</f>
        <v>0</v>
      </c>
      <c r="J370" s="135">
        <f>SUM(J366:J369)</f>
        <v>0</v>
      </c>
      <c r="M370" s="278"/>
      <c r="P370" s="106"/>
      <c r="Q370" s="195"/>
    </row>
    <row r="371" spans="1:17" hidden="1" x14ac:dyDescent="0.25">
      <c r="A371" s="17"/>
      <c r="B371" s="11"/>
      <c r="C371" s="17"/>
      <c r="D371" s="17"/>
      <c r="E371" s="17"/>
      <c r="F371" s="36"/>
      <c r="M371" s="278"/>
      <c r="P371" s="106"/>
      <c r="Q371" s="195"/>
    </row>
    <row r="372" spans="1:17" hidden="1" x14ac:dyDescent="0.25">
      <c r="A372" s="861" t="s">
        <v>152</v>
      </c>
      <c r="B372" s="861"/>
      <c r="C372" s="861"/>
      <c r="D372" s="861"/>
      <c r="E372" s="861"/>
      <c r="F372" s="861"/>
      <c r="G372" s="861"/>
      <c r="H372" s="861"/>
      <c r="I372" s="861"/>
      <c r="J372" s="861"/>
      <c r="M372" s="278"/>
      <c r="P372" s="106"/>
    </row>
    <row r="373" spans="1:17" hidden="1" x14ac:dyDescent="0.25">
      <c r="A373" s="862"/>
      <c r="B373" s="862"/>
      <c r="C373" s="862"/>
      <c r="D373" s="862"/>
      <c r="E373" s="862"/>
      <c r="F373" s="862"/>
      <c r="I373" s="850" t="s">
        <v>172</v>
      </c>
      <c r="J373" s="850"/>
      <c r="M373" s="278"/>
      <c r="P373" s="106"/>
    </row>
    <row r="374" spans="1:17" ht="56.25" hidden="1" x14ac:dyDescent="0.25">
      <c r="A374" s="60" t="s">
        <v>24</v>
      </c>
      <c r="B374" s="60" t="s">
        <v>14</v>
      </c>
      <c r="C374" s="60" t="s">
        <v>78</v>
      </c>
      <c r="D374" s="60" t="s">
        <v>27</v>
      </c>
      <c r="E374" s="60" t="s">
        <v>79</v>
      </c>
      <c r="F374" s="60" t="s">
        <v>7</v>
      </c>
      <c r="I374" s="133" t="s">
        <v>115</v>
      </c>
      <c r="J374" s="133" t="s">
        <v>173</v>
      </c>
      <c r="K374" s="81"/>
      <c r="L374" s="81"/>
      <c r="M374" s="278"/>
      <c r="P374" s="106"/>
    </row>
    <row r="375" spans="1:17" hidden="1" x14ac:dyDescent="0.25">
      <c r="A375" s="65">
        <v>1</v>
      </c>
      <c r="B375" s="65">
        <v>2</v>
      </c>
      <c r="C375" s="65">
        <v>3</v>
      </c>
      <c r="D375" s="65">
        <v>4</v>
      </c>
      <c r="E375" s="65">
        <v>5</v>
      </c>
      <c r="F375" s="65">
        <v>6</v>
      </c>
      <c r="G375" s="78"/>
      <c r="H375" s="78"/>
      <c r="I375" s="135"/>
      <c r="J375" s="135"/>
      <c r="M375" s="278"/>
      <c r="P375" s="106"/>
    </row>
    <row r="376" spans="1:17" hidden="1" x14ac:dyDescent="0.25">
      <c r="A376" s="60">
        <v>1</v>
      </c>
      <c r="B376" s="10"/>
      <c r="C376" s="60"/>
      <c r="D376" s="60"/>
      <c r="E376" s="96" t="e">
        <f>F376/D376</f>
        <v>#DIV/0!</v>
      </c>
      <c r="F376" s="96"/>
      <c r="I376" s="138"/>
      <c r="J376" s="138"/>
      <c r="M376" s="278"/>
      <c r="P376" s="106"/>
    </row>
    <row r="377" spans="1:17" s="78" customFormat="1" hidden="1" x14ac:dyDescent="0.25">
      <c r="A377" s="60">
        <v>2</v>
      </c>
      <c r="B377" s="10"/>
      <c r="C377" s="14"/>
      <c r="D377" s="14"/>
      <c r="E377" s="96" t="e">
        <f t="shared" ref="E377:E379" si="12">F377/D377</f>
        <v>#DIV/0!</v>
      </c>
      <c r="F377" s="96"/>
      <c r="G377" s="67"/>
      <c r="H377" s="67"/>
      <c r="I377" s="138"/>
      <c r="J377" s="138"/>
      <c r="K377" s="79"/>
      <c r="M377" s="278"/>
      <c r="O377" s="188"/>
      <c r="P377" s="186"/>
      <c r="Q377" s="188"/>
    </row>
    <row r="378" spans="1:17" hidden="1" x14ac:dyDescent="0.25">
      <c r="A378" s="60"/>
      <c r="B378" s="10"/>
      <c r="C378" s="14"/>
      <c r="D378" s="14"/>
      <c r="E378" s="96" t="e">
        <f t="shared" si="12"/>
        <v>#DIV/0!</v>
      </c>
      <c r="F378" s="96"/>
      <c r="I378" s="138"/>
      <c r="J378" s="138"/>
      <c r="M378" s="278"/>
      <c r="P378" s="106"/>
    </row>
    <row r="379" spans="1:17" hidden="1" x14ac:dyDescent="0.25">
      <c r="A379" s="60">
        <v>3</v>
      </c>
      <c r="B379" s="10"/>
      <c r="C379" s="60"/>
      <c r="D379" s="60"/>
      <c r="E379" s="96" t="e">
        <f t="shared" si="12"/>
        <v>#DIV/0!</v>
      </c>
      <c r="F379" s="96"/>
      <c r="I379" s="138"/>
      <c r="J379" s="138"/>
      <c r="M379" s="278"/>
      <c r="P379" s="106"/>
    </row>
    <row r="380" spans="1:17" ht="36" hidden="1" customHeight="1" x14ac:dyDescent="0.25">
      <c r="A380" s="144"/>
      <c r="B380" s="145" t="s">
        <v>20</v>
      </c>
      <c r="C380" s="144" t="s">
        <v>21</v>
      </c>
      <c r="D380" s="144" t="s">
        <v>21</v>
      </c>
      <c r="E380" s="144" t="s">
        <v>21</v>
      </c>
      <c r="F380" s="146">
        <f>F379+F377+F376+F378</f>
        <v>0</v>
      </c>
      <c r="I380" s="135">
        <f>SUM(I376:I379)</f>
        <v>0</v>
      </c>
      <c r="J380" s="135">
        <f>SUM(J376:J379)</f>
        <v>0</v>
      </c>
      <c r="M380" s="278"/>
      <c r="P380" s="106"/>
    </row>
    <row r="381" spans="1:17" hidden="1" x14ac:dyDescent="0.25">
      <c r="A381" s="17"/>
      <c r="B381" s="11"/>
      <c r="C381" s="17"/>
      <c r="D381" s="17"/>
      <c r="E381" s="17"/>
      <c r="F381" s="36"/>
      <c r="M381" s="278"/>
      <c r="P381" s="106"/>
    </row>
    <row r="382" spans="1:17" hidden="1" x14ac:dyDescent="0.25">
      <c r="A382" s="861" t="s">
        <v>153</v>
      </c>
      <c r="B382" s="861"/>
      <c r="C382" s="861"/>
      <c r="D382" s="861"/>
      <c r="E382" s="861"/>
      <c r="F382" s="861"/>
      <c r="G382" s="861"/>
      <c r="H382" s="861"/>
      <c r="I382" s="861"/>
      <c r="J382" s="861"/>
      <c r="M382" s="278"/>
      <c r="P382" s="106"/>
    </row>
    <row r="383" spans="1:17" hidden="1" x14ac:dyDescent="0.25">
      <c r="A383" s="862"/>
      <c r="B383" s="862"/>
      <c r="C383" s="862"/>
      <c r="D383" s="862"/>
      <c r="E383" s="862"/>
      <c r="F383" s="862"/>
      <c r="I383" s="850" t="s">
        <v>172</v>
      </c>
      <c r="J383" s="850"/>
      <c r="M383" s="278"/>
      <c r="P383" s="106"/>
    </row>
    <row r="384" spans="1:17" ht="56.25" hidden="1" x14ac:dyDescent="0.25">
      <c r="A384" s="60" t="s">
        <v>24</v>
      </c>
      <c r="B384" s="60" t="s">
        <v>14</v>
      </c>
      <c r="C384" s="60" t="s">
        <v>78</v>
      </c>
      <c r="D384" s="60" t="s">
        <v>27</v>
      </c>
      <c r="E384" s="60" t="s">
        <v>79</v>
      </c>
      <c r="F384" s="60" t="s">
        <v>7</v>
      </c>
      <c r="I384" s="133" t="s">
        <v>115</v>
      </c>
      <c r="J384" s="133" t="s">
        <v>173</v>
      </c>
      <c r="K384" s="81"/>
      <c r="L384" s="81"/>
      <c r="M384" s="278"/>
      <c r="P384" s="106"/>
    </row>
    <row r="385" spans="1:17" hidden="1" x14ac:dyDescent="0.25">
      <c r="A385" s="65">
        <v>1</v>
      </c>
      <c r="B385" s="65">
        <v>2</v>
      </c>
      <c r="C385" s="65">
        <v>3</v>
      </c>
      <c r="D385" s="65">
        <v>4</v>
      </c>
      <c r="E385" s="65">
        <v>5</v>
      </c>
      <c r="F385" s="65">
        <v>6</v>
      </c>
      <c r="G385" s="78"/>
      <c r="H385" s="78"/>
      <c r="I385" s="135"/>
      <c r="J385" s="135"/>
      <c r="M385" s="278"/>
      <c r="P385" s="106"/>
    </row>
    <row r="386" spans="1:17" hidden="1" x14ac:dyDescent="0.25">
      <c r="A386" s="60">
        <v>1</v>
      </c>
      <c r="B386" s="10"/>
      <c r="C386" s="60"/>
      <c r="D386" s="60"/>
      <c r="E386" s="96" t="e">
        <f>F386/D386</f>
        <v>#DIV/0!</v>
      </c>
      <c r="F386" s="96"/>
      <c r="I386" s="138"/>
      <c r="J386" s="138"/>
      <c r="M386" s="278"/>
      <c r="P386" s="106"/>
    </row>
    <row r="387" spans="1:17" s="78" customFormat="1" hidden="1" x14ac:dyDescent="0.25">
      <c r="A387" s="60">
        <v>2</v>
      </c>
      <c r="B387" s="10"/>
      <c r="C387" s="14"/>
      <c r="D387" s="14"/>
      <c r="E387" s="96" t="e">
        <f t="shared" ref="E387:E389" si="13">F387/D387</f>
        <v>#DIV/0!</v>
      </c>
      <c r="F387" s="96"/>
      <c r="G387" s="67"/>
      <c r="H387" s="67"/>
      <c r="I387" s="138"/>
      <c r="J387" s="138"/>
      <c r="K387" s="79"/>
      <c r="M387" s="278"/>
      <c r="O387" s="188"/>
      <c r="P387" s="186"/>
      <c r="Q387" s="188"/>
    </row>
    <row r="388" spans="1:17" hidden="1" x14ac:dyDescent="0.25">
      <c r="A388" s="60"/>
      <c r="B388" s="10"/>
      <c r="C388" s="14"/>
      <c r="D388" s="14"/>
      <c r="E388" s="96" t="e">
        <f t="shared" si="13"/>
        <v>#DIV/0!</v>
      </c>
      <c r="F388" s="96"/>
      <c r="I388" s="138"/>
      <c r="J388" s="138"/>
      <c r="M388" s="278"/>
      <c r="P388" s="106"/>
    </row>
    <row r="389" spans="1:17" hidden="1" x14ac:dyDescent="0.25">
      <c r="A389" s="60">
        <v>3</v>
      </c>
      <c r="B389" s="10"/>
      <c r="C389" s="60"/>
      <c r="D389" s="60"/>
      <c r="E389" s="96" t="e">
        <f t="shared" si="13"/>
        <v>#DIV/0!</v>
      </c>
      <c r="F389" s="96"/>
      <c r="I389" s="138"/>
      <c r="J389" s="138"/>
      <c r="M389" s="278"/>
      <c r="P389" s="106"/>
    </row>
    <row r="390" spans="1:17" ht="32.25" hidden="1" customHeight="1" x14ac:dyDescent="0.25">
      <c r="A390" s="144"/>
      <c r="B390" s="145" t="s">
        <v>20</v>
      </c>
      <c r="C390" s="144" t="s">
        <v>21</v>
      </c>
      <c r="D390" s="144" t="s">
        <v>21</v>
      </c>
      <c r="E390" s="144" t="s">
        <v>21</v>
      </c>
      <c r="F390" s="146">
        <f>F389+F387+F386+F388</f>
        <v>0</v>
      </c>
      <c r="I390" s="135">
        <f>SUM(I386:I389)</f>
        <v>0</v>
      </c>
      <c r="J390" s="135">
        <f>SUM(J386:J389)</f>
        <v>0</v>
      </c>
      <c r="M390" s="278"/>
      <c r="P390" s="106"/>
    </row>
    <row r="391" spans="1:17" x14ac:dyDescent="0.25">
      <c r="A391" s="17"/>
      <c r="B391" s="11"/>
      <c r="C391" s="17"/>
      <c r="D391" s="17"/>
      <c r="E391" s="17"/>
      <c r="F391" s="36"/>
      <c r="M391" s="278"/>
      <c r="P391" s="106"/>
    </row>
    <row r="392" spans="1:17" x14ac:dyDescent="0.25">
      <c r="A392" s="861" t="s">
        <v>154</v>
      </c>
      <c r="B392" s="861"/>
      <c r="C392" s="861"/>
      <c r="D392" s="861"/>
      <c r="E392" s="861"/>
      <c r="F392" s="861"/>
      <c r="G392" s="861"/>
      <c r="H392" s="861"/>
      <c r="I392" s="861"/>
      <c r="J392" s="861"/>
      <c r="M392" s="278"/>
      <c r="P392" s="106"/>
    </row>
    <row r="393" spans="1:17" x14ac:dyDescent="0.25">
      <c r="A393" s="862"/>
      <c r="B393" s="862"/>
      <c r="C393" s="862"/>
      <c r="D393" s="862"/>
      <c r="E393" s="862"/>
      <c r="F393" s="862"/>
      <c r="I393" s="850" t="s">
        <v>172</v>
      </c>
      <c r="J393" s="850"/>
      <c r="M393" s="278"/>
      <c r="P393" s="106"/>
    </row>
    <row r="394" spans="1:17" ht="56.25" x14ac:dyDescent="0.25">
      <c r="A394" s="60" t="s">
        <v>24</v>
      </c>
      <c r="B394" s="60" t="s">
        <v>14</v>
      </c>
      <c r="C394" s="60" t="s">
        <v>78</v>
      </c>
      <c r="D394" s="60" t="s">
        <v>27</v>
      </c>
      <c r="E394" s="60" t="s">
        <v>79</v>
      </c>
      <c r="F394" s="60" t="s">
        <v>7</v>
      </c>
      <c r="I394" s="133" t="s">
        <v>115</v>
      </c>
      <c r="J394" s="133" t="s">
        <v>173</v>
      </c>
      <c r="K394" s="81"/>
      <c r="L394" s="81"/>
      <c r="M394" s="278"/>
      <c r="P394" s="106"/>
    </row>
    <row r="395" spans="1:17" x14ac:dyDescent="0.25">
      <c r="A395" s="64">
        <v>1</v>
      </c>
      <c r="B395" s="64">
        <v>2</v>
      </c>
      <c r="C395" s="64">
        <v>3</v>
      </c>
      <c r="D395" s="64">
        <v>4</v>
      </c>
      <c r="E395" s="65">
        <v>5</v>
      </c>
      <c r="F395" s="65">
        <v>6</v>
      </c>
      <c r="G395" s="8"/>
      <c r="H395" s="8"/>
      <c r="I395" s="135"/>
      <c r="J395" s="135"/>
      <c r="M395" s="278"/>
      <c r="P395" s="106"/>
    </row>
    <row r="396" spans="1:17" ht="47.25" thickBot="1" x14ac:dyDescent="0.3">
      <c r="A396" s="60">
        <v>1</v>
      </c>
      <c r="B396" s="10" t="s">
        <v>463</v>
      </c>
      <c r="C396" s="246" t="s">
        <v>229</v>
      </c>
      <c r="D396" s="246">
        <v>131</v>
      </c>
      <c r="E396" s="245">
        <f>F396/D396</f>
        <v>147.09923664122138</v>
      </c>
      <c r="F396" s="245">
        <v>19270</v>
      </c>
      <c r="I396" s="138"/>
      <c r="J396" s="138"/>
      <c r="M396" s="278">
        <v>19270</v>
      </c>
      <c r="N396" s="758">
        <f>F396-M396</f>
        <v>0</v>
      </c>
      <c r="P396" s="106"/>
    </row>
    <row r="397" spans="1:17" s="8" customFormat="1" hidden="1" x14ac:dyDescent="0.25">
      <c r="A397" s="60">
        <v>2</v>
      </c>
      <c r="B397" s="10"/>
      <c r="C397" s="14"/>
      <c r="D397" s="14"/>
      <c r="E397" s="245" t="e">
        <f t="shared" ref="E397" si="14">F397/D397</f>
        <v>#DIV/0!</v>
      </c>
      <c r="F397" s="245"/>
      <c r="G397" s="67"/>
      <c r="H397" s="67"/>
      <c r="I397" s="138"/>
      <c r="J397" s="138"/>
      <c r="K397" s="80"/>
      <c r="M397" s="278"/>
      <c r="O397" s="192"/>
      <c r="P397" s="187"/>
      <c r="Q397" s="192"/>
    </row>
    <row r="398" spans="1:17" hidden="1" x14ac:dyDescent="0.25">
      <c r="A398" s="60"/>
      <c r="B398" s="10"/>
      <c r="C398" s="14"/>
      <c r="D398" s="14"/>
      <c r="E398" s="96" t="e">
        <f t="shared" ref="E398:E399" si="15">F398/D398</f>
        <v>#DIV/0!</v>
      </c>
      <c r="F398" s="96"/>
      <c r="I398" s="138"/>
      <c r="J398" s="138"/>
      <c r="M398" s="278"/>
      <c r="P398" s="106"/>
    </row>
    <row r="399" spans="1:17" ht="24" hidden="1" thickBot="1" x14ac:dyDescent="0.3">
      <c r="A399" s="60">
        <v>3</v>
      </c>
      <c r="B399" s="10"/>
      <c r="C399" s="60"/>
      <c r="D399" s="60"/>
      <c r="E399" s="96" t="e">
        <f t="shared" si="15"/>
        <v>#DIV/0!</v>
      </c>
      <c r="F399" s="96"/>
      <c r="I399" s="138"/>
      <c r="J399" s="138"/>
      <c r="M399" s="278"/>
      <c r="P399" s="106"/>
    </row>
    <row r="400" spans="1:17" ht="33" customHeight="1" thickBot="1" x14ac:dyDescent="0.3">
      <c r="A400" s="144"/>
      <c r="B400" s="145" t="s">
        <v>20</v>
      </c>
      <c r="C400" s="144" t="s">
        <v>21</v>
      </c>
      <c r="D400" s="144" t="s">
        <v>21</v>
      </c>
      <c r="E400" s="144" t="s">
        <v>21</v>
      </c>
      <c r="F400" s="146">
        <f>F399+F397+F396+F398</f>
        <v>19270</v>
      </c>
      <c r="I400" s="135">
        <f>SUM(I396:I399)</f>
        <v>0</v>
      </c>
      <c r="J400" s="135">
        <f>SUM(J396:J399)</f>
        <v>0</v>
      </c>
      <c r="L400" s="359" t="s">
        <v>4</v>
      </c>
      <c r="M400" s="360">
        <f>SUM(M396:M399)</f>
        <v>19270</v>
      </c>
      <c r="N400" s="360">
        <f>SUM(N396:N399)</f>
        <v>0</v>
      </c>
      <c r="P400" s="106"/>
    </row>
    <row r="401" spans="1:17" ht="13.5" customHeight="1" x14ac:dyDescent="0.25">
      <c r="A401" s="17"/>
      <c r="B401" s="11"/>
      <c r="C401" s="17"/>
      <c r="D401" s="17"/>
      <c r="E401" s="17"/>
      <c r="F401" s="36"/>
      <c r="M401" s="278"/>
      <c r="P401" s="106"/>
    </row>
    <row r="402" spans="1:17" x14ac:dyDescent="0.25">
      <c r="A402" s="861" t="s">
        <v>155</v>
      </c>
      <c r="B402" s="861"/>
      <c r="C402" s="861"/>
      <c r="D402" s="861"/>
      <c r="E402" s="861"/>
      <c r="F402" s="861"/>
      <c r="G402" s="861"/>
      <c r="H402" s="861"/>
      <c r="I402" s="861"/>
      <c r="J402" s="861"/>
      <c r="M402" s="278"/>
      <c r="P402" s="106"/>
    </row>
    <row r="403" spans="1:17" x14ac:dyDescent="0.25">
      <c r="A403" s="862"/>
      <c r="B403" s="862"/>
      <c r="C403" s="862"/>
      <c r="D403" s="862"/>
      <c r="E403" s="862"/>
      <c r="F403" s="862"/>
      <c r="I403" s="850" t="s">
        <v>172</v>
      </c>
      <c r="J403" s="850"/>
      <c r="M403" s="278"/>
      <c r="P403" s="106"/>
    </row>
    <row r="404" spans="1:17" ht="56.25" x14ac:dyDescent="0.25">
      <c r="A404" s="60" t="s">
        <v>24</v>
      </c>
      <c r="B404" s="60" t="s">
        <v>14</v>
      </c>
      <c r="C404" s="60" t="s">
        <v>78</v>
      </c>
      <c r="D404" s="60" t="s">
        <v>27</v>
      </c>
      <c r="E404" s="60" t="s">
        <v>79</v>
      </c>
      <c r="F404" s="60" t="s">
        <v>7</v>
      </c>
      <c r="I404" s="133" t="s">
        <v>115</v>
      </c>
      <c r="J404" s="133" t="s">
        <v>173</v>
      </c>
      <c r="K404" s="81"/>
      <c r="L404" s="105"/>
      <c r="M404" s="278"/>
      <c r="P404" s="106"/>
    </row>
    <row r="405" spans="1:17" x14ac:dyDescent="0.25">
      <c r="A405" s="65">
        <v>1</v>
      </c>
      <c r="B405" s="65">
        <v>2</v>
      </c>
      <c r="C405" s="65">
        <v>3</v>
      </c>
      <c r="D405" s="65">
        <v>4</v>
      </c>
      <c r="E405" s="65">
        <v>5</v>
      </c>
      <c r="F405" s="65">
        <v>6</v>
      </c>
      <c r="G405" s="78"/>
      <c r="H405" s="78"/>
      <c r="I405" s="135"/>
      <c r="J405" s="135"/>
      <c r="M405" s="278"/>
      <c r="P405" s="106"/>
    </row>
    <row r="406" spans="1:17" ht="24" thickBot="1" x14ac:dyDescent="0.3">
      <c r="A406" s="60">
        <v>1</v>
      </c>
      <c r="B406" s="275" t="s">
        <v>351</v>
      </c>
      <c r="C406" s="60" t="s">
        <v>352</v>
      </c>
      <c r="D406" s="60">
        <v>2</v>
      </c>
      <c r="E406" s="96">
        <f>F406/D406</f>
        <v>0</v>
      </c>
      <c r="F406" s="96">
        <f>1610.64-1610.64</f>
        <v>0</v>
      </c>
      <c r="I406" s="138"/>
      <c r="J406" s="138"/>
      <c r="M406" s="278"/>
      <c r="N406" s="563">
        <f>F406-M406</f>
        <v>0</v>
      </c>
      <c r="P406" s="106"/>
    </row>
    <row r="407" spans="1:17" s="78" customFormat="1" hidden="1" x14ac:dyDescent="0.25">
      <c r="A407" s="60">
        <v>2</v>
      </c>
      <c r="B407" s="10"/>
      <c r="C407" s="14"/>
      <c r="D407" s="14"/>
      <c r="E407" s="96" t="e">
        <f t="shared" ref="E407:E409" si="16">F407/D407</f>
        <v>#DIV/0!</v>
      </c>
      <c r="F407" s="96"/>
      <c r="G407" s="67"/>
      <c r="H407" s="67"/>
      <c r="I407" s="138"/>
      <c r="J407" s="138"/>
      <c r="K407" s="79"/>
      <c r="M407" s="278"/>
      <c r="O407" s="188"/>
      <c r="P407" s="186"/>
      <c r="Q407" s="188"/>
    </row>
    <row r="408" spans="1:17" hidden="1" x14ac:dyDescent="0.25">
      <c r="A408" s="60"/>
      <c r="B408" s="10"/>
      <c r="C408" s="14"/>
      <c r="D408" s="14"/>
      <c r="E408" s="96" t="e">
        <f t="shared" si="16"/>
        <v>#DIV/0!</v>
      </c>
      <c r="F408" s="96"/>
      <c r="I408" s="138"/>
      <c r="J408" s="138"/>
      <c r="M408" s="278"/>
      <c r="P408" s="106"/>
    </row>
    <row r="409" spans="1:17" hidden="1" x14ac:dyDescent="0.25">
      <c r="A409" s="60">
        <v>3</v>
      </c>
      <c r="B409" s="10"/>
      <c r="C409" s="60"/>
      <c r="D409" s="60"/>
      <c r="E409" s="96" t="e">
        <f t="shared" si="16"/>
        <v>#DIV/0!</v>
      </c>
      <c r="F409" s="96"/>
      <c r="I409" s="138"/>
      <c r="J409" s="138"/>
      <c r="M409" s="357"/>
      <c r="P409" s="106"/>
    </row>
    <row r="410" spans="1:17" ht="28.5" customHeight="1" thickBot="1" x14ac:dyDescent="0.3">
      <c r="A410" s="144"/>
      <c r="B410" s="145" t="s">
        <v>20</v>
      </c>
      <c r="C410" s="144" t="s">
        <v>21</v>
      </c>
      <c r="D410" s="144" t="s">
        <v>21</v>
      </c>
      <c r="E410" s="144" t="s">
        <v>21</v>
      </c>
      <c r="F410" s="146">
        <f>F409+F407+F406+F408</f>
        <v>0</v>
      </c>
      <c r="I410" s="135">
        <f>SUM(I406:I409)</f>
        <v>0</v>
      </c>
      <c r="J410" s="135">
        <f>SUM(J406:J409)</f>
        <v>0</v>
      </c>
      <c r="L410" s="359" t="s">
        <v>4</v>
      </c>
      <c r="M410" s="360">
        <f>SUM(M406)</f>
        <v>0</v>
      </c>
      <c r="N410" s="575">
        <f>SUM(N406)</f>
        <v>0</v>
      </c>
      <c r="P410" s="106"/>
    </row>
    <row r="411" spans="1:17" x14ac:dyDescent="0.25">
      <c r="A411" s="17"/>
      <c r="B411" s="11"/>
      <c r="C411" s="17"/>
      <c r="D411" s="17"/>
      <c r="E411" s="17"/>
      <c r="F411" s="36"/>
      <c r="M411" s="358"/>
      <c r="P411" s="106"/>
    </row>
    <row r="412" spans="1:17" x14ac:dyDescent="0.25">
      <c r="A412" s="861" t="s">
        <v>156</v>
      </c>
      <c r="B412" s="861"/>
      <c r="C412" s="861"/>
      <c r="D412" s="861"/>
      <c r="E412" s="861"/>
      <c r="F412" s="861"/>
      <c r="G412" s="861"/>
      <c r="H412" s="861"/>
      <c r="I412" s="861"/>
      <c r="J412" s="861"/>
      <c r="M412" s="278"/>
      <c r="P412" s="106"/>
    </row>
    <row r="413" spans="1:17" ht="18" customHeight="1" x14ac:dyDescent="0.25">
      <c r="A413" s="862"/>
      <c r="B413" s="862"/>
      <c r="C413" s="862"/>
      <c r="D413" s="862"/>
      <c r="E413" s="862"/>
      <c r="F413" s="862"/>
      <c r="I413" s="850" t="s">
        <v>172</v>
      </c>
      <c r="J413" s="850"/>
      <c r="M413" s="278"/>
      <c r="P413" s="106"/>
    </row>
    <row r="414" spans="1:17" ht="56.25" x14ac:dyDescent="0.25">
      <c r="A414" s="60" t="s">
        <v>24</v>
      </c>
      <c r="B414" s="60" t="s">
        <v>14</v>
      </c>
      <c r="C414" s="60" t="s">
        <v>78</v>
      </c>
      <c r="D414" s="60" t="s">
        <v>27</v>
      </c>
      <c r="E414" s="60" t="s">
        <v>79</v>
      </c>
      <c r="F414" s="60" t="s">
        <v>7</v>
      </c>
      <c r="I414" s="133" t="s">
        <v>115</v>
      </c>
      <c r="J414" s="133" t="s">
        <v>173</v>
      </c>
      <c r="K414" s="81"/>
      <c r="L414" s="105"/>
      <c r="M414" s="278"/>
      <c r="P414" s="106"/>
    </row>
    <row r="415" spans="1:17" x14ac:dyDescent="0.25">
      <c r="A415" s="65">
        <v>1</v>
      </c>
      <c r="B415" s="65">
        <v>2</v>
      </c>
      <c r="C415" s="65">
        <v>3</v>
      </c>
      <c r="D415" s="65">
        <v>4</v>
      </c>
      <c r="E415" s="65">
        <v>5</v>
      </c>
      <c r="F415" s="65">
        <v>6</v>
      </c>
      <c r="G415" s="78"/>
      <c r="H415" s="78"/>
      <c r="I415" s="135"/>
      <c r="J415" s="135"/>
      <c r="M415" s="278"/>
      <c r="P415" s="106"/>
    </row>
    <row r="416" spans="1:17" ht="46.5" x14ac:dyDescent="0.25">
      <c r="A416" s="529">
        <v>1</v>
      </c>
      <c r="B416" s="260" t="s">
        <v>353</v>
      </c>
      <c r="C416" s="529" t="s">
        <v>229</v>
      </c>
      <c r="D416" s="261">
        <v>3</v>
      </c>
      <c r="E416" s="530">
        <f>F416/D416</f>
        <v>7400</v>
      </c>
      <c r="F416" s="94">
        <v>22200</v>
      </c>
      <c r="I416" s="138"/>
      <c r="J416" s="138"/>
      <c r="M416" s="278">
        <v>22200</v>
      </c>
      <c r="N416" s="563">
        <f>F416-M416</f>
        <v>0</v>
      </c>
      <c r="P416" s="106"/>
    </row>
    <row r="417" spans="1:17" s="78" customFormat="1" ht="46.5" hidden="1" x14ac:dyDescent="0.25">
      <c r="A417" s="529">
        <v>2</v>
      </c>
      <c r="B417" s="545" t="s">
        <v>354</v>
      </c>
      <c r="C417" s="529" t="s">
        <v>229</v>
      </c>
      <c r="D417" s="261">
        <v>1</v>
      </c>
      <c r="E417" s="530">
        <f t="shared" ref="E417:E421" si="17">F417/D417</f>
        <v>0</v>
      </c>
      <c r="F417" s="94">
        <f>7000-7000</f>
        <v>0</v>
      </c>
      <c r="G417" s="67"/>
      <c r="H417" s="67"/>
      <c r="I417" s="138"/>
      <c r="J417" s="138"/>
      <c r="K417" s="79"/>
      <c r="L417" s="341"/>
      <c r="M417" s="278"/>
      <c r="N417" s="563">
        <f t="shared" ref="N417:N426" si="18">F417-M417</f>
        <v>0</v>
      </c>
      <c r="O417" s="188"/>
      <c r="P417" s="186"/>
      <c r="Q417" s="188"/>
    </row>
    <row r="418" spans="1:17" s="78" customFormat="1" ht="46.5" x14ac:dyDescent="0.25">
      <c r="A418" s="672">
        <v>2</v>
      </c>
      <c r="B418" s="848" t="s">
        <v>432</v>
      </c>
      <c r="C418" s="672" t="s">
        <v>229</v>
      </c>
      <c r="D418" s="261">
        <v>1</v>
      </c>
      <c r="E418" s="673">
        <f t="shared" si="17"/>
        <v>9000</v>
      </c>
      <c r="F418" s="94">
        <v>9000</v>
      </c>
      <c r="G418" s="671"/>
      <c r="H418" s="671"/>
      <c r="I418" s="138"/>
      <c r="J418" s="138"/>
      <c r="K418" s="79"/>
      <c r="L418" s="671"/>
      <c r="M418" s="278">
        <v>9000</v>
      </c>
      <c r="N418" s="563">
        <f t="shared" si="18"/>
        <v>0</v>
      </c>
      <c r="O418" s="188"/>
      <c r="P418" s="186"/>
      <c r="Q418" s="188"/>
    </row>
    <row r="419" spans="1:17" ht="71.25" hidden="1" customHeight="1" x14ac:dyDescent="0.25">
      <c r="A419" s="672">
        <v>4</v>
      </c>
      <c r="B419" s="272" t="s">
        <v>392</v>
      </c>
      <c r="C419" s="658" t="s">
        <v>229</v>
      </c>
      <c r="D419" s="261">
        <v>4</v>
      </c>
      <c r="E419" s="657">
        <f t="shared" si="17"/>
        <v>0</v>
      </c>
      <c r="F419" s="94">
        <f>1380-164.78-1215.22</f>
        <v>0</v>
      </c>
      <c r="I419" s="138"/>
      <c r="J419" s="138"/>
      <c r="M419" s="278"/>
      <c r="N419" s="563">
        <f t="shared" si="18"/>
        <v>0</v>
      </c>
      <c r="P419" s="106"/>
      <c r="Q419" s="195"/>
    </row>
    <row r="420" spans="1:17" s="518" customFormat="1" ht="50.25" hidden="1" customHeight="1" x14ac:dyDescent="0.25">
      <c r="A420" s="672">
        <v>5</v>
      </c>
      <c r="B420" s="10" t="s">
        <v>393</v>
      </c>
      <c r="C420" s="658" t="s">
        <v>229</v>
      </c>
      <c r="D420" s="658">
        <v>2</v>
      </c>
      <c r="E420" s="657">
        <f t="shared" si="17"/>
        <v>1.3322676295501878E-14</v>
      </c>
      <c r="F420" s="657">
        <f>420-410.78-9.22</f>
        <v>2.6645352591003757E-14</v>
      </c>
      <c r="I420" s="138"/>
      <c r="J420" s="138"/>
      <c r="K420" s="68"/>
      <c r="M420" s="278"/>
      <c r="N420" s="563">
        <f t="shared" si="18"/>
        <v>2.6645352591003757E-14</v>
      </c>
      <c r="O420" s="184"/>
      <c r="P420" s="106"/>
      <c r="Q420" s="195"/>
    </row>
    <row r="421" spans="1:17" ht="46.5" hidden="1" x14ac:dyDescent="0.25">
      <c r="A421" s="672">
        <v>6</v>
      </c>
      <c r="B421" s="10" t="s">
        <v>394</v>
      </c>
      <c r="C421" s="658" t="s">
        <v>229</v>
      </c>
      <c r="D421" s="658">
        <v>2</v>
      </c>
      <c r="E421" s="657">
        <f t="shared" si="17"/>
        <v>0</v>
      </c>
      <c r="F421" s="657">
        <f>426-426</f>
        <v>0</v>
      </c>
      <c r="I421" s="138"/>
      <c r="J421" s="138"/>
      <c r="M421" s="278"/>
      <c r="N421" s="563">
        <f t="shared" si="18"/>
        <v>0</v>
      </c>
      <c r="P421" s="106"/>
      <c r="Q421" s="195"/>
    </row>
    <row r="422" spans="1:17" s="609" customFormat="1" ht="30" customHeight="1" x14ac:dyDescent="0.25">
      <c r="A422" s="672">
        <v>3</v>
      </c>
      <c r="B422" s="275" t="s">
        <v>426</v>
      </c>
      <c r="C422" s="610" t="s">
        <v>229</v>
      </c>
      <c r="D422" s="610">
        <v>65</v>
      </c>
      <c r="E422" s="611">
        <f t="shared" ref="E422:E426" si="19">F422/D422</f>
        <v>307.69230769230768</v>
      </c>
      <c r="F422" s="611">
        <f>20000</f>
        <v>20000</v>
      </c>
      <c r="I422" s="138">
        <v>8506.27</v>
      </c>
      <c r="J422" s="138"/>
      <c r="K422" s="68"/>
      <c r="M422" s="786">
        <v>20000</v>
      </c>
      <c r="N422" s="563">
        <f t="shared" si="18"/>
        <v>0</v>
      </c>
      <c r="O422" s="184"/>
      <c r="P422" s="106"/>
      <c r="Q422" s="195"/>
    </row>
    <row r="423" spans="1:17" s="623" customFormat="1" ht="23.25" customHeight="1" x14ac:dyDescent="0.25">
      <c r="A423" s="624">
        <v>4</v>
      </c>
      <c r="B423" s="275" t="s">
        <v>427</v>
      </c>
      <c r="C423" s="658" t="s">
        <v>229</v>
      </c>
      <c r="D423" s="624">
        <v>20</v>
      </c>
      <c r="E423" s="625">
        <f t="shared" si="19"/>
        <v>320.7</v>
      </c>
      <c r="F423" s="625">
        <f>18000-6520-5066</f>
        <v>6414</v>
      </c>
      <c r="I423" s="138"/>
      <c r="J423" s="138"/>
      <c r="K423" s="68"/>
      <c r="M423" s="278">
        <f>2396+10538-6520</f>
        <v>6414</v>
      </c>
      <c r="N423" s="563">
        <f t="shared" si="18"/>
        <v>0</v>
      </c>
      <c r="O423" s="184"/>
      <c r="P423" s="106"/>
      <c r="Q423" s="195"/>
    </row>
    <row r="424" spans="1:17" s="671" customFormat="1" x14ac:dyDescent="0.25">
      <c r="A424" s="672">
        <v>5</v>
      </c>
      <c r="B424" s="275" t="s">
        <v>464</v>
      </c>
      <c r="C424" s="703" t="s">
        <v>229</v>
      </c>
      <c r="D424" s="703">
        <v>200</v>
      </c>
      <c r="E424" s="702">
        <f t="shared" ref="E424" si="20">F424/D424</f>
        <v>50</v>
      </c>
      <c r="F424" s="702">
        <v>10000</v>
      </c>
      <c r="I424" s="138">
        <v>10000</v>
      </c>
      <c r="J424" s="138"/>
      <c r="K424" s="68"/>
      <c r="M424" s="278">
        <v>10000</v>
      </c>
      <c r="N424" s="563">
        <f t="shared" si="18"/>
        <v>0</v>
      </c>
      <c r="O424" s="184"/>
      <c r="P424" s="106"/>
      <c r="Q424" s="195"/>
    </row>
    <row r="425" spans="1:17" s="676" customFormat="1" hidden="1" x14ac:dyDescent="0.25">
      <c r="A425" s="379">
        <v>10</v>
      </c>
      <c r="B425" s="275" t="s">
        <v>451</v>
      </c>
      <c r="C425" s="379" t="s">
        <v>229</v>
      </c>
      <c r="D425" s="379">
        <v>5</v>
      </c>
      <c r="E425" s="277">
        <f t="shared" si="19"/>
        <v>0</v>
      </c>
      <c r="F425" s="277">
        <f>42000+6500-48500</f>
        <v>0</v>
      </c>
      <c r="I425" s="138"/>
      <c r="J425" s="138"/>
      <c r="K425" s="68"/>
      <c r="M425" s="759"/>
      <c r="N425" s="758">
        <f t="shared" si="18"/>
        <v>0</v>
      </c>
      <c r="O425" s="184"/>
      <c r="P425" s="106"/>
      <c r="Q425" s="195"/>
    </row>
    <row r="426" spans="1:17" s="778" customFormat="1" ht="70.5" thickBot="1" x14ac:dyDescent="0.3">
      <c r="A426" s="780">
        <v>6</v>
      </c>
      <c r="B426" s="783" t="s">
        <v>471</v>
      </c>
      <c r="C426" s="379" t="s">
        <v>229</v>
      </c>
      <c r="D426" s="780">
        <v>21</v>
      </c>
      <c r="E426" s="277">
        <f t="shared" si="19"/>
        <v>1371.4285714285713</v>
      </c>
      <c r="F426" s="781">
        <f>21600+7200</f>
        <v>28800</v>
      </c>
      <c r="I426" s="782"/>
      <c r="J426" s="782"/>
      <c r="K426" s="68"/>
      <c r="M426" s="573">
        <f>21600+7200</f>
        <v>28800</v>
      </c>
      <c r="N426" s="758">
        <f t="shared" si="18"/>
        <v>0</v>
      </c>
      <c r="O426" s="184"/>
      <c r="P426" s="106"/>
      <c r="Q426" s="195"/>
    </row>
    <row r="427" spans="1:17" ht="36" customHeight="1" thickBot="1" x14ac:dyDescent="0.3">
      <c r="A427" s="144"/>
      <c r="B427" s="145" t="s">
        <v>20</v>
      </c>
      <c r="C427" s="144" t="s">
        <v>21</v>
      </c>
      <c r="D427" s="144" t="s">
        <v>21</v>
      </c>
      <c r="E427" s="144" t="s">
        <v>21</v>
      </c>
      <c r="F427" s="146">
        <f>SUM(F416:F426)</f>
        <v>96414</v>
      </c>
      <c r="I427" s="135">
        <f>SUM(I416:I426)</f>
        <v>18506.27</v>
      </c>
      <c r="J427" s="135">
        <f>SUM(J416:J426)</f>
        <v>0</v>
      </c>
      <c r="K427" s="76"/>
      <c r="L427" s="359" t="s">
        <v>4</v>
      </c>
      <c r="M427" s="360">
        <f>SUM(M416:M426)</f>
        <v>96414</v>
      </c>
      <c r="N427" s="575">
        <f>SUM(N416:N426)</f>
        <v>2.6645352591003757E-14</v>
      </c>
      <c r="P427" s="106"/>
      <c r="Q427" s="195"/>
    </row>
    <row r="428" spans="1:17" x14ac:dyDescent="0.25">
      <c r="A428" s="17"/>
      <c r="B428" s="11"/>
      <c r="C428" s="17"/>
      <c r="D428" s="17"/>
      <c r="E428" s="17"/>
      <c r="F428" s="36"/>
      <c r="M428" s="278"/>
      <c r="P428" s="106"/>
      <c r="Q428" s="195"/>
    </row>
    <row r="429" spans="1:17" hidden="1" x14ac:dyDescent="0.25">
      <c r="A429" s="861" t="s">
        <v>149</v>
      </c>
      <c r="B429" s="861"/>
      <c r="C429" s="861"/>
      <c r="D429" s="861"/>
      <c r="E429" s="861"/>
      <c r="F429" s="861"/>
      <c r="G429" s="861"/>
      <c r="H429" s="861"/>
      <c r="I429" s="861"/>
      <c r="J429" s="861"/>
      <c r="M429" s="278"/>
      <c r="P429" s="106"/>
      <c r="Q429" s="195"/>
    </row>
    <row r="430" spans="1:17" hidden="1" x14ac:dyDescent="0.25">
      <c r="A430" s="862"/>
      <c r="B430" s="862"/>
      <c r="C430" s="862"/>
      <c r="D430" s="862"/>
      <c r="E430" s="862"/>
      <c r="F430" s="17"/>
      <c r="I430" s="850" t="s">
        <v>172</v>
      </c>
      <c r="J430" s="850"/>
      <c r="M430" s="278"/>
      <c r="O430" s="106"/>
    </row>
    <row r="431" spans="1:17" ht="56.25" hidden="1" x14ac:dyDescent="0.25">
      <c r="A431" s="60" t="s">
        <v>15</v>
      </c>
      <c r="B431" s="60" t="s">
        <v>14</v>
      </c>
      <c r="C431" s="60" t="s">
        <v>27</v>
      </c>
      <c r="D431" s="60" t="s">
        <v>75</v>
      </c>
      <c r="E431" s="60" t="s">
        <v>7</v>
      </c>
      <c r="I431" s="133" t="s">
        <v>115</v>
      </c>
      <c r="J431" s="133" t="s">
        <v>173</v>
      </c>
      <c r="K431" s="81"/>
      <c r="M431" s="278"/>
      <c r="O431" s="106"/>
    </row>
    <row r="432" spans="1:17" hidden="1" x14ac:dyDescent="0.25">
      <c r="A432" s="65">
        <v>1</v>
      </c>
      <c r="B432" s="65">
        <v>2</v>
      </c>
      <c r="C432" s="65">
        <v>3</v>
      </c>
      <c r="D432" s="65">
        <v>4</v>
      </c>
      <c r="E432" s="65">
        <v>5</v>
      </c>
      <c r="F432" s="78"/>
      <c r="G432" s="78"/>
      <c r="H432" s="78"/>
      <c r="I432" s="135"/>
      <c r="J432" s="135"/>
      <c r="M432" s="278"/>
      <c r="O432" s="106"/>
    </row>
    <row r="433" spans="1:17" ht="33" hidden="1" customHeight="1" x14ac:dyDescent="0.25">
      <c r="A433" s="60">
        <v>1</v>
      </c>
      <c r="B433" s="10" t="s">
        <v>84</v>
      </c>
      <c r="C433" s="60"/>
      <c r="D433" s="96" t="e">
        <f>E433/C433</f>
        <v>#DIV/0!</v>
      </c>
      <c r="E433" s="96"/>
      <c r="I433" s="138"/>
      <c r="J433" s="138"/>
      <c r="M433" s="278"/>
      <c r="O433" s="106"/>
    </row>
    <row r="434" spans="1:17" s="78" customFormat="1" ht="33" hidden="1" customHeight="1" x14ac:dyDescent="0.25">
      <c r="A434" s="60">
        <v>2</v>
      </c>
      <c r="B434" s="10" t="s">
        <v>83</v>
      </c>
      <c r="C434" s="60"/>
      <c r="D434" s="96" t="e">
        <f>E434/C434</f>
        <v>#DIV/0!</v>
      </c>
      <c r="E434" s="96"/>
      <c r="F434" s="67"/>
      <c r="G434" s="67"/>
      <c r="H434" s="67"/>
      <c r="I434" s="138"/>
      <c r="J434" s="138"/>
      <c r="K434" s="79"/>
      <c r="M434" s="278"/>
      <c r="O434" s="186"/>
      <c r="P434" s="188"/>
      <c r="Q434" s="188"/>
    </row>
    <row r="435" spans="1:17" ht="33" hidden="1" customHeight="1" x14ac:dyDescent="0.25">
      <c r="A435" s="60">
        <v>3</v>
      </c>
      <c r="B435" s="10" t="s">
        <v>85</v>
      </c>
      <c r="C435" s="60"/>
      <c r="D435" s="96" t="e">
        <f>E435/C435</f>
        <v>#DIV/0!</v>
      </c>
      <c r="E435" s="96"/>
      <c r="I435" s="138"/>
      <c r="J435" s="138"/>
      <c r="M435" s="278"/>
      <c r="O435" s="106"/>
    </row>
    <row r="436" spans="1:17" ht="33" hidden="1" customHeight="1" x14ac:dyDescent="0.25">
      <c r="A436" s="60">
        <v>4</v>
      </c>
      <c r="B436" s="10" t="s">
        <v>86</v>
      </c>
      <c r="C436" s="60"/>
      <c r="D436" s="96" t="e">
        <f>E436/C436</f>
        <v>#DIV/0!</v>
      </c>
      <c r="E436" s="96"/>
      <c r="I436" s="138"/>
      <c r="J436" s="138"/>
      <c r="M436" s="278"/>
      <c r="O436" s="106"/>
    </row>
    <row r="437" spans="1:17" ht="27" hidden="1" customHeight="1" x14ac:dyDescent="0.25">
      <c r="A437" s="144"/>
      <c r="B437" s="145" t="s">
        <v>20</v>
      </c>
      <c r="C437" s="144"/>
      <c r="D437" s="144" t="s">
        <v>21</v>
      </c>
      <c r="E437" s="146">
        <f>E436+E435+E434+E433</f>
        <v>0</v>
      </c>
      <c r="I437" s="135">
        <f>SUM(I433:I436)</f>
        <v>0</v>
      </c>
      <c r="J437" s="135">
        <f>SUM(J433:J436)</f>
        <v>0</v>
      </c>
      <c r="M437" s="278"/>
      <c r="O437" s="106"/>
    </row>
    <row r="438" spans="1:17" hidden="1" x14ac:dyDescent="0.25">
      <c r="A438" s="35"/>
      <c r="B438" s="11"/>
      <c r="C438" s="17"/>
      <c r="D438" s="17"/>
      <c r="E438" s="17"/>
      <c r="F438" s="36"/>
      <c r="M438" s="278"/>
      <c r="O438" s="106"/>
    </row>
    <row r="439" spans="1:17" hidden="1" x14ac:dyDescent="0.25">
      <c r="A439" s="861" t="s">
        <v>158</v>
      </c>
      <c r="B439" s="861"/>
      <c r="C439" s="861"/>
      <c r="D439" s="861"/>
      <c r="E439" s="861"/>
      <c r="F439" s="861"/>
      <c r="G439" s="861"/>
      <c r="H439" s="861"/>
      <c r="I439" s="861"/>
      <c r="J439" s="861"/>
      <c r="M439" s="278"/>
      <c r="O439" s="106"/>
    </row>
    <row r="440" spans="1:17" hidden="1" x14ac:dyDescent="0.25">
      <c r="A440" s="30"/>
      <c r="B440" s="11"/>
      <c r="C440" s="17"/>
      <c r="D440" s="17"/>
      <c r="E440" s="17"/>
      <c r="F440" s="17"/>
      <c r="M440" s="278"/>
      <c r="P440" s="106"/>
    </row>
    <row r="441" spans="1:17" hidden="1" x14ac:dyDescent="0.25">
      <c r="A441" s="30"/>
      <c r="B441" s="11"/>
      <c r="C441" s="17"/>
      <c r="D441" s="17"/>
      <c r="E441" s="17"/>
      <c r="F441" s="17"/>
      <c r="I441" s="850" t="s">
        <v>172</v>
      </c>
      <c r="J441" s="850"/>
      <c r="K441" s="128"/>
      <c r="M441" s="278"/>
    </row>
    <row r="442" spans="1:17" ht="56.25" hidden="1" x14ac:dyDescent="0.25">
      <c r="A442" s="60" t="s">
        <v>24</v>
      </c>
      <c r="B442" s="60" t="s">
        <v>14</v>
      </c>
      <c r="C442" s="60" t="s">
        <v>74</v>
      </c>
      <c r="D442" s="60" t="s">
        <v>117</v>
      </c>
      <c r="F442" s="17"/>
      <c r="I442" s="133" t="s">
        <v>115</v>
      </c>
      <c r="J442" s="133" t="s">
        <v>173</v>
      </c>
      <c r="M442" s="278"/>
      <c r="P442" s="106"/>
    </row>
    <row r="443" spans="1:17" hidden="1" x14ac:dyDescent="0.25">
      <c r="A443" s="65">
        <v>1</v>
      </c>
      <c r="B443" s="65">
        <v>2</v>
      </c>
      <c r="C443" s="65">
        <v>3</v>
      </c>
      <c r="D443" s="65">
        <v>4</v>
      </c>
      <c r="E443" s="78"/>
      <c r="F443" s="1"/>
      <c r="G443" s="78"/>
      <c r="H443" s="78"/>
      <c r="I443" s="135"/>
      <c r="J443" s="135"/>
      <c r="M443" s="278"/>
      <c r="P443" s="106"/>
    </row>
    <row r="444" spans="1:17" hidden="1" x14ac:dyDescent="0.25">
      <c r="A444" s="60"/>
      <c r="B444" s="15"/>
      <c r="C444" s="13"/>
      <c r="D444" s="96"/>
      <c r="F444" s="17"/>
      <c r="I444" s="138"/>
      <c r="J444" s="138"/>
      <c r="M444" s="278"/>
      <c r="P444" s="106"/>
    </row>
    <row r="445" spans="1:17" s="78" customFormat="1" hidden="1" x14ac:dyDescent="0.25">
      <c r="A445" s="60"/>
      <c r="B445" s="15"/>
      <c r="C445" s="13"/>
      <c r="D445" s="96"/>
      <c r="E445" s="67"/>
      <c r="F445" s="36"/>
      <c r="G445" s="67"/>
      <c r="H445" s="67"/>
      <c r="I445" s="138"/>
      <c r="J445" s="138"/>
      <c r="K445" s="79"/>
      <c r="M445" s="278"/>
      <c r="O445" s="188"/>
      <c r="P445" s="186"/>
      <c r="Q445" s="188"/>
    </row>
    <row r="446" spans="1:17" hidden="1" x14ac:dyDescent="0.25">
      <c r="A446" s="60"/>
      <c r="B446" s="15"/>
      <c r="C446" s="13"/>
      <c r="D446" s="96"/>
      <c r="F446" s="17"/>
      <c r="I446" s="138"/>
      <c r="J446" s="138"/>
      <c r="M446" s="278"/>
      <c r="P446" s="106"/>
      <c r="Q446" s="195"/>
    </row>
    <row r="447" spans="1:17" hidden="1" x14ac:dyDescent="0.25">
      <c r="A447" s="60"/>
      <c r="B447" s="15"/>
      <c r="C447" s="13"/>
      <c r="D447" s="96"/>
      <c r="F447" s="17"/>
      <c r="I447" s="138"/>
      <c r="J447" s="138"/>
      <c r="M447" s="278"/>
      <c r="P447" s="106"/>
      <c r="Q447" s="195"/>
    </row>
    <row r="448" spans="1:17" ht="30.75" hidden="1" customHeight="1" x14ac:dyDescent="0.25">
      <c r="A448" s="144"/>
      <c r="B448" s="145" t="s">
        <v>20</v>
      </c>
      <c r="C448" s="144" t="s">
        <v>21</v>
      </c>
      <c r="D448" s="146">
        <f>SUM(D444:D447)</f>
        <v>0</v>
      </c>
      <c r="F448" s="17"/>
      <c r="I448" s="135">
        <f>SUM(I444:I447)</f>
        <v>0</v>
      </c>
      <c r="J448" s="135">
        <f>SUM(J444:J447)</f>
        <v>0</v>
      </c>
      <c r="M448" s="278"/>
      <c r="P448" s="106"/>
      <c r="Q448" s="195"/>
    </row>
    <row r="449" spans="1:17" ht="15" customHeight="1" x14ac:dyDescent="0.25">
      <c r="A449" s="35"/>
      <c r="B449" s="11"/>
      <c r="C449" s="17"/>
      <c r="D449" s="17"/>
      <c r="E449" s="17"/>
      <c r="F449" s="36"/>
      <c r="M449" s="278"/>
      <c r="P449" s="106"/>
      <c r="Q449" s="195"/>
    </row>
    <row r="450" spans="1:17" s="363" customFormat="1" ht="38.25" customHeight="1" x14ac:dyDescent="0.25">
      <c r="A450" s="871" t="s">
        <v>285</v>
      </c>
      <c r="B450" s="871"/>
      <c r="C450" s="871"/>
      <c r="D450" s="871"/>
      <c r="E450" s="871"/>
      <c r="F450" s="871"/>
      <c r="G450" s="871"/>
      <c r="H450" s="871"/>
      <c r="I450" s="871"/>
      <c r="J450" s="871"/>
      <c r="K450" s="68"/>
      <c r="M450" s="278"/>
      <c r="O450" s="184"/>
      <c r="P450" s="106"/>
      <c r="Q450" s="184"/>
    </row>
    <row r="451" spans="1:17" s="363" customFormat="1" x14ac:dyDescent="0.25">
      <c r="A451" s="35"/>
      <c r="B451" s="11"/>
      <c r="C451" s="17"/>
      <c r="D451" s="17"/>
      <c r="E451" s="17"/>
      <c r="F451" s="36"/>
      <c r="K451" s="68"/>
      <c r="M451" s="278"/>
      <c r="O451" s="184"/>
      <c r="P451" s="106"/>
      <c r="Q451" s="184"/>
    </row>
    <row r="452" spans="1:17" s="363" customFormat="1" ht="23.25" customHeight="1" x14ac:dyDescent="0.25">
      <c r="A452" s="849" t="s">
        <v>286</v>
      </c>
      <c r="B452" s="849"/>
      <c r="C452" s="849"/>
      <c r="D452" s="849"/>
      <c r="E452" s="849"/>
      <c r="F452" s="849"/>
      <c r="G452" s="849"/>
      <c r="H452" s="849"/>
      <c r="I452" s="849"/>
      <c r="J452" s="849"/>
      <c r="K452" s="123"/>
      <c r="M452" s="278"/>
      <c r="O452" s="184"/>
      <c r="P452" s="184"/>
      <c r="Q452" s="184"/>
    </row>
    <row r="453" spans="1:17" s="363" customFormat="1" x14ac:dyDescent="0.25">
      <c r="A453" s="55"/>
      <c r="B453" s="55"/>
      <c r="C453" s="55"/>
      <c r="D453" s="55"/>
      <c r="E453" s="55"/>
      <c r="F453" s="17"/>
      <c r="I453" s="850" t="s">
        <v>172</v>
      </c>
      <c r="J453" s="850"/>
      <c r="K453" s="68"/>
      <c r="M453" s="278"/>
      <c r="O453" s="184"/>
      <c r="P453" s="106"/>
      <c r="Q453" s="184"/>
    </row>
    <row r="454" spans="1:17" s="363" customFormat="1" ht="56.25" x14ac:dyDescent="0.25">
      <c r="A454" s="379" t="s">
        <v>24</v>
      </c>
      <c r="B454" s="379" t="s">
        <v>0</v>
      </c>
      <c r="C454" s="379" t="s">
        <v>69</v>
      </c>
      <c r="D454" s="379" t="s">
        <v>67</v>
      </c>
      <c r="E454" s="379" t="s">
        <v>70</v>
      </c>
      <c r="F454" s="379" t="s">
        <v>7</v>
      </c>
      <c r="G454" s="4"/>
      <c r="H454" s="37"/>
      <c r="I454" s="133" t="s">
        <v>115</v>
      </c>
      <c r="J454" s="133" t="s">
        <v>173</v>
      </c>
      <c r="K454" s="128"/>
      <c r="M454" s="278"/>
      <c r="O454" s="184"/>
      <c r="P454" s="106"/>
      <c r="Q454" s="184"/>
    </row>
    <row r="455" spans="1:17" s="363" customFormat="1" x14ac:dyDescent="0.25">
      <c r="A455" s="380">
        <v>1</v>
      </c>
      <c r="B455" s="380">
        <v>2</v>
      </c>
      <c r="C455" s="380">
        <v>4</v>
      </c>
      <c r="D455" s="380">
        <v>5</v>
      </c>
      <c r="E455" s="380">
        <v>6</v>
      </c>
      <c r="F455" s="380">
        <v>7</v>
      </c>
      <c r="G455" s="108"/>
      <c r="H455" s="109"/>
      <c r="I455" s="141"/>
      <c r="J455" s="141"/>
      <c r="K455" s="68"/>
      <c r="M455" s="278"/>
      <c r="O455" s="184"/>
      <c r="P455" s="106"/>
      <c r="Q455" s="184"/>
    </row>
    <row r="456" spans="1:17" s="363" customFormat="1" ht="34.5" customHeight="1" x14ac:dyDescent="0.25">
      <c r="A456" s="379">
        <v>1</v>
      </c>
      <c r="B456" s="275" t="s">
        <v>92</v>
      </c>
      <c r="C456" s="277">
        <v>118000</v>
      </c>
      <c r="D456" s="277">
        <f>11.69</f>
        <v>11.69</v>
      </c>
      <c r="E456" s="277">
        <v>1.03</v>
      </c>
      <c r="F456" s="677">
        <f>ROUND(C456*D456*E456,2)+31000+59515.64</f>
        <v>1511318.24</v>
      </c>
      <c r="G456" s="108"/>
      <c r="H456" s="109"/>
      <c r="I456" s="141">
        <v>31000</v>
      </c>
      <c r="J456" s="141"/>
      <c r="K456" s="68"/>
      <c r="M456" s="278">
        <f>1263000+188802.6+59515.64</f>
        <v>1511318.24</v>
      </c>
      <c r="N456" s="563">
        <f>F456-M456</f>
        <v>0</v>
      </c>
      <c r="O456" s="184"/>
      <c r="P456" s="106"/>
      <c r="Q456" s="184"/>
    </row>
    <row r="457" spans="1:17" s="363" customFormat="1" ht="36.75" customHeight="1" x14ac:dyDescent="0.25">
      <c r="A457" s="379">
        <v>2</v>
      </c>
      <c r="B457" s="275" t="s">
        <v>222</v>
      </c>
      <c r="C457" s="277">
        <f>F457/D457</f>
        <v>325.92643284858855</v>
      </c>
      <c r="D457" s="277">
        <f>11.69</f>
        <v>11.69</v>
      </c>
      <c r="E457" s="277">
        <v>0</v>
      </c>
      <c r="F457" s="404">
        <v>3810.08</v>
      </c>
      <c r="G457" s="108"/>
      <c r="H457" s="109"/>
      <c r="I457" s="141">
        <v>3810.08</v>
      </c>
      <c r="J457" s="141"/>
      <c r="K457" s="68"/>
      <c r="M457" s="249">
        <v>3810.08</v>
      </c>
      <c r="N457" s="680">
        <f t="shared" ref="N457:N463" si="21">F457-M457</f>
        <v>0</v>
      </c>
      <c r="O457" s="184"/>
      <c r="P457" s="106"/>
      <c r="Q457" s="184"/>
    </row>
    <row r="458" spans="1:17" s="363" customFormat="1" ht="29.25" customHeight="1" x14ac:dyDescent="0.25">
      <c r="A458" s="379">
        <v>3</v>
      </c>
      <c r="B458" s="275" t="s">
        <v>68</v>
      </c>
      <c r="C458" s="277">
        <v>1040</v>
      </c>
      <c r="D458" s="277">
        <f>3082.956</f>
        <v>3082.9560000000001</v>
      </c>
      <c r="E458" s="277">
        <v>1.03</v>
      </c>
      <c r="F458" s="657">
        <f>ROUND(C458*D458*E458,2)+41000-13594.19-27405.81-32110.12-59515.64</f>
        <v>3210836.71</v>
      </c>
      <c r="G458" s="108"/>
      <c r="H458" s="109"/>
      <c r="I458" s="141"/>
      <c r="J458" s="141"/>
      <c r="K458" s="68"/>
      <c r="M458" s="278">
        <f>2910000-534384.56</f>
        <v>2375615.44</v>
      </c>
      <c r="N458" s="564">
        <f t="shared" si="21"/>
        <v>835221.27</v>
      </c>
      <c r="O458" s="184"/>
      <c r="P458" s="391"/>
      <c r="Q458" s="184"/>
    </row>
    <row r="459" spans="1:17" s="363" customFormat="1" ht="33.75" hidden="1" customHeight="1" x14ac:dyDescent="0.25">
      <c r="A459" s="379">
        <v>4</v>
      </c>
      <c r="B459" s="275" t="s">
        <v>223</v>
      </c>
      <c r="C459" s="277">
        <f>F459/D459</f>
        <v>0</v>
      </c>
      <c r="D459" s="277">
        <f>3082.956</f>
        <v>3082.9560000000001</v>
      </c>
      <c r="E459" s="277">
        <v>0</v>
      </c>
      <c r="F459" s="404"/>
      <c r="G459" s="108"/>
      <c r="H459" s="109"/>
      <c r="I459" s="141"/>
      <c r="J459" s="141"/>
      <c r="K459" s="68"/>
      <c r="M459" s="278"/>
      <c r="N459" s="563">
        <f t="shared" si="21"/>
        <v>0</v>
      </c>
      <c r="O459" s="184"/>
      <c r="P459" s="106"/>
      <c r="Q459" s="184"/>
    </row>
    <row r="460" spans="1:17" s="363" customFormat="1" ht="28.5" customHeight="1" x14ac:dyDescent="0.25">
      <c r="A460" s="379">
        <v>4</v>
      </c>
      <c r="B460" s="275" t="s">
        <v>93</v>
      </c>
      <c r="C460" s="277">
        <v>240.35</v>
      </c>
      <c r="D460" s="277">
        <f>58.968</f>
        <v>58.968000000000004</v>
      </c>
      <c r="E460" s="277">
        <v>1.03</v>
      </c>
      <c r="F460" s="657">
        <f>ROUND(C460*D460*E460,2)</f>
        <v>14598.15</v>
      </c>
      <c r="G460" s="108"/>
      <c r="H460" s="109"/>
      <c r="I460" s="141"/>
      <c r="J460" s="141"/>
      <c r="K460" s="68"/>
      <c r="M460" s="278"/>
      <c r="N460" s="563">
        <f t="shared" si="21"/>
        <v>14598.15</v>
      </c>
      <c r="O460" s="184"/>
      <c r="P460" s="106"/>
      <c r="Q460" s="184"/>
    </row>
    <row r="461" spans="1:17" s="363" customFormat="1" ht="46.5" hidden="1" x14ac:dyDescent="0.25">
      <c r="A461" s="379">
        <v>6</v>
      </c>
      <c r="B461" s="403" t="s">
        <v>289</v>
      </c>
      <c r="C461" s="277">
        <f>F461/D461</f>
        <v>0</v>
      </c>
      <c r="D461" s="277">
        <f>58.968</f>
        <v>58.968000000000004</v>
      </c>
      <c r="E461" s="277">
        <v>0</v>
      </c>
      <c r="F461" s="404"/>
      <c r="G461" s="108"/>
      <c r="H461" s="109"/>
      <c r="I461" s="141"/>
      <c r="J461" s="141"/>
      <c r="K461" s="68"/>
      <c r="M461" s="278"/>
      <c r="N461" s="563">
        <f t="shared" si="21"/>
        <v>0</v>
      </c>
      <c r="O461" s="184"/>
      <c r="P461" s="106"/>
      <c r="Q461" s="184"/>
    </row>
    <row r="462" spans="1:17" s="363" customFormat="1" ht="69" customHeight="1" x14ac:dyDescent="0.25">
      <c r="A462" s="379">
        <v>5</v>
      </c>
      <c r="B462" s="275" t="s">
        <v>221</v>
      </c>
      <c r="C462" s="277" t="s">
        <v>12</v>
      </c>
      <c r="D462" s="277" t="s">
        <v>12</v>
      </c>
      <c r="E462" s="277" t="s">
        <v>12</v>
      </c>
      <c r="F462" s="716">
        <f>100000+50000+13594.19+27405.81+32110.12</f>
        <v>223110.12</v>
      </c>
      <c r="G462" s="17"/>
      <c r="H462" s="17"/>
      <c r="I462" s="138">
        <f>50000+13594.19+27405.81</f>
        <v>91000</v>
      </c>
      <c r="J462" s="141"/>
      <c r="K462" s="68"/>
      <c r="M462" s="716">
        <f>333999.93-M463</f>
        <v>223110.12</v>
      </c>
      <c r="N462" s="563">
        <f t="shared" si="21"/>
        <v>0</v>
      </c>
      <c r="O462" s="184"/>
      <c r="P462" s="106"/>
      <c r="Q462" s="184"/>
    </row>
    <row r="463" spans="1:17" s="363" customFormat="1" ht="92.25" customHeight="1" thickBot="1" x14ac:dyDescent="0.3">
      <c r="A463" s="379">
        <v>6</v>
      </c>
      <c r="B463" s="275" t="s">
        <v>454</v>
      </c>
      <c r="C463" s="277" t="s">
        <v>12</v>
      </c>
      <c r="D463" s="277" t="s">
        <v>12</v>
      </c>
      <c r="E463" s="277" t="s">
        <v>12</v>
      </c>
      <c r="F463" s="404">
        <v>110889.81</v>
      </c>
      <c r="G463" s="17"/>
      <c r="H463" s="17"/>
      <c r="I463" s="138">
        <v>110889.81</v>
      </c>
      <c r="J463" s="141"/>
      <c r="K463" s="68"/>
      <c r="M463" s="404">
        <v>110889.81</v>
      </c>
      <c r="N463" s="563">
        <f t="shared" si="21"/>
        <v>0</v>
      </c>
      <c r="O463" s="184"/>
      <c r="P463" s="106"/>
      <c r="Q463" s="184"/>
    </row>
    <row r="464" spans="1:17" s="68" customFormat="1" ht="32.25" customHeight="1" thickBot="1" x14ac:dyDescent="0.3">
      <c r="A464" s="381"/>
      <c r="B464" s="382" t="s">
        <v>20</v>
      </c>
      <c r="C464" s="381" t="s">
        <v>21</v>
      </c>
      <c r="D464" s="381" t="s">
        <v>21</v>
      </c>
      <c r="E464" s="381" t="s">
        <v>21</v>
      </c>
      <c r="F464" s="383">
        <f>SUM(F456:F463)</f>
        <v>5074563.1100000003</v>
      </c>
      <c r="G464" s="4"/>
      <c r="H464" s="21"/>
      <c r="I464" s="135">
        <f>SUM(I456:I463)</f>
        <v>236699.89</v>
      </c>
      <c r="J464" s="135">
        <f>SUM(J456:J463)</f>
        <v>0</v>
      </c>
      <c r="L464" s="359" t="s">
        <v>4</v>
      </c>
      <c r="M464" s="360">
        <f>SUM(M456:M463)</f>
        <v>4224743.6899999995</v>
      </c>
      <c r="N464" s="360">
        <f>SUM(N456:N463)</f>
        <v>849819.42</v>
      </c>
      <c r="O464" s="121"/>
      <c r="P464" s="88"/>
      <c r="Q464" s="121"/>
    </row>
    <row r="465" spans="1:17" s="68" customFormat="1" ht="24" customHeight="1" x14ac:dyDescent="0.25">
      <c r="A465" s="37"/>
      <c r="B465" s="37"/>
      <c r="C465" s="37"/>
      <c r="D465" s="37"/>
      <c r="E465" s="37"/>
      <c r="F465" s="37"/>
      <c r="G465" s="4"/>
      <c r="H465" s="21"/>
      <c r="I465" s="4"/>
      <c r="J465" s="4"/>
      <c r="M465" s="591">
        <f>M116+M131+M185+M265+M291+M322+M339+M350+M360+M400+M410+M427+M464</f>
        <v>8197787.6899999995</v>
      </c>
      <c r="O465" s="121"/>
      <c r="P465" s="88"/>
      <c r="Q465" s="199"/>
    </row>
    <row r="466" spans="1:17" ht="38.25" hidden="1" customHeight="1" x14ac:dyDescent="0.25">
      <c r="A466" s="863" t="s">
        <v>180</v>
      </c>
      <c r="B466" s="863"/>
      <c r="C466" s="863"/>
      <c r="D466" s="863"/>
      <c r="E466" s="863"/>
      <c r="F466" s="863"/>
      <c r="G466" s="863"/>
      <c r="H466" s="863"/>
      <c r="I466" s="863"/>
      <c r="J466" s="863"/>
      <c r="M466" s="278"/>
      <c r="P466" s="106"/>
    </row>
    <row r="467" spans="1:17" hidden="1" x14ac:dyDescent="0.25">
      <c r="A467" s="35"/>
      <c r="B467" s="11"/>
      <c r="C467" s="17"/>
      <c r="D467" s="17"/>
      <c r="E467" s="17"/>
      <c r="F467" s="36"/>
      <c r="M467" s="278"/>
      <c r="P467" s="106"/>
    </row>
    <row r="468" spans="1:17" hidden="1" x14ac:dyDescent="0.25">
      <c r="A468" s="860" t="s">
        <v>118</v>
      </c>
      <c r="B468" s="860"/>
      <c r="C468" s="860"/>
      <c r="D468" s="860"/>
      <c r="E468" s="860"/>
      <c r="F468" s="860"/>
      <c r="G468" s="860"/>
      <c r="H468" s="860"/>
      <c r="I468" s="860"/>
      <c r="J468" s="860"/>
      <c r="K468" s="123"/>
      <c r="M468" s="278"/>
    </row>
    <row r="469" spans="1:17" hidden="1" x14ac:dyDescent="0.25">
      <c r="A469" s="55"/>
      <c r="B469" s="55"/>
      <c r="C469" s="55"/>
      <c r="D469" s="55"/>
      <c r="E469" s="55"/>
      <c r="F469" s="17"/>
      <c r="I469" s="850" t="s">
        <v>172</v>
      </c>
      <c r="J469" s="850"/>
      <c r="M469" s="278"/>
      <c r="P469" s="106"/>
    </row>
    <row r="470" spans="1:17" ht="56.25" hidden="1" x14ac:dyDescent="0.25">
      <c r="A470" s="60" t="s">
        <v>24</v>
      </c>
      <c r="B470" s="60" t="s">
        <v>14</v>
      </c>
      <c r="C470" s="60" t="s">
        <v>74</v>
      </c>
      <c r="D470" s="60" t="s">
        <v>117</v>
      </c>
      <c r="E470" s="68"/>
      <c r="F470" s="37"/>
      <c r="G470" s="4"/>
      <c r="H470" s="37"/>
      <c r="I470" s="133" t="s">
        <v>115</v>
      </c>
      <c r="J470" s="133" t="s">
        <v>173</v>
      </c>
      <c r="K470" s="128"/>
      <c r="M470" s="278"/>
      <c r="P470" s="106"/>
    </row>
    <row r="471" spans="1:17" hidden="1" x14ac:dyDescent="0.25">
      <c r="A471" s="65">
        <v>1</v>
      </c>
      <c r="B471" s="65">
        <v>2</v>
      </c>
      <c r="C471" s="65">
        <v>3</v>
      </c>
      <c r="D471" s="65">
        <v>4</v>
      </c>
      <c r="E471" s="79"/>
      <c r="F471" s="107"/>
      <c r="G471" s="108"/>
      <c r="H471" s="109"/>
      <c r="I471" s="141"/>
      <c r="J471" s="141"/>
      <c r="M471" s="278"/>
      <c r="P471" s="106"/>
    </row>
    <row r="472" spans="1:17" s="68" customFormat="1" hidden="1" x14ac:dyDescent="0.25">
      <c r="A472" s="60">
        <v>1</v>
      </c>
      <c r="B472" s="10"/>
      <c r="C472" s="13"/>
      <c r="D472" s="96"/>
      <c r="F472" s="37"/>
      <c r="G472" s="4"/>
      <c r="H472" s="21"/>
      <c r="I472" s="142"/>
      <c r="J472" s="142"/>
      <c r="M472" s="77"/>
      <c r="O472" s="121"/>
      <c r="P472" s="88"/>
      <c r="Q472" s="121"/>
    </row>
    <row r="473" spans="1:17" s="79" customFormat="1" hidden="1" x14ac:dyDescent="0.25">
      <c r="A473" s="144"/>
      <c r="B473" s="145" t="s">
        <v>20</v>
      </c>
      <c r="C473" s="144" t="s">
        <v>21</v>
      </c>
      <c r="D473" s="146">
        <f>SUM(D472:D472)</f>
        <v>0</v>
      </c>
      <c r="E473" s="68"/>
      <c r="F473" s="37"/>
      <c r="G473" s="4"/>
      <c r="H473" s="21"/>
      <c r="I473" s="135">
        <f>SUM(I472)</f>
        <v>0</v>
      </c>
      <c r="J473" s="135">
        <f>SUM(J472)</f>
        <v>0</v>
      </c>
      <c r="M473" s="77"/>
      <c r="O473" s="193"/>
      <c r="P473" s="198"/>
      <c r="Q473" s="193"/>
    </row>
    <row r="474" spans="1:17" s="68" customFormat="1" ht="29.25" hidden="1" customHeight="1" x14ac:dyDescent="0.25">
      <c r="A474" s="37"/>
      <c r="B474" s="37"/>
      <c r="C474" s="37"/>
      <c r="D474" s="37"/>
      <c r="E474" s="37"/>
      <c r="F474" s="37"/>
      <c r="G474" s="4"/>
      <c r="H474" s="21"/>
      <c r="I474" s="4"/>
      <c r="J474" s="4"/>
      <c r="M474" s="77"/>
      <c r="O474" s="121"/>
      <c r="P474" s="88"/>
      <c r="Q474" s="199"/>
    </row>
    <row r="475" spans="1:17" s="68" customFormat="1" ht="30.75" hidden="1" customHeight="1" x14ac:dyDescent="0.25">
      <c r="A475" s="861" t="s">
        <v>152</v>
      </c>
      <c r="B475" s="861"/>
      <c r="C475" s="861"/>
      <c r="D475" s="861"/>
      <c r="E475" s="861"/>
      <c r="F475" s="861"/>
      <c r="G475" s="861"/>
      <c r="H475" s="861"/>
      <c r="I475" s="861"/>
      <c r="J475" s="861"/>
      <c r="M475" s="77"/>
      <c r="O475" s="121"/>
      <c r="P475" s="88"/>
      <c r="Q475" s="121"/>
    </row>
    <row r="476" spans="1:17" s="68" customFormat="1" hidden="1" x14ac:dyDescent="0.25">
      <c r="A476" s="862"/>
      <c r="B476" s="862"/>
      <c r="C476" s="862"/>
      <c r="D476" s="862"/>
      <c r="E476" s="862"/>
      <c r="F476" s="862"/>
      <c r="G476" s="67"/>
      <c r="H476" s="67"/>
      <c r="I476" s="850" t="s">
        <v>172</v>
      </c>
      <c r="J476" s="850"/>
      <c r="M476" s="77"/>
      <c r="O476" s="121"/>
      <c r="P476" s="88"/>
      <c r="Q476" s="121"/>
    </row>
    <row r="477" spans="1:17" s="68" customFormat="1" ht="56.25" hidden="1" x14ac:dyDescent="0.25">
      <c r="A477" s="60" t="s">
        <v>24</v>
      </c>
      <c r="B477" s="60" t="s">
        <v>14</v>
      </c>
      <c r="C477" s="60" t="s">
        <v>78</v>
      </c>
      <c r="D477" s="60" t="s">
        <v>27</v>
      </c>
      <c r="E477" s="60" t="s">
        <v>79</v>
      </c>
      <c r="F477" s="60" t="s">
        <v>7</v>
      </c>
      <c r="H477" s="67"/>
      <c r="I477" s="133" t="s">
        <v>115</v>
      </c>
      <c r="J477" s="133" t="s">
        <v>173</v>
      </c>
      <c r="M477" s="77"/>
      <c r="O477" s="121"/>
      <c r="P477" s="88"/>
      <c r="Q477" s="121"/>
    </row>
    <row r="478" spans="1:17" s="68" customFormat="1" hidden="1" x14ac:dyDescent="0.25">
      <c r="A478" s="65">
        <v>1</v>
      </c>
      <c r="B478" s="65">
        <v>2</v>
      </c>
      <c r="C478" s="65">
        <v>3</v>
      </c>
      <c r="D478" s="65">
        <v>4</v>
      </c>
      <c r="E478" s="65">
        <v>5</v>
      </c>
      <c r="F478" s="65">
        <v>6</v>
      </c>
      <c r="G478" s="79"/>
      <c r="H478" s="78"/>
      <c r="I478" s="130"/>
      <c r="J478" s="130"/>
      <c r="M478" s="77"/>
      <c r="O478" s="121"/>
      <c r="P478" s="88"/>
      <c r="Q478" s="121"/>
    </row>
    <row r="479" spans="1:17" s="68" customFormat="1" ht="33" hidden="1" customHeight="1" x14ac:dyDescent="0.25">
      <c r="A479" s="60">
        <v>1</v>
      </c>
      <c r="B479" s="10" t="s">
        <v>175</v>
      </c>
      <c r="C479" s="60"/>
      <c r="D479" s="60"/>
      <c r="E479" s="96" t="e">
        <f>F479/D479</f>
        <v>#DIV/0!</v>
      </c>
      <c r="F479" s="96"/>
      <c r="H479" s="67"/>
      <c r="I479" s="142"/>
      <c r="J479" s="142"/>
      <c r="M479" s="77"/>
      <c r="O479" s="121"/>
      <c r="P479" s="88"/>
      <c r="Q479" s="121"/>
    </row>
    <row r="480" spans="1:17" s="79" customFormat="1" ht="30.75" hidden="1" customHeight="1" thickBot="1" x14ac:dyDescent="0.3">
      <c r="A480" s="144"/>
      <c r="B480" s="145" t="s">
        <v>20</v>
      </c>
      <c r="C480" s="144" t="s">
        <v>21</v>
      </c>
      <c r="D480" s="144" t="s">
        <v>21</v>
      </c>
      <c r="E480" s="144" t="s">
        <v>21</v>
      </c>
      <c r="F480" s="146">
        <f>F479</f>
        <v>0</v>
      </c>
      <c r="G480" s="67"/>
      <c r="H480" s="67"/>
      <c r="I480" s="135">
        <f>SUM(I479)</f>
        <v>0</v>
      </c>
      <c r="J480" s="135">
        <f>SUM(J479)</f>
        <v>0</v>
      </c>
      <c r="M480" s="281"/>
      <c r="O480" s="193"/>
      <c r="P480" s="198"/>
      <c r="Q480" s="193"/>
    </row>
    <row r="481" spans="1:17" s="68" customFormat="1" ht="33" hidden="1" customHeight="1" thickBot="1" x14ac:dyDescent="0.3">
      <c r="A481" s="35"/>
      <c r="B481" s="11"/>
      <c r="C481" s="17"/>
      <c r="D481" s="17"/>
      <c r="E481" s="17"/>
      <c r="F481" s="36"/>
      <c r="G481" s="67"/>
      <c r="H481" s="67"/>
      <c r="I481" s="67"/>
      <c r="J481" s="67"/>
      <c r="M481" s="282">
        <f>M427+M400+M360+M350+M339+M322+M291</f>
        <v>2840609.0700000003</v>
      </c>
      <c r="N481" s="76">
        <f>N464+N427+N400+N360+N350+N339+N322+N291+N265</f>
        <v>998147.94000000018</v>
      </c>
      <c r="O481" s="121"/>
      <c r="P481" s="88"/>
      <c r="Q481" s="121"/>
    </row>
    <row r="482" spans="1:17" ht="38.25" customHeight="1" x14ac:dyDescent="0.25">
      <c r="A482" s="35"/>
      <c r="B482" s="177" t="s">
        <v>194</v>
      </c>
      <c r="C482" s="164">
        <f>C483+C484+C485</f>
        <v>9228611.1999999993</v>
      </c>
      <c r="D482" s="194"/>
      <c r="K482" s="724"/>
      <c r="L482" s="725"/>
      <c r="M482" s="36">
        <f>M464+M427+M410+M400+M360+M350+M339+M322+M291+M265</f>
        <v>7071952.7599999998</v>
      </c>
      <c r="N482" s="726" t="s">
        <v>468</v>
      </c>
      <c r="O482" s="728"/>
      <c r="P482" s="729"/>
    </row>
    <row r="483" spans="1:17" ht="32.25" customHeight="1" x14ac:dyDescent="0.25">
      <c r="A483" s="35"/>
      <c r="B483" s="11" t="s">
        <v>108</v>
      </c>
      <c r="C483" s="164">
        <f>F480+D473+D448+E437+F427+F410+F400+F390+F380+F370+E360+D350+D339+E322+F291+F273+F265+F250+D241+D232+E223+E211+E202+C190+C179+C168+C157+C144+E131+E116+E105+D94+E78+F69+F62+F44+E30+J22+F464-C484-C485</f>
        <v>8727100</v>
      </c>
      <c r="D483" s="195"/>
      <c r="K483" s="730" t="e">
        <f>#REF!-'МЗ МБ'!C482+'МЗ МБ'!C484</f>
        <v>#REF!</v>
      </c>
      <c r="L483" s="726"/>
      <c r="M483" s="731"/>
      <c r="N483" s="727"/>
      <c r="O483" s="728"/>
      <c r="P483" s="729"/>
    </row>
    <row r="484" spans="1:17" ht="29.25" customHeight="1" x14ac:dyDescent="0.25">
      <c r="A484" s="17"/>
      <c r="B484" s="11" t="s">
        <v>13</v>
      </c>
      <c r="C484" s="164">
        <f>I480+I473+I448+I437+I427+I410+I400+I380+I390+I370+I360+I350+I339+I322+I291+I273+I265+I250+I241+I232+I223+I211+I202+I190+I179+I168+I157+I144+I131+I116+I105+I94+I78+I69+I62+I44+I30+I464</f>
        <v>501511.2</v>
      </c>
      <c r="D484" s="195"/>
      <c r="K484" s="732"/>
      <c r="L484" s="733"/>
      <c r="M484" s="731"/>
      <c r="N484" s="734"/>
      <c r="O484" s="728"/>
      <c r="P484" s="729"/>
    </row>
    <row r="485" spans="1:17" ht="34.5" customHeight="1" x14ac:dyDescent="0.25">
      <c r="A485" s="17"/>
      <c r="B485" s="11" t="s">
        <v>106</v>
      </c>
      <c r="C485" s="164">
        <f>J480+J473+J448+J437+J427+J410+J400+J390+J380+J370+J360+J350+J339+J322+J291+J273+J265+J250+J241+J232+J223+J211+J202+J190+J179+J168+J157+J144+J131+J116+J105+J94+J78+J69+J62+J44+J30+J464</f>
        <v>0</v>
      </c>
      <c r="D485" s="482">
        <f>C484+C485</f>
        <v>501511.2</v>
      </c>
      <c r="K485" s="761">
        <v>501511.2</v>
      </c>
      <c r="L485" s="726" t="s">
        <v>358</v>
      </c>
      <c r="M485" s="742">
        <f>C484-K485</f>
        <v>0</v>
      </c>
      <c r="N485" s="727"/>
      <c r="O485" s="728"/>
      <c r="P485" s="728"/>
    </row>
    <row r="486" spans="1:17" x14ac:dyDescent="0.25">
      <c r="A486" s="17"/>
      <c r="B486" s="11"/>
      <c r="C486" s="17"/>
      <c r="D486" s="17"/>
      <c r="E486" s="17"/>
      <c r="F486" s="17"/>
      <c r="K486" s="761">
        <f>114699.89+F284+F286</f>
        <v>114699.89</v>
      </c>
      <c r="L486" s="726" t="s">
        <v>359</v>
      </c>
      <c r="M486" s="743">
        <f>C488-K486-F462</f>
        <v>0</v>
      </c>
      <c r="N486" s="727" t="s">
        <v>435</v>
      </c>
      <c r="O486" s="728"/>
      <c r="P486" s="728"/>
    </row>
    <row r="487" spans="1:17" ht="36" customHeight="1" x14ac:dyDescent="0.25">
      <c r="A487" s="17"/>
      <c r="B487" s="175" t="s">
        <v>195</v>
      </c>
      <c r="C487" s="201">
        <f>F480+D473+D448+E437+F427+F410+F400+F390+F380+F370+E360+D350+D339+E322+F291+F273+F265+F250+D241+D232+E223+F464</f>
        <v>8070100.7000000002</v>
      </c>
      <c r="D487" s="17"/>
      <c r="E487" s="17"/>
      <c r="F487" s="17"/>
      <c r="K487" s="761">
        <v>8727100</v>
      </c>
      <c r="L487" s="725" t="s">
        <v>424</v>
      </c>
      <c r="M487" s="744">
        <f>C483-K487</f>
        <v>0</v>
      </c>
      <c r="N487" s="727"/>
      <c r="O487" s="728"/>
      <c r="P487" s="728"/>
    </row>
    <row r="488" spans="1:17" ht="70.5" customHeight="1" x14ac:dyDescent="0.25">
      <c r="A488" s="17"/>
      <c r="B488" s="200" t="s">
        <v>196</v>
      </c>
      <c r="C488" s="249">
        <f>F290+F288+F289+F286+F284+F282+F280+F457+F459+F462+F463</f>
        <v>337810.01</v>
      </c>
      <c r="D488" s="17"/>
      <c r="E488" s="17"/>
      <c r="F488" s="17"/>
      <c r="K488" s="241" t="s">
        <v>234</v>
      </c>
      <c r="L488" s="727"/>
      <c r="M488" s="727"/>
      <c r="N488" s="727"/>
      <c r="O488" s="728"/>
      <c r="P488" s="728"/>
    </row>
    <row r="489" spans="1:17" ht="48" customHeight="1" x14ac:dyDescent="0.25">
      <c r="A489" s="17"/>
      <c r="B489" s="175" t="s">
        <v>197</v>
      </c>
      <c r="C489" s="201">
        <f>C487-C488</f>
        <v>7732290.6900000004</v>
      </c>
      <c r="D489" s="17"/>
      <c r="E489" s="17"/>
      <c r="F489" s="17"/>
      <c r="K489" s="724" t="e">
        <f>#REF!+K485-'МЗ МБ'!C482</f>
        <v>#REF!</v>
      </c>
      <c r="L489" s="727"/>
      <c r="M489" s="727"/>
      <c r="N489" s="727"/>
      <c r="O489" s="728"/>
      <c r="P489" s="728"/>
    </row>
    <row r="490" spans="1:17" hidden="1" x14ac:dyDescent="0.25">
      <c r="A490" s="17"/>
      <c r="B490" s="11"/>
      <c r="C490" s="17"/>
      <c r="D490" s="17"/>
      <c r="E490" s="17"/>
      <c r="F490" s="17"/>
      <c r="K490" s="724"/>
      <c r="L490" s="727"/>
      <c r="M490" s="727"/>
      <c r="N490" s="727"/>
      <c r="O490" s="728"/>
      <c r="P490" s="728"/>
    </row>
    <row r="491" spans="1:17" hidden="1" x14ac:dyDescent="0.25">
      <c r="A491" s="17"/>
      <c r="B491" s="11"/>
      <c r="C491" s="17"/>
      <c r="D491" s="17"/>
      <c r="E491" s="17"/>
      <c r="F491" s="17"/>
      <c r="K491" s="724"/>
      <c r="L491" s="727"/>
      <c r="M491" s="727"/>
      <c r="N491" s="727"/>
      <c r="O491" s="728"/>
      <c r="P491" s="728"/>
    </row>
    <row r="492" spans="1:17" hidden="1" x14ac:dyDescent="0.25">
      <c r="A492" s="17"/>
      <c r="B492" s="11"/>
      <c r="C492" s="17"/>
      <c r="D492" s="17"/>
      <c r="E492" s="17"/>
      <c r="F492" s="17"/>
      <c r="K492" s="724"/>
      <c r="L492" s="727"/>
      <c r="M492" s="727"/>
      <c r="N492" s="727"/>
      <c r="O492" s="728"/>
      <c r="P492" s="728"/>
    </row>
    <row r="493" spans="1:17" x14ac:dyDescent="0.25">
      <c r="A493" s="17"/>
      <c r="B493" s="11"/>
      <c r="C493" s="17"/>
      <c r="D493" s="17"/>
      <c r="E493" s="17"/>
      <c r="F493" s="17"/>
      <c r="K493" s="724">
        <f>K485-C484</f>
        <v>0</v>
      </c>
      <c r="L493" s="727"/>
      <c r="M493" s="727"/>
      <c r="N493" s="727"/>
      <c r="O493" s="728"/>
      <c r="P493" s="728"/>
    </row>
    <row r="494" spans="1:17" s="17" customFormat="1" x14ac:dyDescent="0.25">
      <c r="A494" s="858" t="s">
        <v>11</v>
      </c>
      <c r="B494" s="858"/>
      <c r="C494" s="47"/>
      <c r="D494" s="859" t="e">
        <f>#REF!</f>
        <v>#REF!</v>
      </c>
      <c r="E494" s="859"/>
      <c r="K494" s="735"/>
      <c r="L494" s="736"/>
      <c r="M494" s="735"/>
      <c r="N494" s="735"/>
      <c r="O494" s="737"/>
      <c r="P494" s="737"/>
      <c r="Q494" s="20"/>
    </row>
    <row r="495" spans="1:17" s="17" customFormat="1" x14ac:dyDescent="0.25">
      <c r="B495" s="40"/>
      <c r="C495" s="58" t="s">
        <v>10</v>
      </c>
      <c r="D495" s="857" t="s">
        <v>3</v>
      </c>
      <c r="E495" s="857"/>
      <c r="L495" s="73"/>
      <c r="O495" s="20"/>
      <c r="P495" s="20"/>
      <c r="Q495" s="20"/>
    </row>
    <row r="496" spans="1:17" ht="23.25" customHeight="1" x14ac:dyDescent="0.25">
      <c r="A496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96" s="851"/>
      <c r="C496" s="851"/>
      <c r="D496" s="851"/>
      <c r="E496" s="851"/>
      <c r="F496" s="851"/>
      <c r="G496" s="851"/>
      <c r="H496" s="851"/>
      <c r="I496" s="851"/>
      <c r="J496" s="851"/>
      <c r="K496" s="116"/>
    </row>
    <row r="498" spans="1:11" x14ac:dyDescent="0.25">
      <c r="A498" s="852" t="s">
        <v>77</v>
      </c>
      <c r="B498" s="852"/>
      <c r="C498" s="852"/>
      <c r="D498" s="852"/>
      <c r="E498" s="852"/>
      <c r="F498" s="852"/>
      <c r="G498" s="852"/>
      <c r="H498" s="852"/>
      <c r="I498" s="852"/>
      <c r="J498" s="852"/>
      <c r="K498" s="117"/>
    </row>
    <row r="500" spans="1:11" x14ac:dyDescent="0.25">
      <c r="A500" s="111"/>
      <c r="B500" s="111"/>
      <c r="C500" s="111"/>
      <c r="D500" s="111"/>
      <c r="E500" s="111"/>
      <c r="F500" s="111"/>
      <c r="G500" s="69" t="s">
        <v>104</v>
      </c>
      <c r="H500" s="2"/>
      <c r="I500" s="70"/>
      <c r="J500" s="2" t="s">
        <v>433</v>
      </c>
      <c r="K500" s="118"/>
    </row>
    <row r="501" spans="1:11" x14ac:dyDescent="0.25">
      <c r="B501" s="17"/>
    </row>
    <row r="502" spans="1:11" ht="84" customHeight="1" x14ac:dyDescent="0.25">
      <c r="A502" s="853" t="s">
        <v>95</v>
      </c>
      <c r="B502" s="853"/>
      <c r="C502" s="854" t="s">
        <v>174</v>
      </c>
      <c r="D502" s="855"/>
      <c r="E502" s="855"/>
      <c r="F502" s="855"/>
      <c r="G502" s="855"/>
      <c r="H502" s="855"/>
      <c r="I502" s="855"/>
      <c r="J502" s="856"/>
      <c r="K502" s="72"/>
    </row>
    <row r="503" spans="1:11" x14ac:dyDescent="0.25">
      <c r="A503" s="20"/>
      <c r="B503" s="20"/>
      <c r="C503" s="66"/>
      <c r="D503" s="66"/>
      <c r="E503" s="66"/>
      <c r="F503" s="66"/>
      <c r="G503" s="66"/>
      <c r="H503" s="66"/>
      <c r="I503" s="66"/>
      <c r="J503" s="66"/>
      <c r="K503" s="72"/>
    </row>
    <row r="504" spans="1:11" ht="23.25" customHeight="1" x14ac:dyDescent="0.25"/>
    <row r="505" spans="1:11" ht="51.75" customHeight="1" x14ac:dyDescent="0.25">
      <c r="A505" s="881" t="s">
        <v>307</v>
      </c>
      <c r="B505" s="881"/>
      <c r="C505" s="881"/>
      <c r="D505" s="881"/>
      <c r="E505" s="881"/>
      <c r="F505" s="881"/>
      <c r="G505" s="881"/>
      <c r="H505" s="881"/>
      <c r="I505" s="881"/>
      <c r="J505" s="881"/>
    </row>
    <row r="506" spans="1:11" x14ac:dyDescent="0.25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</row>
    <row r="507" spans="1:11" ht="36" hidden="1" customHeight="1" x14ac:dyDescent="0.25">
      <c r="A507" s="880" t="s">
        <v>191</v>
      </c>
      <c r="B507" s="880"/>
      <c r="C507" s="880"/>
      <c r="D507" s="880"/>
      <c r="E507" s="880"/>
      <c r="F507" s="880"/>
      <c r="G507" s="880"/>
      <c r="H507" s="880"/>
      <c r="I507" s="880"/>
      <c r="J507" s="880"/>
      <c r="K507" s="123"/>
    </row>
    <row r="508" spans="1:11" hidden="1" x14ac:dyDescent="0.25">
      <c r="A508" s="176"/>
      <c r="B508" s="176"/>
      <c r="C508" s="176"/>
      <c r="D508" s="176"/>
      <c r="E508" s="176"/>
      <c r="F508" s="176"/>
      <c r="G508" s="176"/>
      <c r="H508" s="176"/>
      <c r="I508" s="176"/>
      <c r="J508" s="176"/>
      <c r="K508" s="170"/>
    </row>
    <row r="509" spans="1:11" hidden="1" x14ac:dyDescent="0.25">
      <c r="A509" s="882" t="s">
        <v>120</v>
      </c>
      <c r="B509" s="882"/>
      <c r="C509" s="882"/>
      <c r="D509" s="882"/>
      <c r="E509" s="882"/>
      <c r="F509" s="882"/>
      <c r="G509" s="882"/>
      <c r="H509" s="882"/>
      <c r="I509" s="882"/>
      <c r="J509" s="882"/>
      <c r="K509" s="125"/>
    </row>
    <row r="510" spans="1:11" hidden="1" x14ac:dyDescent="0.25">
      <c r="B510" s="111"/>
      <c r="C510" s="111"/>
      <c r="D510" s="111"/>
      <c r="E510" s="111"/>
      <c r="F510" s="111"/>
      <c r="G510" s="111"/>
      <c r="H510" s="111"/>
      <c r="I510" s="111"/>
      <c r="J510" s="111"/>
      <c r="K510" s="176"/>
    </row>
    <row r="511" spans="1:11" hidden="1" x14ac:dyDescent="0.25">
      <c r="B511" s="11"/>
      <c r="C511" s="11"/>
      <c r="D511" s="20"/>
      <c r="E511" s="20"/>
      <c r="F511" s="20"/>
      <c r="G511" s="20"/>
      <c r="H511" s="20"/>
      <c r="I511" s="20"/>
      <c r="J511" s="20"/>
      <c r="K511" s="119"/>
    </row>
    <row r="512" spans="1:11" ht="36.75" hidden="1" customHeight="1" x14ac:dyDescent="0.25">
      <c r="A512" s="875" t="s">
        <v>24</v>
      </c>
      <c r="B512" s="875" t="s">
        <v>22</v>
      </c>
      <c r="C512" s="875" t="s">
        <v>23</v>
      </c>
      <c r="D512" s="877" t="s">
        <v>16</v>
      </c>
      <c r="E512" s="878"/>
      <c r="F512" s="878"/>
      <c r="G512" s="879"/>
      <c r="H512" s="884" t="s">
        <v>17</v>
      </c>
      <c r="I512" s="884" t="s">
        <v>25</v>
      </c>
      <c r="J512" s="874" t="s">
        <v>168</v>
      </c>
      <c r="K512" s="18"/>
    </row>
    <row r="513" spans="1:17" ht="32.25" hidden="1" customHeight="1" x14ac:dyDescent="0.25">
      <c r="A513" s="883"/>
      <c r="B513" s="883"/>
      <c r="C513" s="883"/>
      <c r="D513" s="875" t="s">
        <v>6</v>
      </c>
      <c r="E513" s="877" t="s">
        <v>1</v>
      </c>
      <c r="F513" s="878"/>
      <c r="G513" s="879"/>
      <c r="H513" s="885"/>
      <c r="I513" s="885"/>
      <c r="J513" s="874"/>
      <c r="K513" s="21"/>
    </row>
    <row r="514" spans="1:17" ht="91.5" hidden="1" customHeight="1" x14ac:dyDescent="0.25">
      <c r="A514" s="876"/>
      <c r="B514" s="876"/>
      <c r="C514" s="876"/>
      <c r="D514" s="876"/>
      <c r="E514" s="167" t="s">
        <v>18</v>
      </c>
      <c r="F514" s="167" t="s">
        <v>26</v>
      </c>
      <c r="G514" s="167" t="s">
        <v>19</v>
      </c>
      <c r="H514" s="886"/>
      <c r="I514" s="886"/>
      <c r="J514" s="874"/>
      <c r="K514" s="180"/>
    </row>
    <row r="515" spans="1:17" hidden="1" x14ac:dyDescent="0.25">
      <c r="A515" s="113">
        <v>1</v>
      </c>
      <c r="B515" s="113">
        <v>2</v>
      </c>
      <c r="C515" s="113">
        <v>3</v>
      </c>
      <c r="D515" s="113">
        <v>4</v>
      </c>
      <c r="E515" s="113">
        <v>5</v>
      </c>
      <c r="F515" s="113">
        <v>6</v>
      </c>
      <c r="G515" s="113">
        <v>7</v>
      </c>
      <c r="H515" s="113">
        <v>8</v>
      </c>
      <c r="I515" s="113">
        <v>9</v>
      </c>
      <c r="J515" s="113">
        <v>10</v>
      </c>
      <c r="K515" s="180"/>
    </row>
    <row r="516" spans="1:17" ht="38.25" hidden="1" customHeight="1" x14ac:dyDescent="0.25">
      <c r="A516" s="167" t="s">
        <v>89</v>
      </c>
      <c r="B516" s="10" t="s">
        <v>231</v>
      </c>
      <c r="C516" s="245"/>
      <c r="D516" s="245">
        <f>F516+G516+E516</f>
        <v>0</v>
      </c>
      <c r="E516" s="245"/>
      <c r="F516" s="245"/>
      <c r="G516" s="245">
        <f>ROUND((J516-K516)/12,2)</f>
        <v>0</v>
      </c>
      <c r="H516" s="245">
        <v>0</v>
      </c>
      <c r="I516" s="245"/>
      <c r="J516" s="5"/>
      <c r="K516" s="183">
        <f>ROUND((E516+F516)*12,2)</f>
        <v>0</v>
      </c>
      <c r="M516" s="75"/>
      <c r="N516" s="181"/>
      <c r="O516" s="185"/>
    </row>
    <row r="517" spans="1:17" s="78" customFormat="1" ht="33.75" hidden="1" customHeight="1" x14ac:dyDescent="0.25">
      <c r="A517" s="144"/>
      <c r="B517" s="145" t="s">
        <v>20</v>
      </c>
      <c r="C517" s="146">
        <f>SUM(C516:C516)</f>
        <v>0</v>
      </c>
      <c r="D517" s="146">
        <f>SUM(D516:D516)</f>
        <v>0</v>
      </c>
      <c r="E517" s="144" t="s">
        <v>21</v>
      </c>
      <c r="F517" s="144" t="s">
        <v>21</v>
      </c>
      <c r="G517" s="144" t="s">
        <v>21</v>
      </c>
      <c r="H517" s="144" t="s">
        <v>21</v>
      </c>
      <c r="I517" s="144" t="s">
        <v>21</v>
      </c>
      <c r="J517" s="146">
        <f>SUM(J516:J516)</f>
        <v>0</v>
      </c>
      <c r="K517" s="182"/>
      <c r="M517" s="75"/>
      <c r="N517" s="181"/>
      <c r="O517" s="185"/>
      <c r="P517" s="184"/>
      <c r="Q517" s="188"/>
    </row>
    <row r="518" spans="1:17" ht="43.5" hidden="1" customHeight="1" x14ac:dyDescent="0.25">
      <c r="K518" s="114"/>
    </row>
    <row r="519" spans="1:17" ht="38.25" hidden="1" customHeight="1" x14ac:dyDescent="0.25">
      <c r="A519" s="868" t="s">
        <v>124</v>
      </c>
      <c r="B519" s="868"/>
      <c r="C519" s="868"/>
      <c r="D519" s="868"/>
      <c r="E519" s="868"/>
      <c r="F519" s="868"/>
      <c r="G519" s="868"/>
      <c r="H519" s="868"/>
      <c r="I519" s="868"/>
      <c r="J519" s="868"/>
      <c r="K519" s="115"/>
    </row>
    <row r="520" spans="1:17" hidden="1" x14ac:dyDescent="0.25">
      <c r="A520" s="174"/>
      <c r="B520" s="174"/>
      <c r="C520" s="174"/>
      <c r="D520" s="174"/>
      <c r="E520" s="174"/>
      <c r="F520" s="174"/>
      <c r="G520" s="174"/>
      <c r="H520" s="174"/>
      <c r="I520" s="850" t="s">
        <v>172</v>
      </c>
      <c r="J520" s="850"/>
    </row>
    <row r="521" spans="1:17" ht="56.25" hidden="1" x14ac:dyDescent="0.25">
      <c r="A521" s="14" t="s">
        <v>24</v>
      </c>
      <c r="B521" s="14" t="s">
        <v>14</v>
      </c>
      <c r="C521" s="167" t="s">
        <v>132</v>
      </c>
      <c r="D521" s="167" t="s">
        <v>133</v>
      </c>
      <c r="E521" s="167" t="s">
        <v>134</v>
      </c>
      <c r="G521" s="174"/>
      <c r="H521" s="174"/>
      <c r="I521" s="133" t="s">
        <v>115</v>
      </c>
      <c r="J521" s="133" t="s">
        <v>173</v>
      </c>
      <c r="K521" s="120"/>
    </row>
    <row r="522" spans="1:17" hidden="1" x14ac:dyDescent="0.25">
      <c r="A522" s="91">
        <v>1</v>
      </c>
      <c r="B522" s="91">
        <v>2</v>
      </c>
      <c r="C522" s="113">
        <v>3</v>
      </c>
      <c r="D522" s="113">
        <v>4</v>
      </c>
      <c r="E522" s="113">
        <v>5</v>
      </c>
      <c r="G522" s="174"/>
      <c r="H522" s="174"/>
      <c r="I522" s="134"/>
      <c r="J522" s="133"/>
    </row>
    <row r="523" spans="1:17" ht="123" hidden="1" customHeight="1" x14ac:dyDescent="0.25">
      <c r="A523" s="84">
        <v>1</v>
      </c>
      <c r="B523" s="90" t="s">
        <v>123</v>
      </c>
      <c r="C523" s="165"/>
      <c r="D523" s="77">
        <v>12</v>
      </c>
      <c r="E523" s="85"/>
      <c r="G523" s="86"/>
      <c r="H523" s="87"/>
      <c r="I523" s="138"/>
      <c r="J523" s="138"/>
    </row>
    <row r="524" spans="1:17" ht="34.5" hidden="1" customHeight="1" x14ac:dyDescent="0.25">
      <c r="A524" s="84">
        <v>2</v>
      </c>
      <c r="B524" s="90" t="s">
        <v>160</v>
      </c>
      <c r="C524" s="165"/>
      <c r="D524" s="77"/>
      <c r="E524" s="85"/>
      <c r="G524" s="86"/>
      <c r="H524" s="87"/>
      <c r="I524" s="138"/>
      <c r="J524" s="138"/>
    </row>
    <row r="525" spans="1:17" ht="33.75" hidden="1" customHeight="1" x14ac:dyDescent="0.25">
      <c r="A525" s="147"/>
      <c r="B525" s="145" t="s">
        <v>20</v>
      </c>
      <c r="C525" s="148"/>
      <c r="D525" s="149"/>
      <c r="E525" s="146">
        <f>E524+E523</f>
        <v>0</v>
      </c>
      <c r="G525" s="174"/>
      <c r="H525" s="174"/>
      <c r="I525" s="135">
        <f>SUM(I523:I524)</f>
        <v>0</v>
      </c>
      <c r="J525" s="135">
        <f>SUM(J523:J524)</f>
        <v>0</v>
      </c>
    </row>
    <row r="526" spans="1:17" ht="32.25" hidden="1" customHeight="1" x14ac:dyDescent="0.25"/>
    <row r="527" spans="1:17" ht="30.75" hidden="1" customHeight="1" x14ac:dyDescent="0.25">
      <c r="A527" s="880" t="s">
        <v>190</v>
      </c>
      <c r="B527" s="880"/>
      <c r="C527" s="880"/>
      <c r="D527" s="880"/>
      <c r="E527" s="880"/>
      <c r="F527" s="880"/>
      <c r="G527" s="880"/>
      <c r="H527" s="880"/>
      <c r="I527" s="880"/>
      <c r="J527" s="880"/>
    </row>
    <row r="528" spans="1:17" hidden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</row>
    <row r="529" spans="1:17" hidden="1" x14ac:dyDescent="0.25">
      <c r="A529" s="865" t="s">
        <v>121</v>
      </c>
      <c r="B529" s="865"/>
      <c r="C529" s="865"/>
      <c r="D529" s="865"/>
      <c r="E529" s="865"/>
      <c r="F529" s="865"/>
      <c r="G529" s="865"/>
      <c r="H529" s="865"/>
      <c r="I529" s="865"/>
      <c r="J529" s="865"/>
      <c r="K529" s="125"/>
    </row>
    <row r="530" spans="1:17" hidden="1" x14ac:dyDescent="0.25">
      <c r="A530" s="163"/>
      <c r="B530" s="24"/>
      <c r="C530" s="163"/>
      <c r="D530" s="163"/>
      <c r="E530" s="163"/>
      <c r="F530" s="163"/>
      <c r="I530" s="850" t="s">
        <v>172</v>
      </c>
      <c r="J530" s="850"/>
      <c r="K530" s="111"/>
    </row>
    <row r="531" spans="1:17" ht="97.5" hidden="1" customHeight="1" x14ac:dyDescent="0.25">
      <c r="A531" s="167" t="s">
        <v>24</v>
      </c>
      <c r="B531" s="167" t="s">
        <v>14</v>
      </c>
      <c r="C531" s="167" t="s">
        <v>40</v>
      </c>
      <c r="D531" s="167" t="s">
        <v>38</v>
      </c>
      <c r="E531" s="167" t="s">
        <v>39</v>
      </c>
      <c r="F531" s="167" t="s">
        <v>80</v>
      </c>
      <c r="I531" s="133" t="s">
        <v>115</v>
      </c>
      <c r="J531" s="133" t="s">
        <v>173</v>
      </c>
      <c r="K531" s="122"/>
      <c r="O531" s="106"/>
    </row>
    <row r="532" spans="1:17" hidden="1" x14ac:dyDescent="0.25">
      <c r="A532" s="113">
        <v>1</v>
      </c>
      <c r="B532" s="113">
        <v>2</v>
      </c>
      <c r="C532" s="113">
        <v>3</v>
      </c>
      <c r="D532" s="113">
        <v>4</v>
      </c>
      <c r="E532" s="113">
        <v>5</v>
      </c>
      <c r="F532" s="113">
        <v>6</v>
      </c>
      <c r="G532" s="78"/>
      <c r="H532" s="78"/>
      <c r="I532" s="136"/>
      <c r="J532" s="136"/>
      <c r="O532" s="106"/>
    </row>
    <row r="533" spans="1:17" ht="69.75" hidden="1" x14ac:dyDescent="0.25">
      <c r="A533" s="167">
        <v>1</v>
      </c>
      <c r="B533" s="10" t="s">
        <v>28</v>
      </c>
      <c r="C533" s="167" t="s">
        <v>21</v>
      </c>
      <c r="D533" s="167" t="s">
        <v>21</v>
      </c>
      <c r="E533" s="167" t="s">
        <v>21</v>
      </c>
      <c r="F533" s="5">
        <f>F535</f>
        <v>0</v>
      </c>
      <c r="I533" s="137">
        <f>I535</f>
        <v>0</v>
      </c>
      <c r="J533" s="137">
        <f>J535</f>
        <v>0</v>
      </c>
      <c r="O533" s="106"/>
    </row>
    <row r="534" spans="1:17" s="78" customFormat="1" hidden="1" x14ac:dyDescent="0.25">
      <c r="A534" s="873" t="s">
        <v>29</v>
      </c>
      <c r="B534" s="10" t="s">
        <v>1</v>
      </c>
      <c r="C534" s="167"/>
      <c r="D534" s="167"/>
      <c r="E534" s="167"/>
      <c r="F534" s="5"/>
      <c r="G534" s="67"/>
      <c r="H534" s="67"/>
      <c r="I534" s="137"/>
      <c r="J534" s="137"/>
      <c r="K534" s="79"/>
      <c r="O534" s="186"/>
      <c r="P534" s="188"/>
      <c r="Q534" s="188"/>
    </row>
    <row r="535" spans="1:17" ht="69.75" hidden="1" x14ac:dyDescent="0.25">
      <c r="A535" s="873"/>
      <c r="B535" s="10" t="s">
        <v>30</v>
      </c>
      <c r="C535" s="167" t="e">
        <f>F535/E535/D535</f>
        <v>#DIV/0!</v>
      </c>
      <c r="D535" s="167"/>
      <c r="E535" s="167"/>
      <c r="F535" s="5"/>
      <c r="I535" s="143"/>
      <c r="J535" s="143"/>
      <c r="O535" s="106"/>
    </row>
    <row r="536" spans="1:17" ht="69.75" hidden="1" x14ac:dyDescent="0.25">
      <c r="A536" s="167">
        <v>2</v>
      </c>
      <c r="B536" s="10" t="s">
        <v>34</v>
      </c>
      <c r="C536" s="167" t="s">
        <v>21</v>
      </c>
      <c r="D536" s="167" t="s">
        <v>21</v>
      </c>
      <c r="E536" s="167" t="s">
        <v>21</v>
      </c>
      <c r="F536" s="5">
        <f>F538</f>
        <v>0</v>
      </c>
      <c r="I536" s="137">
        <f>I538</f>
        <v>0</v>
      </c>
      <c r="J536" s="137">
        <f>J538</f>
        <v>0</v>
      </c>
      <c r="O536" s="106"/>
    </row>
    <row r="537" spans="1:17" ht="24" hidden="1" customHeight="1" x14ac:dyDescent="0.25">
      <c r="A537" s="873" t="s">
        <v>35</v>
      </c>
      <c r="B537" s="10" t="s">
        <v>1</v>
      </c>
      <c r="C537" s="167"/>
      <c r="D537" s="167"/>
      <c r="E537" s="167"/>
      <c r="F537" s="5"/>
      <c r="I537" s="137"/>
      <c r="J537" s="137"/>
      <c r="O537" s="106"/>
    </row>
    <row r="538" spans="1:17" ht="69.75" hidden="1" x14ac:dyDescent="0.25">
      <c r="A538" s="873"/>
      <c r="B538" s="10" t="s">
        <v>30</v>
      </c>
      <c r="C538" s="167" t="e">
        <f t="shared" ref="C538" si="22">F538/E538/D538</f>
        <v>#DIV/0!</v>
      </c>
      <c r="D538" s="167"/>
      <c r="E538" s="167"/>
      <c r="F538" s="5"/>
      <c r="I538" s="143"/>
      <c r="J538" s="143"/>
      <c r="O538" s="106"/>
    </row>
    <row r="539" spans="1:17" ht="34.5" hidden="1" customHeight="1" x14ac:dyDescent="0.25">
      <c r="A539" s="147"/>
      <c r="B539" s="145" t="s">
        <v>20</v>
      </c>
      <c r="C539" s="144" t="s">
        <v>21</v>
      </c>
      <c r="D539" s="144" t="s">
        <v>21</v>
      </c>
      <c r="E539" s="144" t="s">
        <v>21</v>
      </c>
      <c r="F539" s="146">
        <f>F536+F533</f>
        <v>0</v>
      </c>
      <c r="I539" s="137">
        <f>I533+I536</f>
        <v>0</v>
      </c>
      <c r="J539" s="137">
        <f>J533+J536</f>
        <v>0</v>
      </c>
      <c r="O539" s="106"/>
    </row>
    <row r="540" spans="1:17" hidden="1" x14ac:dyDescent="0.25">
      <c r="A540" s="17"/>
      <c r="B540" s="11"/>
      <c r="C540" s="17"/>
      <c r="D540" s="17"/>
      <c r="E540" s="17"/>
      <c r="F540" s="17"/>
      <c r="G540" s="121"/>
      <c r="O540" s="106"/>
    </row>
    <row r="541" spans="1:17" ht="32.25" hidden="1" customHeight="1" x14ac:dyDescent="0.25">
      <c r="A541" s="865" t="s">
        <v>118</v>
      </c>
      <c r="B541" s="865"/>
      <c r="C541" s="865"/>
      <c r="D541" s="865"/>
      <c r="E541" s="865"/>
      <c r="F541" s="865"/>
      <c r="G541" s="865"/>
      <c r="H541" s="865"/>
      <c r="I541" s="865"/>
      <c r="J541" s="865"/>
      <c r="O541" s="106"/>
    </row>
    <row r="542" spans="1:17" hidden="1" x14ac:dyDescent="0.25">
      <c r="A542" s="163"/>
      <c r="B542" s="24"/>
      <c r="C542" s="163"/>
      <c r="D542" s="163"/>
      <c r="E542" s="163"/>
      <c r="F542" s="163"/>
      <c r="I542" s="850" t="s">
        <v>172</v>
      </c>
      <c r="J542" s="850"/>
      <c r="O542" s="106"/>
    </row>
    <row r="543" spans="1:17" ht="69.75" hidden="1" x14ac:dyDescent="0.25">
      <c r="A543" s="167" t="s">
        <v>24</v>
      </c>
      <c r="B543" s="167" t="s">
        <v>14</v>
      </c>
      <c r="C543" s="167" t="s">
        <v>163</v>
      </c>
      <c r="D543" s="167" t="s">
        <v>38</v>
      </c>
      <c r="E543" s="167" t="s">
        <v>39</v>
      </c>
      <c r="F543" s="167" t="s">
        <v>80</v>
      </c>
      <c r="I543" s="133" t="s">
        <v>115</v>
      </c>
      <c r="J543" s="133" t="s">
        <v>173</v>
      </c>
      <c r="K543" s="122"/>
      <c r="O543" s="106"/>
    </row>
    <row r="544" spans="1:17" hidden="1" x14ac:dyDescent="0.25">
      <c r="A544" s="112">
        <v>1</v>
      </c>
      <c r="B544" s="112">
        <v>2</v>
      </c>
      <c r="C544" s="112">
        <v>3</v>
      </c>
      <c r="D544" s="112">
        <v>4</v>
      </c>
      <c r="E544" s="112">
        <v>5</v>
      </c>
      <c r="F544" s="112">
        <v>6</v>
      </c>
      <c r="G544" s="8"/>
      <c r="H544" s="8"/>
      <c r="I544" s="136"/>
      <c r="J544" s="136"/>
      <c r="O544" s="106"/>
    </row>
    <row r="545" spans="1:17" ht="69.75" hidden="1" x14ac:dyDescent="0.25">
      <c r="A545" s="167">
        <v>1</v>
      </c>
      <c r="B545" s="10" t="s">
        <v>28</v>
      </c>
      <c r="C545" s="167" t="s">
        <v>21</v>
      </c>
      <c r="D545" s="167" t="s">
        <v>21</v>
      </c>
      <c r="E545" s="167" t="s">
        <v>21</v>
      </c>
      <c r="F545" s="5">
        <f>F547+F549+F548+F550</f>
        <v>0</v>
      </c>
      <c r="I545" s="137">
        <f>I547+I548+I549+I550</f>
        <v>0</v>
      </c>
      <c r="J545" s="137">
        <f>J547+J548+J549+J550</f>
        <v>0</v>
      </c>
      <c r="O545" s="106"/>
    </row>
    <row r="546" spans="1:17" s="8" customFormat="1" hidden="1" x14ac:dyDescent="0.25">
      <c r="A546" s="167"/>
      <c r="B546" s="10" t="s">
        <v>1</v>
      </c>
      <c r="C546" s="167"/>
      <c r="D546" s="167"/>
      <c r="E546" s="167"/>
      <c r="F546" s="5"/>
      <c r="G546" s="67"/>
      <c r="H546" s="67"/>
      <c r="I546" s="137"/>
      <c r="J546" s="137"/>
      <c r="K546" s="80"/>
      <c r="O546" s="187"/>
      <c r="P546" s="192"/>
      <c r="Q546" s="192"/>
    </row>
    <row r="547" spans="1:17" ht="46.5" hidden="1" x14ac:dyDescent="0.25">
      <c r="A547" s="167" t="s">
        <v>29</v>
      </c>
      <c r="B547" s="10" t="s">
        <v>32</v>
      </c>
      <c r="C547" s="167" t="e">
        <f t="shared" ref="C547:C548" si="23">F547/E547/D547</f>
        <v>#DIV/0!</v>
      </c>
      <c r="D547" s="167"/>
      <c r="E547" s="167"/>
      <c r="F547" s="5"/>
      <c r="I547" s="143"/>
      <c r="J547" s="143"/>
      <c r="O547" s="106"/>
    </row>
    <row r="548" spans="1:17" ht="46.5" hidden="1" x14ac:dyDescent="0.25">
      <c r="A548" s="167" t="s">
        <v>31</v>
      </c>
      <c r="B548" s="10" t="s">
        <v>33</v>
      </c>
      <c r="C548" s="167" t="e">
        <f t="shared" si="23"/>
        <v>#DIV/0!</v>
      </c>
      <c r="D548" s="167"/>
      <c r="E548" s="167"/>
      <c r="F548" s="5"/>
      <c r="I548" s="143"/>
      <c r="J548" s="143"/>
      <c r="O548" s="106"/>
    </row>
    <row r="549" spans="1:17" hidden="1" x14ac:dyDescent="0.25">
      <c r="A549" s="167"/>
      <c r="B549" s="10"/>
      <c r="C549" s="167"/>
      <c r="D549" s="167"/>
      <c r="E549" s="167"/>
      <c r="F549" s="5"/>
      <c r="I549" s="143"/>
      <c r="J549" s="143"/>
      <c r="O549" s="106"/>
    </row>
    <row r="550" spans="1:17" hidden="1" x14ac:dyDescent="0.25">
      <c r="A550" s="167"/>
      <c r="B550" s="10"/>
      <c r="C550" s="167"/>
      <c r="D550" s="167"/>
      <c r="E550" s="167"/>
      <c r="F550" s="5"/>
      <c r="I550" s="143"/>
      <c r="J550" s="143"/>
      <c r="O550" s="106"/>
    </row>
    <row r="551" spans="1:17" ht="69.75" hidden="1" x14ac:dyDescent="0.25">
      <c r="A551" s="167">
        <v>2</v>
      </c>
      <c r="B551" s="10" t="s">
        <v>34</v>
      </c>
      <c r="C551" s="167" t="s">
        <v>21</v>
      </c>
      <c r="D551" s="167" t="s">
        <v>21</v>
      </c>
      <c r="E551" s="167" t="s">
        <v>21</v>
      </c>
      <c r="F551" s="5">
        <f>F553+F555+F554+F556</f>
        <v>0</v>
      </c>
      <c r="I551" s="137">
        <f>I553+I554+I555+I556</f>
        <v>0</v>
      </c>
      <c r="J551" s="137">
        <f>J553+J554+J555+J556</f>
        <v>0</v>
      </c>
      <c r="O551" s="106"/>
    </row>
    <row r="552" spans="1:17" hidden="1" x14ac:dyDescent="0.25">
      <c r="A552" s="167"/>
      <c r="B552" s="10" t="s">
        <v>1</v>
      </c>
      <c r="C552" s="167"/>
      <c r="D552" s="167"/>
      <c r="E552" s="167"/>
      <c r="F552" s="5"/>
      <c r="I552" s="137"/>
      <c r="J552" s="137"/>
      <c r="O552" s="106"/>
    </row>
    <row r="553" spans="1:17" ht="46.5" hidden="1" x14ac:dyDescent="0.25">
      <c r="A553" s="167" t="s">
        <v>35</v>
      </c>
      <c r="B553" s="10" t="s">
        <v>32</v>
      </c>
      <c r="C553" s="167" t="e">
        <f t="shared" ref="C553:C554" si="24">F553/E553/D553</f>
        <v>#DIV/0!</v>
      </c>
      <c r="D553" s="167"/>
      <c r="E553" s="167"/>
      <c r="F553" s="5"/>
      <c r="I553" s="143"/>
      <c r="J553" s="143"/>
      <c r="O553" s="106"/>
    </row>
    <row r="554" spans="1:17" ht="46.5" hidden="1" x14ac:dyDescent="0.25">
      <c r="A554" s="167" t="s">
        <v>36</v>
      </c>
      <c r="B554" s="10" t="s">
        <v>33</v>
      </c>
      <c r="C554" s="167" t="e">
        <f t="shared" si="24"/>
        <v>#DIV/0!</v>
      </c>
      <c r="D554" s="167"/>
      <c r="E554" s="167"/>
      <c r="F554" s="5"/>
      <c r="I554" s="143"/>
      <c r="J554" s="143"/>
      <c r="O554" s="106"/>
    </row>
    <row r="555" spans="1:17" hidden="1" x14ac:dyDescent="0.25">
      <c r="A555" s="167"/>
      <c r="B555" s="10"/>
      <c r="C555" s="167"/>
      <c r="D555" s="167"/>
      <c r="E555" s="167"/>
      <c r="F555" s="5"/>
      <c r="I555" s="143"/>
      <c r="J555" s="143"/>
      <c r="O555" s="106"/>
    </row>
    <row r="556" spans="1:17" hidden="1" x14ac:dyDescent="0.25">
      <c r="A556" s="167"/>
      <c r="B556" s="10"/>
      <c r="C556" s="167"/>
      <c r="D556" s="167"/>
      <c r="E556" s="167"/>
      <c r="F556" s="5"/>
      <c r="I556" s="143"/>
      <c r="J556" s="143"/>
      <c r="O556" s="106"/>
    </row>
    <row r="557" spans="1:17" ht="33" hidden="1" customHeight="1" x14ac:dyDescent="0.25">
      <c r="A557" s="147"/>
      <c r="B557" s="145" t="s">
        <v>20</v>
      </c>
      <c r="C557" s="144" t="s">
        <v>21</v>
      </c>
      <c r="D557" s="144" t="s">
        <v>21</v>
      </c>
      <c r="E557" s="144" t="s">
        <v>21</v>
      </c>
      <c r="F557" s="146">
        <f>F551+F545</f>
        <v>0</v>
      </c>
      <c r="I557" s="137">
        <f>I545+I551</f>
        <v>0</v>
      </c>
      <c r="J557" s="137">
        <f>J545+J551</f>
        <v>0</v>
      </c>
      <c r="O557" s="106"/>
    </row>
    <row r="558" spans="1:17" hidden="1" x14ac:dyDescent="0.25">
      <c r="A558" s="17"/>
      <c r="B558" s="11"/>
      <c r="C558" s="17"/>
      <c r="D558" s="17"/>
      <c r="E558" s="17"/>
      <c r="F558" s="17"/>
      <c r="O558" s="106"/>
    </row>
    <row r="559" spans="1:17" ht="33" hidden="1" customHeight="1" x14ac:dyDescent="0.25">
      <c r="A559" s="865" t="s">
        <v>119</v>
      </c>
      <c r="B559" s="865"/>
      <c r="C559" s="865"/>
      <c r="D559" s="865"/>
      <c r="E559" s="865"/>
      <c r="F559" s="865"/>
      <c r="G559" s="865"/>
      <c r="H559" s="865"/>
      <c r="I559" s="865"/>
      <c r="J559" s="865"/>
      <c r="O559" s="106"/>
    </row>
    <row r="560" spans="1:17" hidden="1" x14ac:dyDescent="0.25">
      <c r="A560" s="163"/>
      <c r="B560" s="24"/>
      <c r="C560" s="163"/>
      <c r="D560" s="163"/>
      <c r="E560" s="163"/>
      <c r="F560" s="163"/>
      <c r="I560" s="850" t="s">
        <v>172</v>
      </c>
      <c r="J560" s="850"/>
      <c r="O560" s="106"/>
    </row>
    <row r="561" spans="1:17" ht="99.75" hidden="1" customHeight="1" x14ac:dyDescent="0.25">
      <c r="A561" s="167" t="s">
        <v>24</v>
      </c>
      <c r="B561" s="167" t="s">
        <v>14</v>
      </c>
      <c r="C561" s="167" t="s">
        <v>43</v>
      </c>
      <c r="D561" s="167" t="s">
        <v>41</v>
      </c>
      <c r="E561" s="167" t="s">
        <v>44</v>
      </c>
      <c r="F561" s="167" t="s">
        <v>42</v>
      </c>
      <c r="I561" s="133" t="s">
        <v>115</v>
      </c>
      <c r="J561" s="133" t="s">
        <v>173</v>
      </c>
      <c r="K561" s="122"/>
      <c r="O561" s="106"/>
    </row>
    <row r="562" spans="1:17" hidden="1" x14ac:dyDescent="0.25">
      <c r="A562" s="113">
        <v>1</v>
      </c>
      <c r="B562" s="113">
        <v>2</v>
      </c>
      <c r="C562" s="113">
        <v>3</v>
      </c>
      <c r="D562" s="113">
        <v>4</v>
      </c>
      <c r="E562" s="113">
        <v>5</v>
      </c>
      <c r="F562" s="113">
        <v>6</v>
      </c>
      <c r="G562" s="78"/>
      <c r="H562" s="78"/>
      <c r="I562" s="136"/>
      <c r="J562" s="136"/>
      <c r="O562" s="106"/>
    </row>
    <row r="563" spans="1:17" ht="36.75" hidden="1" customHeight="1" x14ac:dyDescent="0.25">
      <c r="A563" s="167">
        <v>1</v>
      </c>
      <c r="B563" s="10" t="s">
        <v>45</v>
      </c>
      <c r="C563" s="167"/>
      <c r="D563" s="167"/>
      <c r="E563" s="167">
        <v>50</v>
      </c>
      <c r="F563" s="5">
        <f>E563*D563*C563</f>
        <v>0</v>
      </c>
      <c r="I563" s="138"/>
      <c r="J563" s="138"/>
      <c r="O563" s="106"/>
    </row>
    <row r="564" spans="1:17" s="78" customFormat="1" ht="36.75" hidden="1" customHeight="1" x14ac:dyDescent="0.25">
      <c r="A564" s="147"/>
      <c r="B564" s="145" t="s">
        <v>20</v>
      </c>
      <c r="C564" s="144" t="s">
        <v>21</v>
      </c>
      <c r="D564" s="144" t="s">
        <v>21</v>
      </c>
      <c r="E564" s="144" t="s">
        <v>21</v>
      </c>
      <c r="F564" s="146">
        <f>F563</f>
        <v>0</v>
      </c>
      <c r="G564" s="67"/>
      <c r="H564" s="67"/>
      <c r="I564" s="135">
        <f>I563</f>
        <v>0</v>
      </c>
      <c r="J564" s="135">
        <f>J563</f>
        <v>0</v>
      </c>
      <c r="K564" s="79"/>
      <c r="O564" s="186"/>
      <c r="P564" s="188"/>
      <c r="Q564" s="188"/>
    </row>
    <row r="565" spans="1:17" ht="32.25" hidden="1" customHeight="1" x14ac:dyDescent="0.25">
      <c r="O565" s="106"/>
    </row>
    <row r="566" spans="1:17" ht="57" hidden="1" customHeight="1" x14ac:dyDescent="0.25">
      <c r="A566" s="871" t="s">
        <v>189</v>
      </c>
      <c r="B566" s="871"/>
      <c r="C566" s="871"/>
      <c r="D566" s="871"/>
      <c r="E566" s="871"/>
      <c r="F566" s="871"/>
      <c r="G566" s="871"/>
      <c r="H566" s="871"/>
      <c r="I566" s="871"/>
      <c r="J566" s="871"/>
      <c r="O566" s="106"/>
    </row>
    <row r="567" spans="1:17" hidden="1" x14ac:dyDescent="0.25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</row>
    <row r="568" spans="1:17" hidden="1" x14ac:dyDescent="0.25">
      <c r="A568" s="861" t="s">
        <v>118</v>
      </c>
      <c r="B568" s="861"/>
      <c r="C568" s="861"/>
      <c r="D568" s="861"/>
      <c r="E568" s="861"/>
      <c r="F568" s="861"/>
      <c r="G568" s="861"/>
      <c r="H568" s="861"/>
      <c r="I568" s="861"/>
      <c r="J568" s="861"/>
      <c r="K568" s="124"/>
    </row>
    <row r="569" spans="1:17" hidden="1" x14ac:dyDescent="0.25">
      <c r="A569" s="862"/>
      <c r="B569" s="862"/>
      <c r="C569" s="862"/>
      <c r="D569" s="862"/>
      <c r="E569" s="862"/>
      <c r="F569" s="17"/>
      <c r="I569" s="850" t="s">
        <v>172</v>
      </c>
      <c r="J569" s="850"/>
      <c r="K569" s="170"/>
    </row>
    <row r="570" spans="1:17" ht="56.25" hidden="1" x14ac:dyDescent="0.25">
      <c r="A570" s="167" t="s">
        <v>15</v>
      </c>
      <c r="B570" s="167" t="s">
        <v>14</v>
      </c>
      <c r="C570" s="167" t="s">
        <v>27</v>
      </c>
      <c r="D570" s="167" t="s">
        <v>75</v>
      </c>
      <c r="E570" s="167" t="s">
        <v>76</v>
      </c>
      <c r="I570" s="133" t="s">
        <v>115</v>
      </c>
      <c r="J570" s="133" t="s">
        <v>173</v>
      </c>
      <c r="K570" s="81"/>
    </row>
    <row r="571" spans="1:17" hidden="1" x14ac:dyDescent="0.25">
      <c r="A571" s="113">
        <v>1</v>
      </c>
      <c r="B571" s="113">
        <v>2</v>
      </c>
      <c r="C571" s="113">
        <v>3</v>
      </c>
      <c r="D571" s="113">
        <v>4</v>
      </c>
      <c r="E571" s="113">
        <v>5</v>
      </c>
      <c r="F571" s="78"/>
      <c r="G571" s="78"/>
      <c r="H571" s="78"/>
      <c r="I571" s="136"/>
      <c r="J571" s="136"/>
    </row>
    <row r="572" spans="1:17" ht="139.5" hidden="1" x14ac:dyDescent="0.25">
      <c r="A572" s="167">
        <v>1</v>
      </c>
      <c r="B572" s="10" t="s">
        <v>105</v>
      </c>
      <c r="C572" s="167"/>
      <c r="D572" s="165" t="e">
        <f>E572/C572</f>
        <v>#DIV/0!</v>
      </c>
      <c r="E572" s="165"/>
      <c r="I572" s="138"/>
      <c r="J572" s="138"/>
    </row>
    <row r="573" spans="1:17" s="78" customFormat="1" ht="38.25" hidden="1" customHeight="1" x14ac:dyDescent="0.25">
      <c r="A573" s="144"/>
      <c r="B573" s="145" t="s">
        <v>20</v>
      </c>
      <c r="C573" s="144"/>
      <c r="D573" s="144" t="s">
        <v>21</v>
      </c>
      <c r="E573" s="146">
        <f>E572</f>
        <v>0</v>
      </c>
      <c r="F573" s="67"/>
      <c r="G573" s="67"/>
      <c r="H573" s="67"/>
      <c r="I573" s="135">
        <f>I572</f>
        <v>0</v>
      </c>
      <c r="J573" s="135">
        <f>J572</f>
        <v>0</v>
      </c>
      <c r="K573" s="79"/>
      <c r="O573" s="188"/>
      <c r="P573" s="188"/>
      <c r="Q573" s="188"/>
    </row>
    <row r="574" spans="1:17" ht="30.75" hidden="1" customHeight="1" x14ac:dyDescent="0.25"/>
    <row r="575" spans="1:17" ht="54" hidden="1" customHeight="1" x14ac:dyDescent="0.25">
      <c r="A575" s="871" t="s">
        <v>188</v>
      </c>
      <c r="B575" s="871"/>
      <c r="C575" s="871"/>
      <c r="D575" s="871"/>
      <c r="E575" s="871"/>
      <c r="F575" s="871"/>
      <c r="G575" s="871"/>
      <c r="H575" s="871"/>
      <c r="I575" s="871"/>
      <c r="J575" s="871"/>
    </row>
    <row r="576" spans="1:17" hidden="1" x14ac:dyDescent="0.25">
      <c r="A576" s="17"/>
      <c r="B576" s="11"/>
      <c r="C576" s="17"/>
      <c r="D576" s="17"/>
      <c r="E576" s="17"/>
      <c r="F576" s="17"/>
    </row>
    <row r="577" spans="1:17" hidden="1" x14ac:dyDescent="0.25">
      <c r="A577" s="861" t="s">
        <v>122</v>
      </c>
      <c r="B577" s="861"/>
      <c r="C577" s="861"/>
      <c r="D577" s="861"/>
      <c r="E577" s="861"/>
      <c r="F577" s="861"/>
      <c r="G577" s="861"/>
      <c r="H577" s="861"/>
      <c r="I577" s="861"/>
      <c r="J577" s="861"/>
      <c r="K577" s="124"/>
    </row>
    <row r="578" spans="1:17" hidden="1" x14ac:dyDescent="0.25">
      <c r="A578" s="23"/>
      <c r="B578" s="11"/>
      <c r="C578" s="17"/>
      <c r="D578" s="17"/>
      <c r="E578" s="17"/>
      <c r="F578" s="17"/>
      <c r="I578" s="850" t="s">
        <v>172</v>
      </c>
      <c r="J578" s="850"/>
    </row>
    <row r="579" spans="1:17" ht="108" hidden="1" customHeight="1" x14ac:dyDescent="0.25">
      <c r="A579" s="167" t="s">
        <v>24</v>
      </c>
      <c r="B579" s="167" t="s">
        <v>46</v>
      </c>
      <c r="C579" s="167" t="s">
        <v>53</v>
      </c>
      <c r="D579" s="167" t="s">
        <v>54</v>
      </c>
      <c r="F579" s="17"/>
      <c r="I579" s="133" t="s">
        <v>115</v>
      </c>
      <c r="J579" s="133" t="s">
        <v>173</v>
      </c>
    </row>
    <row r="580" spans="1:17" hidden="1" x14ac:dyDescent="0.25">
      <c r="A580" s="113">
        <v>1</v>
      </c>
      <c r="B580" s="113">
        <v>2</v>
      </c>
      <c r="C580" s="113">
        <v>3</v>
      </c>
      <c r="D580" s="113">
        <v>4</v>
      </c>
      <c r="E580" s="78"/>
      <c r="F580" s="1"/>
      <c r="G580" s="78"/>
      <c r="H580" s="78"/>
      <c r="I580" s="133"/>
      <c r="J580" s="133"/>
    </row>
    <row r="581" spans="1:17" ht="53.25" hidden="1" customHeight="1" x14ac:dyDescent="0.25">
      <c r="A581" s="171">
        <v>1</v>
      </c>
      <c r="B581" s="26" t="s">
        <v>47</v>
      </c>
      <c r="C581" s="171" t="s">
        <v>21</v>
      </c>
      <c r="D581" s="5">
        <f>D582</f>
        <v>0</v>
      </c>
      <c r="F581" s="17"/>
      <c r="I581" s="138">
        <f>I582</f>
        <v>0</v>
      </c>
      <c r="J581" s="138">
        <f>J582</f>
        <v>0</v>
      </c>
    </row>
    <row r="582" spans="1:17" s="78" customFormat="1" hidden="1" x14ac:dyDescent="0.25">
      <c r="A582" s="167" t="s">
        <v>29</v>
      </c>
      <c r="B582" s="10" t="s">
        <v>48</v>
      </c>
      <c r="C582" s="165">
        <f>J517+E523</f>
        <v>0</v>
      </c>
      <c r="D582" s="165"/>
      <c r="E582" s="67"/>
      <c r="F582" s="17"/>
      <c r="G582" s="67"/>
      <c r="H582" s="67"/>
      <c r="I582" s="138"/>
      <c r="J582" s="138"/>
      <c r="K582" s="74">
        <f>C582*0.22</f>
        <v>0</v>
      </c>
      <c r="L582" s="872" t="s">
        <v>114</v>
      </c>
      <c r="O582" s="188"/>
      <c r="P582" s="188"/>
      <c r="Q582" s="188"/>
    </row>
    <row r="583" spans="1:17" ht="53.25" hidden="1" customHeight="1" x14ac:dyDescent="0.25">
      <c r="A583" s="171">
        <v>2</v>
      </c>
      <c r="B583" s="26" t="s">
        <v>49</v>
      </c>
      <c r="C583" s="171" t="s">
        <v>21</v>
      </c>
      <c r="D583" s="5">
        <f>D585+D586</f>
        <v>0</v>
      </c>
      <c r="F583" s="17"/>
      <c r="I583" s="138">
        <f>I585+I586+I587</f>
        <v>0</v>
      </c>
      <c r="J583" s="138">
        <f>J585+J586+J587</f>
        <v>0</v>
      </c>
      <c r="K583" s="74"/>
      <c r="L583" s="872"/>
    </row>
    <row r="584" spans="1:17" ht="32.25" hidden="1" customHeight="1" x14ac:dyDescent="0.25">
      <c r="A584" s="873" t="s">
        <v>35</v>
      </c>
      <c r="B584" s="10" t="s">
        <v>1</v>
      </c>
      <c r="C584" s="167"/>
      <c r="D584" s="165"/>
      <c r="F584" s="17"/>
      <c r="I584" s="138"/>
      <c r="J584" s="138"/>
      <c r="K584" s="74"/>
      <c r="L584" s="872"/>
      <c r="N584" s="27"/>
      <c r="O584" s="27"/>
      <c r="P584" s="27"/>
      <c r="Q584" s="27"/>
    </row>
    <row r="585" spans="1:17" ht="76.5" hidden="1" customHeight="1" x14ac:dyDescent="0.25">
      <c r="A585" s="873"/>
      <c r="B585" s="10" t="s">
        <v>50</v>
      </c>
      <c r="C585" s="7">
        <f>C582</f>
        <v>0</v>
      </c>
      <c r="D585" s="165"/>
      <c r="F585" s="17"/>
      <c r="I585" s="138"/>
      <c r="J585" s="138"/>
      <c r="K585" s="74">
        <f>C585*0.029</f>
        <v>0</v>
      </c>
      <c r="L585" s="872"/>
      <c r="N585" s="27"/>
      <c r="O585" s="27"/>
      <c r="P585" s="27"/>
      <c r="Q585" s="27"/>
    </row>
    <row r="586" spans="1:17" ht="84.75" hidden="1" customHeight="1" x14ac:dyDescent="0.25">
      <c r="A586" s="167" t="s">
        <v>37</v>
      </c>
      <c r="B586" s="10" t="s">
        <v>51</v>
      </c>
      <c r="C586" s="165">
        <f>C582</f>
        <v>0</v>
      </c>
      <c r="D586" s="165"/>
      <c r="F586" s="17"/>
      <c r="I586" s="138"/>
      <c r="J586" s="138"/>
      <c r="K586" s="74">
        <f>C586*0.002</f>
        <v>0</v>
      </c>
      <c r="L586" s="872"/>
      <c r="N586" s="27"/>
      <c r="O586" s="27"/>
      <c r="P586" s="27"/>
      <c r="Q586" s="27"/>
    </row>
    <row r="587" spans="1:17" ht="68.25" hidden="1" customHeight="1" x14ac:dyDescent="0.25">
      <c r="A587" s="171">
        <v>3</v>
      </c>
      <c r="B587" s="26" t="s">
        <v>52</v>
      </c>
      <c r="C587" s="165">
        <f>C582</f>
        <v>0</v>
      </c>
      <c r="D587" s="165"/>
      <c r="F587" s="17"/>
      <c r="I587" s="138"/>
      <c r="J587" s="138"/>
      <c r="K587" s="74">
        <f>C587*0.051</f>
        <v>0</v>
      </c>
      <c r="L587" s="872"/>
      <c r="N587" s="27"/>
      <c r="O587" s="27"/>
      <c r="P587" s="27"/>
      <c r="Q587" s="27"/>
    </row>
    <row r="588" spans="1:17" ht="32.25" hidden="1" customHeight="1" x14ac:dyDescent="0.25">
      <c r="A588" s="171">
        <v>4</v>
      </c>
      <c r="B588" s="26" t="s">
        <v>106</v>
      </c>
      <c r="C588" s="165"/>
      <c r="D588" s="165"/>
      <c r="F588" s="17"/>
      <c r="I588" s="138"/>
      <c r="J588" s="138"/>
      <c r="N588" s="27"/>
      <c r="O588" s="27"/>
      <c r="P588" s="27"/>
      <c r="Q588" s="27"/>
    </row>
    <row r="589" spans="1:17" ht="32.25" hidden="1" customHeight="1" x14ac:dyDescent="0.25">
      <c r="A589" s="144"/>
      <c r="B589" s="145" t="s">
        <v>20</v>
      </c>
      <c r="C589" s="144" t="s">
        <v>21</v>
      </c>
      <c r="D589" s="146">
        <f>D587+D583+D581+D588</f>
        <v>0</v>
      </c>
      <c r="F589" s="17"/>
      <c r="I589" s="135">
        <f>I588+I587+I583+I581</f>
        <v>0</v>
      </c>
      <c r="J589" s="135">
        <f>J588+J587+J583+J581</f>
        <v>0</v>
      </c>
      <c r="N589" s="27"/>
      <c r="O589" s="27"/>
      <c r="P589" s="27"/>
      <c r="Q589" s="27"/>
    </row>
    <row r="590" spans="1:17" ht="34.5" hidden="1" customHeight="1" x14ac:dyDescent="0.25"/>
    <row r="591" spans="1:17" hidden="1" x14ac:dyDescent="0.25">
      <c r="A591" s="869" t="s">
        <v>187</v>
      </c>
      <c r="B591" s="869"/>
      <c r="C591" s="869"/>
      <c r="D591" s="869"/>
      <c r="E591" s="869"/>
      <c r="F591" s="869"/>
      <c r="G591" s="869"/>
      <c r="H591" s="869"/>
      <c r="I591" s="869"/>
      <c r="J591" s="869"/>
    </row>
    <row r="592" spans="1:17" hidden="1" x14ac:dyDescent="0.25"/>
    <row r="593" spans="1:20" hidden="1" x14ac:dyDescent="0.25">
      <c r="A593" s="868" t="s">
        <v>162</v>
      </c>
      <c r="B593" s="868"/>
      <c r="C593" s="868"/>
      <c r="D593" s="868"/>
      <c r="E593" s="868"/>
      <c r="F593" s="868"/>
      <c r="G593" s="868"/>
      <c r="H593" s="868"/>
      <c r="I593" s="868"/>
      <c r="J593" s="868"/>
      <c r="K593" s="126"/>
    </row>
    <row r="594" spans="1:20" hidden="1" x14ac:dyDescent="0.25">
      <c r="A594" s="174"/>
      <c r="B594" s="174"/>
      <c r="C594" s="174"/>
      <c r="D594" s="174"/>
      <c r="E594" s="174"/>
      <c r="F594" s="174"/>
      <c r="G594" s="174"/>
      <c r="H594" s="174"/>
      <c r="I594" s="850" t="s">
        <v>172</v>
      </c>
      <c r="J594" s="850"/>
    </row>
    <row r="595" spans="1:20" ht="60" hidden="1" customHeight="1" x14ac:dyDescent="0.25">
      <c r="A595" s="14" t="s">
        <v>24</v>
      </c>
      <c r="B595" s="14" t="s">
        <v>14</v>
      </c>
      <c r="C595" s="167" t="s">
        <v>132</v>
      </c>
      <c r="D595" s="167" t="s">
        <v>133</v>
      </c>
      <c r="E595" s="167" t="s">
        <v>109</v>
      </c>
      <c r="G595" s="174"/>
      <c r="H595" s="174"/>
      <c r="I595" s="133" t="s">
        <v>115</v>
      </c>
      <c r="J595" s="133" t="s">
        <v>173</v>
      </c>
      <c r="K595" s="120"/>
    </row>
    <row r="596" spans="1:20" hidden="1" x14ac:dyDescent="0.25">
      <c r="A596" s="91">
        <v>1</v>
      </c>
      <c r="B596" s="91">
        <v>2</v>
      </c>
      <c r="C596" s="113">
        <v>3</v>
      </c>
      <c r="D596" s="113">
        <v>4</v>
      </c>
      <c r="E596" s="113">
        <v>5</v>
      </c>
      <c r="G596" s="174"/>
      <c r="H596" s="174"/>
      <c r="I596" s="138"/>
      <c r="J596" s="138"/>
    </row>
    <row r="597" spans="1:20" ht="81.75" hidden="1" customHeight="1" x14ac:dyDescent="0.25">
      <c r="A597" s="84">
        <v>1</v>
      </c>
      <c r="B597" s="101" t="s">
        <v>166</v>
      </c>
      <c r="C597" s="165"/>
      <c r="D597" s="77" t="e">
        <f>E597/C597*100</f>
        <v>#DIV/0!</v>
      </c>
      <c r="E597" s="85"/>
      <c r="G597" s="86"/>
      <c r="H597" s="87"/>
      <c r="I597" s="138"/>
      <c r="J597" s="138"/>
    </row>
    <row r="598" spans="1:20" ht="102.75" hidden="1" customHeight="1" x14ac:dyDescent="0.25">
      <c r="A598" s="84">
        <v>2</v>
      </c>
      <c r="B598" s="101" t="s">
        <v>164</v>
      </c>
      <c r="C598" s="165"/>
      <c r="D598" s="77" t="e">
        <f>E598/C598*100</f>
        <v>#DIV/0!</v>
      </c>
      <c r="E598" s="85"/>
      <c r="G598" s="86"/>
      <c r="H598" s="87"/>
      <c r="I598" s="138"/>
      <c r="J598" s="138"/>
    </row>
    <row r="599" spans="1:20" ht="81.75" hidden="1" customHeight="1" x14ac:dyDescent="0.25">
      <c r="A599" s="84">
        <v>3</v>
      </c>
      <c r="B599" s="101" t="s">
        <v>165</v>
      </c>
      <c r="C599" s="165"/>
      <c r="D599" s="77" t="e">
        <f>E599/C599*100</f>
        <v>#DIV/0!</v>
      </c>
      <c r="E599" s="85"/>
      <c r="G599" s="86"/>
      <c r="H599" s="87"/>
      <c r="I599" s="138"/>
      <c r="J599" s="138"/>
    </row>
    <row r="600" spans="1:20" ht="33" hidden="1" customHeight="1" x14ac:dyDescent="0.25">
      <c r="A600" s="147"/>
      <c r="B600" s="145" t="s">
        <v>20</v>
      </c>
      <c r="C600" s="148"/>
      <c r="D600" s="149"/>
      <c r="E600" s="146">
        <f>E597</f>
        <v>0</v>
      </c>
      <c r="G600" s="174"/>
      <c r="H600" s="174"/>
      <c r="I600" s="135">
        <f>I597</f>
        <v>0</v>
      </c>
      <c r="J600" s="135">
        <f>J597</f>
        <v>0</v>
      </c>
    </row>
    <row r="601" spans="1:20" ht="36.75" hidden="1" customHeight="1" x14ac:dyDescent="0.25"/>
    <row r="602" spans="1:20" ht="39.75" customHeight="1" x14ac:dyDescent="0.25">
      <c r="A602" s="869" t="s">
        <v>186</v>
      </c>
      <c r="B602" s="869"/>
      <c r="C602" s="869"/>
      <c r="D602" s="869"/>
      <c r="E602" s="869"/>
      <c r="F602" s="869"/>
      <c r="G602" s="869"/>
      <c r="H602" s="869"/>
      <c r="I602" s="869"/>
      <c r="J602" s="869"/>
    </row>
    <row r="604" spans="1:20" x14ac:dyDescent="0.25">
      <c r="A604" s="861" t="s">
        <v>131</v>
      </c>
      <c r="B604" s="861"/>
      <c r="C604" s="861"/>
      <c r="D604" s="861"/>
      <c r="E604" s="861"/>
      <c r="F604" s="861"/>
      <c r="G604" s="861"/>
      <c r="H604" s="861"/>
      <c r="I604" s="861"/>
      <c r="J604" s="861"/>
      <c r="K604" s="126"/>
    </row>
    <row r="605" spans="1:20" x14ac:dyDescent="0.35">
      <c r="A605" s="870"/>
      <c r="B605" s="870"/>
      <c r="C605" s="870"/>
      <c r="D605" s="870"/>
      <c r="E605" s="870"/>
      <c r="F605" s="17"/>
      <c r="G605" s="12"/>
      <c r="H605" s="12"/>
      <c r="I605" s="850" t="s">
        <v>172</v>
      </c>
      <c r="J605" s="850"/>
    </row>
    <row r="606" spans="1:20" s="12" customFormat="1" ht="102" customHeight="1" x14ac:dyDescent="0.35">
      <c r="A606" s="167" t="s">
        <v>24</v>
      </c>
      <c r="B606" s="167" t="s">
        <v>14</v>
      </c>
      <c r="C606" s="167" t="s">
        <v>58</v>
      </c>
      <c r="D606" s="167" t="s">
        <v>55</v>
      </c>
      <c r="E606" s="167" t="s">
        <v>7</v>
      </c>
      <c r="I606" s="133" t="s">
        <v>115</v>
      </c>
      <c r="J606" s="133" t="s">
        <v>173</v>
      </c>
      <c r="K606" s="81"/>
      <c r="L606" s="36"/>
      <c r="M606" s="36"/>
      <c r="O606" s="189"/>
      <c r="P606" s="196"/>
      <c r="Q606" s="196"/>
      <c r="R606" s="92"/>
      <c r="S606" s="92"/>
      <c r="T606" s="92"/>
    </row>
    <row r="607" spans="1:20" s="12" customFormat="1" ht="24" customHeight="1" x14ac:dyDescent="0.35">
      <c r="A607" s="113">
        <v>1</v>
      </c>
      <c r="B607" s="113">
        <v>2</v>
      </c>
      <c r="C607" s="113">
        <v>3</v>
      </c>
      <c r="D607" s="113">
        <v>4</v>
      </c>
      <c r="E607" s="113">
        <v>5</v>
      </c>
      <c r="F607" s="97"/>
      <c r="G607" s="97"/>
      <c r="H607" s="97"/>
      <c r="I607" s="138"/>
      <c r="J607" s="138"/>
      <c r="K607" s="16"/>
      <c r="L607" s="36"/>
      <c r="M607" s="36"/>
      <c r="O607" s="189"/>
      <c r="P607" s="196"/>
      <c r="Q607" s="196"/>
      <c r="R607" s="92"/>
      <c r="S607" s="92"/>
      <c r="T607" s="92"/>
    </row>
    <row r="608" spans="1:20" s="12" customFormat="1" ht="27" customHeight="1" x14ac:dyDescent="0.35">
      <c r="A608" s="167">
        <v>1</v>
      </c>
      <c r="B608" s="10" t="s">
        <v>56</v>
      </c>
      <c r="C608" s="94">
        <f>C610</f>
        <v>18585733.329999998</v>
      </c>
      <c r="D608" s="14">
        <f>D610</f>
        <v>1.5</v>
      </c>
      <c r="E608" s="94">
        <f>E610</f>
        <v>278786</v>
      </c>
      <c r="I608" s="138">
        <f>I610</f>
        <v>0</v>
      </c>
      <c r="J608" s="138">
        <f>J610</f>
        <v>0</v>
      </c>
      <c r="K608" s="16"/>
      <c r="L608" s="36"/>
      <c r="M608" s="36"/>
      <c r="O608" s="189"/>
      <c r="P608" s="196"/>
      <c r="Q608" s="196"/>
      <c r="R608" s="92"/>
      <c r="S608" s="92"/>
      <c r="T608" s="92"/>
    </row>
    <row r="609" spans="1:20" s="97" customFormat="1" ht="24.95" customHeight="1" x14ac:dyDescent="0.35">
      <c r="A609" s="167"/>
      <c r="B609" s="10" t="s">
        <v>57</v>
      </c>
      <c r="C609" s="270"/>
      <c r="D609" s="269"/>
      <c r="E609" s="270"/>
      <c r="F609" s="12"/>
      <c r="G609" s="12"/>
      <c r="H609" s="12"/>
      <c r="I609" s="138"/>
      <c r="J609" s="138"/>
      <c r="K609" s="98"/>
      <c r="L609" s="99"/>
      <c r="M609" s="99"/>
      <c r="O609" s="190"/>
      <c r="P609" s="197"/>
      <c r="Q609" s="197"/>
      <c r="R609" s="100"/>
      <c r="S609" s="100"/>
      <c r="T609" s="100"/>
    </row>
    <row r="610" spans="1:20" s="12" customFormat="1" ht="34.5" customHeight="1" x14ac:dyDescent="0.35">
      <c r="A610" s="167"/>
      <c r="B610" s="101" t="s">
        <v>431</v>
      </c>
      <c r="C610" s="270">
        <f>C115</f>
        <v>18585733.329999998</v>
      </c>
      <c r="D610" s="269">
        <v>1.5</v>
      </c>
      <c r="E610" s="554">
        <f>ROUND(C610*D610%,2)</f>
        <v>278786</v>
      </c>
      <c r="I610" s="138"/>
      <c r="J610" s="138"/>
      <c r="K610" s="16" t="s">
        <v>193</v>
      </c>
      <c r="L610" s="36"/>
      <c r="M610" s="36"/>
      <c r="O610" s="189"/>
      <c r="P610" s="196"/>
      <c r="Q610" s="196"/>
      <c r="R610" s="92"/>
      <c r="S610" s="92"/>
      <c r="T610" s="92"/>
    </row>
    <row r="611" spans="1:20" s="12" customFormat="1" ht="33.75" customHeight="1" x14ac:dyDescent="0.35">
      <c r="A611" s="144"/>
      <c r="B611" s="145" t="s">
        <v>20</v>
      </c>
      <c r="C611" s="144" t="s">
        <v>21</v>
      </c>
      <c r="D611" s="144" t="s">
        <v>21</v>
      </c>
      <c r="E611" s="146">
        <f>E608</f>
        <v>278786</v>
      </c>
      <c r="I611" s="135">
        <f>I608</f>
        <v>0</v>
      </c>
      <c r="J611" s="135">
        <f>J608</f>
        <v>0</v>
      </c>
      <c r="K611" s="16"/>
      <c r="L611" s="36"/>
      <c r="M611" s="36"/>
      <c r="O611" s="189"/>
      <c r="P611" s="196"/>
      <c r="Q611" s="196"/>
      <c r="R611" s="92"/>
      <c r="S611" s="92"/>
      <c r="T611" s="92"/>
    </row>
    <row r="612" spans="1:20" s="12" customFormat="1" ht="14.25" customHeight="1" x14ac:dyDescent="0.35">
      <c r="A612" s="28"/>
      <c r="B612" s="29"/>
      <c r="C612" s="28"/>
      <c r="D612" s="28"/>
      <c r="E612" s="17"/>
      <c r="F612" s="17"/>
      <c r="K612" s="16"/>
      <c r="L612" s="36"/>
      <c r="M612" s="36"/>
      <c r="O612" s="189"/>
      <c r="P612" s="196"/>
      <c r="Q612" s="196"/>
      <c r="R612" s="92"/>
      <c r="S612" s="92"/>
      <c r="T612" s="92"/>
    </row>
    <row r="613" spans="1:20" s="12" customFormat="1" ht="12" customHeight="1" x14ac:dyDescent="0.35">
      <c r="A613" s="28"/>
      <c r="B613" s="29"/>
      <c r="C613" s="28"/>
      <c r="D613" s="28"/>
      <c r="E613" s="17"/>
      <c r="F613" s="17"/>
      <c r="K613" s="16"/>
      <c r="L613" s="36"/>
      <c r="M613" s="36"/>
      <c r="O613" s="189"/>
      <c r="P613" s="196"/>
      <c r="Q613" s="196"/>
      <c r="R613" s="92"/>
      <c r="S613" s="92"/>
      <c r="T613" s="92"/>
    </row>
    <row r="614" spans="1:20" s="12" customFormat="1" ht="30.75" customHeight="1" x14ac:dyDescent="0.35">
      <c r="A614" s="28"/>
      <c r="B614" s="29"/>
      <c r="C614" s="28"/>
      <c r="D614" s="28"/>
      <c r="E614" s="17"/>
      <c r="F614" s="17"/>
      <c r="I614" s="850" t="s">
        <v>172</v>
      </c>
      <c r="J614" s="850"/>
      <c r="K614" s="16"/>
      <c r="L614" s="36"/>
      <c r="M614" s="36"/>
      <c r="O614" s="189"/>
      <c r="P614" s="196"/>
      <c r="Q614" s="196"/>
      <c r="R614" s="92"/>
      <c r="S614" s="92"/>
      <c r="T614" s="92"/>
    </row>
    <row r="615" spans="1:20" s="12" customFormat="1" ht="132" customHeight="1" x14ac:dyDescent="0.35">
      <c r="A615" s="168" t="s">
        <v>24</v>
      </c>
      <c r="B615" s="269" t="s">
        <v>14</v>
      </c>
      <c r="C615" s="268" t="s">
        <v>125</v>
      </c>
      <c r="D615" s="269" t="s">
        <v>55</v>
      </c>
      <c r="E615" s="269" t="s">
        <v>161</v>
      </c>
      <c r="I615" s="133" t="s">
        <v>115</v>
      </c>
      <c r="J615" s="133" t="s">
        <v>173</v>
      </c>
      <c r="K615" s="16"/>
      <c r="L615" s="36"/>
      <c r="M615" s="36"/>
      <c r="O615" s="189"/>
      <c r="P615" s="196"/>
      <c r="Q615" s="196"/>
      <c r="R615" s="92"/>
      <c r="S615" s="92"/>
      <c r="T615" s="92"/>
    </row>
    <row r="616" spans="1:20" s="12" customFormat="1" ht="18.75" customHeight="1" x14ac:dyDescent="0.35">
      <c r="A616" s="113">
        <v>1</v>
      </c>
      <c r="B616" s="113">
        <v>2</v>
      </c>
      <c r="C616" s="113">
        <v>3</v>
      </c>
      <c r="D616" s="113">
        <v>4</v>
      </c>
      <c r="E616" s="113">
        <v>5</v>
      </c>
      <c r="F616" s="97"/>
      <c r="G616" s="97"/>
      <c r="H616" s="97"/>
      <c r="I616" s="134"/>
      <c r="J616" s="134"/>
      <c r="K616" s="16"/>
      <c r="L616" s="36"/>
      <c r="M616" s="36"/>
      <c r="O616" s="189"/>
      <c r="P616" s="196"/>
      <c r="Q616" s="196"/>
      <c r="R616" s="92"/>
      <c r="S616" s="92"/>
      <c r="T616" s="92"/>
    </row>
    <row r="617" spans="1:20" s="12" customFormat="1" ht="30" customHeight="1" x14ac:dyDescent="0.35">
      <c r="A617" s="13">
        <v>1</v>
      </c>
      <c r="B617" s="95" t="s">
        <v>126</v>
      </c>
      <c r="C617" s="270" t="s">
        <v>12</v>
      </c>
      <c r="D617" s="270" t="s">
        <v>12</v>
      </c>
      <c r="E617" s="270">
        <f>E621</f>
        <v>874724.5</v>
      </c>
      <c r="I617" s="135">
        <f>I618</f>
        <v>0</v>
      </c>
      <c r="J617" s="135">
        <f>J618</f>
        <v>0</v>
      </c>
      <c r="K617" s="16"/>
      <c r="L617" s="36"/>
      <c r="M617" s="36"/>
      <c r="O617" s="189"/>
      <c r="P617" s="196"/>
      <c r="Q617" s="196"/>
      <c r="R617" s="92"/>
      <c r="S617" s="92"/>
      <c r="T617" s="92"/>
    </row>
    <row r="618" spans="1:20" s="97" customFormat="1" ht="36" customHeight="1" x14ac:dyDescent="0.35">
      <c r="A618" s="165"/>
      <c r="B618" s="95" t="s">
        <v>127</v>
      </c>
      <c r="C618" s="270">
        <f>C621</f>
        <v>39760204.545454539</v>
      </c>
      <c r="D618" s="270">
        <f>D621</f>
        <v>2.2000000000000002</v>
      </c>
      <c r="E618" s="270">
        <f>E621</f>
        <v>874724.5</v>
      </c>
      <c r="F618" s="12"/>
      <c r="G618" s="12"/>
      <c r="H618" s="12"/>
      <c r="I618" s="135">
        <f>I621</f>
        <v>0</v>
      </c>
      <c r="J618" s="135">
        <f>J621</f>
        <v>0</v>
      </c>
      <c r="K618" s="98"/>
      <c r="L618" s="99"/>
      <c r="M618" s="99"/>
      <c r="O618" s="190"/>
      <c r="P618" s="197"/>
      <c r="Q618" s="197"/>
      <c r="R618" s="100"/>
      <c r="S618" s="100"/>
      <c r="T618" s="100"/>
    </row>
    <row r="619" spans="1:20" s="12" customFormat="1" ht="30.75" customHeight="1" x14ac:dyDescent="0.35">
      <c r="A619" s="867"/>
      <c r="B619" s="95" t="s">
        <v>116</v>
      </c>
      <c r="C619" s="867"/>
      <c r="D619" s="867"/>
      <c r="E619" s="867"/>
      <c r="I619" s="138"/>
      <c r="J619" s="138"/>
      <c r="K619" s="16"/>
      <c r="L619" s="36"/>
      <c r="M619" s="36"/>
      <c r="O619" s="189"/>
      <c r="P619" s="196"/>
      <c r="Q619" s="196"/>
      <c r="R619" s="92"/>
      <c r="S619" s="92"/>
      <c r="T619" s="92"/>
    </row>
    <row r="620" spans="1:20" s="12" customFormat="1" ht="34.5" customHeight="1" x14ac:dyDescent="0.35">
      <c r="A620" s="867"/>
      <c r="B620" s="95" t="s">
        <v>128</v>
      </c>
      <c r="C620" s="867"/>
      <c r="D620" s="867"/>
      <c r="E620" s="867"/>
      <c r="I620" s="138"/>
      <c r="J620" s="138"/>
      <c r="K620" s="16"/>
      <c r="L620" s="36"/>
      <c r="M620" s="36"/>
      <c r="O620" s="189"/>
      <c r="P620" s="196"/>
      <c r="Q620" s="196"/>
      <c r="R620" s="92"/>
      <c r="S620" s="92"/>
      <c r="T620" s="92"/>
    </row>
    <row r="621" spans="1:20" s="12" customFormat="1" ht="30.75" customHeight="1" x14ac:dyDescent="0.35">
      <c r="A621" s="165"/>
      <c r="B621" s="95" t="s">
        <v>129</v>
      </c>
      <c r="C621" s="657">
        <f>E621/D621*100</f>
        <v>39760204.545454539</v>
      </c>
      <c r="D621" s="657">
        <v>2.2000000000000002</v>
      </c>
      <c r="E621" s="657">
        <v>874724.5</v>
      </c>
      <c r="I621" s="138"/>
      <c r="J621" s="138"/>
      <c r="K621" s="16"/>
      <c r="L621" s="36"/>
      <c r="M621" s="36"/>
      <c r="O621" s="189"/>
      <c r="P621" s="196"/>
      <c r="Q621" s="196"/>
      <c r="R621" s="92"/>
      <c r="S621" s="92"/>
      <c r="T621" s="92"/>
    </row>
    <row r="622" spans="1:20" s="12" customFormat="1" ht="30.75" hidden="1" customHeight="1" x14ac:dyDescent="0.35">
      <c r="A622" s="867"/>
      <c r="B622" s="165" t="s">
        <v>116</v>
      </c>
      <c r="C622" s="867"/>
      <c r="D622" s="867"/>
      <c r="E622" s="867"/>
      <c r="I622" s="139"/>
      <c r="J622" s="139"/>
      <c r="K622" s="16"/>
      <c r="L622" s="36"/>
      <c r="M622" s="36"/>
      <c r="O622" s="189"/>
      <c r="P622" s="196"/>
      <c r="Q622" s="196"/>
      <c r="R622" s="92"/>
      <c r="S622" s="92"/>
      <c r="T622" s="92"/>
    </row>
    <row r="623" spans="1:20" s="12" customFormat="1" ht="30.75" hidden="1" customHeight="1" x14ac:dyDescent="0.35">
      <c r="A623" s="867"/>
      <c r="B623" s="165" t="s">
        <v>128</v>
      </c>
      <c r="C623" s="867"/>
      <c r="D623" s="867"/>
      <c r="E623" s="867"/>
      <c r="I623" s="139"/>
      <c r="J623" s="139"/>
      <c r="K623" s="16"/>
      <c r="L623" s="36"/>
      <c r="M623" s="36"/>
      <c r="O623" s="189"/>
      <c r="P623" s="196"/>
      <c r="Q623" s="196"/>
      <c r="R623" s="92"/>
      <c r="S623" s="92"/>
      <c r="T623" s="92"/>
    </row>
    <row r="624" spans="1:20" s="12" customFormat="1" ht="30.75" hidden="1" customHeight="1" x14ac:dyDescent="0.35">
      <c r="A624" s="165"/>
      <c r="B624" s="165"/>
      <c r="C624" s="165"/>
      <c r="D624" s="165"/>
      <c r="E624" s="165"/>
      <c r="I624" s="139"/>
      <c r="J624" s="139"/>
      <c r="K624" s="16"/>
      <c r="L624" s="36"/>
      <c r="M624" s="36"/>
      <c r="O624" s="189"/>
      <c r="P624" s="196"/>
      <c r="Q624" s="196"/>
      <c r="R624" s="92"/>
      <c r="S624" s="92"/>
      <c r="T624" s="92"/>
    </row>
    <row r="625" spans="1:20" s="12" customFormat="1" ht="30.75" hidden="1" customHeight="1" x14ac:dyDescent="0.35">
      <c r="A625" s="165"/>
      <c r="B625" s="165"/>
      <c r="C625" s="165"/>
      <c r="D625" s="165"/>
      <c r="E625" s="165"/>
      <c r="I625" s="139"/>
      <c r="J625" s="139"/>
      <c r="K625" s="16"/>
      <c r="L625" s="36"/>
      <c r="M625" s="36"/>
      <c r="O625" s="189"/>
      <c r="P625" s="196"/>
      <c r="Q625" s="196"/>
      <c r="R625" s="92"/>
      <c r="S625" s="92"/>
      <c r="T625" s="92"/>
    </row>
    <row r="626" spans="1:20" s="12" customFormat="1" ht="30.75" customHeight="1" x14ac:dyDescent="0.35">
      <c r="A626" s="146"/>
      <c r="B626" s="146" t="s">
        <v>20</v>
      </c>
      <c r="C626" s="146"/>
      <c r="D626" s="146" t="s">
        <v>21</v>
      </c>
      <c r="E626" s="146">
        <f>E617</f>
        <v>874724.5</v>
      </c>
      <c r="I626" s="135">
        <f>I617</f>
        <v>0</v>
      </c>
      <c r="J626" s="135">
        <f>J617</f>
        <v>0</v>
      </c>
      <c r="K626" s="16"/>
      <c r="L626" s="36"/>
      <c r="M626" s="36"/>
      <c r="O626" s="189"/>
      <c r="P626" s="196"/>
      <c r="Q626" s="196"/>
      <c r="R626" s="92"/>
      <c r="S626" s="92"/>
      <c r="T626" s="92"/>
    </row>
    <row r="627" spans="1:20" s="12" customFormat="1" ht="31.5" customHeight="1" x14ac:dyDescent="0.3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16"/>
      <c r="L627" s="36"/>
      <c r="M627" s="36"/>
      <c r="O627" s="189"/>
      <c r="P627" s="196"/>
      <c r="Q627" s="196"/>
      <c r="R627" s="92"/>
      <c r="S627" s="92"/>
      <c r="T627" s="92"/>
    </row>
    <row r="628" spans="1:20" s="12" customFormat="1" ht="57" hidden="1" customHeight="1" x14ac:dyDescent="0.35">
      <c r="A628" s="863" t="s">
        <v>185</v>
      </c>
      <c r="B628" s="863"/>
      <c r="C628" s="863"/>
      <c r="D628" s="863"/>
      <c r="E628" s="863"/>
      <c r="F628" s="863"/>
      <c r="G628" s="863"/>
      <c r="H628" s="863"/>
      <c r="I628" s="863"/>
      <c r="J628" s="863"/>
      <c r="K628" s="16"/>
      <c r="L628" s="36"/>
      <c r="M628" s="36"/>
      <c r="O628" s="189"/>
      <c r="P628" s="196"/>
      <c r="Q628" s="196"/>
      <c r="R628" s="92"/>
      <c r="S628" s="92"/>
      <c r="T628" s="92"/>
    </row>
    <row r="629" spans="1:20" hidden="1" x14ac:dyDescent="0.25">
      <c r="A629" s="173"/>
      <c r="B629" s="173"/>
      <c r="C629" s="173"/>
      <c r="D629" s="173"/>
      <c r="E629" s="173"/>
      <c r="F629" s="173"/>
      <c r="G629" s="173"/>
      <c r="H629" s="173"/>
      <c r="I629" s="173"/>
      <c r="J629" s="173"/>
    </row>
    <row r="630" spans="1:20" ht="58.5" hidden="1" customHeight="1" x14ac:dyDescent="0.25">
      <c r="A630" s="861" t="s">
        <v>131</v>
      </c>
      <c r="B630" s="861"/>
      <c r="C630" s="861"/>
      <c r="D630" s="861"/>
      <c r="E630" s="861"/>
      <c r="F630" s="861"/>
      <c r="G630" s="861"/>
      <c r="H630" s="861"/>
      <c r="I630" s="861"/>
      <c r="J630" s="861"/>
      <c r="K630" s="123"/>
    </row>
    <row r="631" spans="1:20" ht="27" hidden="1" customHeight="1" x14ac:dyDescent="0.25">
      <c r="I631" s="850" t="s">
        <v>172</v>
      </c>
      <c r="J631" s="850"/>
      <c r="K631" s="173"/>
    </row>
    <row r="632" spans="1:20" s="12" customFormat="1" ht="69.75" hidden="1" customHeight="1" x14ac:dyDescent="0.35">
      <c r="A632" s="14" t="s">
        <v>24</v>
      </c>
      <c r="B632" s="14" t="s">
        <v>14</v>
      </c>
      <c r="C632" s="14" t="s">
        <v>81</v>
      </c>
      <c r="D632" s="67"/>
      <c r="E632" s="67"/>
      <c r="F632" s="67"/>
      <c r="G632" s="67"/>
      <c r="H632" s="67"/>
      <c r="I632" s="133" t="s">
        <v>115</v>
      </c>
      <c r="J632" s="133" t="s">
        <v>173</v>
      </c>
      <c r="K632" s="81"/>
      <c r="L632" s="36"/>
      <c r="M632" s="36"/>
      <c r="O632" s="189"/>
      <c r="P632" s="196"/>
      <c r="Q632" s="196"/>
      <c r="R632" s="92"/>
      <c r="S632" s="92"/>
      <c r="T632" s="92"/>
    </row>
    <row r="633" spans="1:20" ht="17.25" hidden="1" customHeight="1" x14ac:dyDescent="0.25">
      <c r="A633" s="91">
        <v>1</v>
      </c>
      <c r="B633" s="91">
        <v>2</v>
      </c>
      <c r="C633" s="91">
        <v>3</v>
      </c>
      <c r="D633" s="78"/>
      <c r="E633" s="78"/>
      <c r="F633" s="78"/>
      <c r="G633" s="78"/>
      <c r="H633" s="78"/>
      <c r="I633" s="140"/>
      <c r="J633" s="140"/>
    </row>
    <row r="634" spans="1:20" ht="39" hidden="1" customHeight="1" x14ac:dyDescent="0.25">
      <c r="A634" s="14">
        <v>1</v>
      </c>
      <c r="B634" s="101" t="s">
        <v>82</v>
      </c>
      <c r="C634" s="102">
        <f>C635+C636+C637+C638</f>
        <v>0</v>
      </c>
      <c r="I634" s="135">
        <f>I635+I636+I637+I638</f>
        <v>0</v>
      </c>
      <c r="J634" s="135">
        <f>J635+J636+J637+J638</f>
        <v>0</v>
      </c>
    </row>
    <row r="635" spans="1:20" s="78" customFormat="1" ht="39" hidden="1" customHeight="1" x14ac:dyDescent="0.25">
      <c r="A635" s="14"/>
      <c r="B635" s="101"/>
      <c r="C635" s="94"/>
      <c r="D635" s="67"/>
      <c r="E635" s="67"/>
      <c r="F635" s="67"/>
      <c r="G635" s="67"/>
      <c r="H635" s="67"/>
      <c r="I635" s="140"/>
      <c r="J635" s="140"/>
      <c r="K635" s="79"/>
      <c r="O635" s="188"/>
      <c r="P635" s="188"/>
      <c r="Q635" s="188"/>
    </row>
    <row r="636" spans="1:20" ht="39" hidden="1" customHeight="1" x14ac:dyDescent="0.25">
      <c r="A636" s="14"/>
      <c r="B636" s="101"/>
      <c r="C636" s="94"/>
      <c r="I636" s="140"/>
      <c r="J636" s="140"/>
    </row>
    <row r="637" spans="1:20" ht="39" hidden="1" customHeight="1" x14ac:dyDescent="0.25">
      <c r="A637" s="14"/>
      <c r="B637" s="101"/>
      <c r="C637" s="94"/>
      <c r="I637" s="140"/>
      <c r="J637" s="140"/>
    </row>
    <row r="638" spans="1:20" ht="39" hidden="1" customHeight="1" x14ac:dyDescent="0.25">
      <c r="A638" s="14"/>
      <c r="B638" s="101"/>
      <c r="C638" s="94"/>
      <c r="I638" s="140"/>
      <c r="J638" s="140"/>
    </row>
    <row r="639" spans="1:20" ht="39" hidden="1" customHeight="1" x14ac:dyDescent="0.25">
      <c r="A639" s="144"/>
      <c r="B639" s="145" t="s">
        <v>20</v>
      </c>
      <c r="C639" s="146">
        <f>C634</f>
        <v>0</v>
      </c>
      <c r="I639" s="135">
        <f>I634</f>
        <v>0</v>
      </c>
      <c r="J639" s="135">
        <f>J634</f>
        <v>0</v>
      </c>
    </row>
    <row r="640" spans="1:20" hidden="1" x14ac:dyDescent="0.25"/>
    <row r="641" spans="1:20" ht="33" hidden="1" customHeight="1" x14ac:dyDescent="0.25">
      <c r="A641" s="863" t="s">
        <v>184</v>
      </c>
      <c r="B641" s="863"/>
      <c r="C641" s="863"/>
      <c r="D641" s="863"/>
      <c r="E641" s="863"/>
      <c r="F641" s="863"/>
      <c r="G641" s="863"/>
      <c r="H641" s="863"/>
      <c r="I641" s="863"/>
      <c r="J641" s="863"/>
    </row>
    <row r="642" spans="1:20" hidden="1" x14ac:dyDescent="0.25">
      <c r="A642" s="173"/>
      <c r="B642" s="173"/>
      <c r="C642" s="173"/>
      <c r="D642" s="173"/>
      <c r="E642" s="173"/>
      <c r="F642" s="173"/>
      <c r="G642" s="173"/>
      <c r="H642" s="173"/>
      <c r="I642" s="173"/>
      <c r="J642" s="173"/>
    </row>
    <row r="643" spans="1:20" ht="41.25" hidden="1" customHeight="1" x14ac:dyDescent="0.25">
      <c r="A643" s="861" t="s">
        <v>131</v>
      </c>
      <c r="B643" s="861"/>
      <c r="C643" s="861"/>
      <c r="D643" s="861"/>
      <c r="E643" s="861"/>
      <c r="F643" s="861"/>
      <c r="G643" s="861"/>
      <c r="H643" s="861"/>
      <c r="I643" s="861"/>
      <c r="J643" s="861"/>
      <c r="K643" s="123"/>
    </row>
    <row r="644" spans="1:20" ht="33" hidden="1" customHeight="1" x14ac:dyDescent="0.25">
      <c r="I644" s="850" t="s">
        <v>172</v>
      </c>
      <c r="J644" s="850"/>
      <c r="K644" s="173"/>
    </row>
    <row r="645" spans="1:20" s="12" customFormat="1" ht="62.25" hidden="1" customHeight="1" x14ac:dyDescent="0.35">
      <c r="A645" s="14" t="s">
        <v>24</v>
      </c>
      <c r="B645" s="14" t="s">
        <v>14</v>
      </c>
      <c r="C645" s="14" t="s">
        <v>81</v>
      </c>
      <c r="D645" s="67"/>
      <c r="E645" s="67"/>
      <c r="F645" s="67"/>
      <c r="G645" s="67"/>
      <c r="H645" s="67"/>
      <c r="I645" s="133" t="s">
        <v>115</v>
      </c>
      <c r="J645" s="133" t="s">
        <v>173</v>
      </c>
      <c r="K645" s="81"/>
      <c r="L645" s="36"/>
      <c r="M645" s="36"/>
      <c r="O645" s="189"/>
      <c r="P645" s="196"/>
      <c r="Q645" s="196"/>
      <c r="R645" s="92"/>
      <c r="S645" s="92"/>
      <c r="T645" s="92"/>
    </row>
    <row r="646" spans="1:20" ht="15.75" hidden="1" customHeight="1" x14ac:dyDescent="0.25">
      <c r="A646" s="91">
        <v>1</v>
      </c>
      <c r="B646" s="91">
        <v>2</v>
      </c>
      <c r="C646" s="91">
        <v>3</v>
      </c>
      <c r="D646" s="78"/>
      <c r="E646" s="78"/>
      <c r="F646" s="78"/>
      <c r="G646" s="78"/>
      <c r="H646" s="78"/>
      <c r="I646" s="140"/>
      <c r="J646" s="140"/>
    </row>
    <row r="647" spans="1:20" ht="36.75" hidden="1" customHeight="1" x14ac:dyDescent="0.25">
      <c r="A647" s="14">
        <v>1</v>
      </c>
      <c r="B647" s="101"/>
      <c r="C647" s="102"/>
      <c r="I647" s="138"/>
      <c r="J647" s="138"/>
    </row>
    <row r="648" spans="1:20" s="78" customFormat="1" ht="36.75" hidden="1" customHeight="1" x14ac:dyDescent="0.25">
      <c r="A648" s="14"/>
      <c r="B648" s="101"/>
      <c r="C648" s="94"/>
      <c r="D648" s="67"/>
      <c r="E648" s="67"/>
      <c r="F648" s="67"/>
      <c r="G648" s="67"/>
      <c r="H648" s="67"/>
      <c r="I648" s="140"/>
      <c r="J648" s="140"/>
      <c r="K648" s="79"/>
      <c r="O648" s="188"/>
      <c r="P648" s="188"/>
      <c r="Q648" s="188"/>
    </row>
    <row r="649" spans="1:20" ht="36.75" hidden="1" customHeight="1" x14ac:dyDescent="0.25">
      <c r="A649" s="14"/>
      <c r="B649" s="101"/>
      <c r="C649" s="94"/>
      <c r="I649" s="140"/>
      <c r="J649" s="140"/>
    </row>
    <row r="650" spans="1:20" ht="36.75" hidden="1" customHeight="1" x14ac:dyDescent="0.25">
      <c r="A650" s="14"/>
      <c r="B650" s="101"/>
      <c r="C650" s="94"/>
      <c r="I650" s="140"/>
      <c r="J650" s="140"/>
    </row>
    <row r="651" spans="1:20" ht="36.75" hidden="1" customHeight="1" x14ac:dyDescent="0.25">
      <c r="A651" s="14"/>
      <c r="B651" s="101"/>
      <c r="C651" s="94"/>
      <c r="I651" s="140"/>
      <c r="J651" s="140"/>
    </row>
    <row r="652" spans="1:20" ht="36.75" hidden="1" customHeight="1" x14ac:dyDescent="0.25">
      <c r="A652" s="144"/>
      <c r="B652" s="145" t="s">
        <v>20</v>
      </c>
      <c r="C652" s="146">
        <f>SUM(C647:C651)</f>
        <v>0</v>
      </c>
      <c r="I652" s="135">
        <f>SUM(I647:I651)</f>
        <v>0</v>
      </c>
      <c r="J652" s="135">
        <f>SUM(J647:J651)</f>
        <v>0</v>
      </c>
    </row>
    <row r="653" spans="1:20" hidden="1" x14ac:dyDescent="0.25"/>
    <row r="654" spans="1:20" ht="33" hidden="1" customHeight="1" x14ac:dyDescent="0.25">
      <c r="A654" s="861" t="s">
        <v>135</v>
      </c>
      <c r="B654" s="861"/>
      <c r="C654" s="861"/>
      <c r="D654" s="861"/>
      <c r="E654" s="861"/>
      <c r="F654" s="861"/>
      <c r="G654" s="861"/>
      <c r="H654" s="861"/>
      <c r="I654" s="861"/>
      <c r="J654" s="861"/>
    </row>
    <row r="655" spans="1:20" hidden="1" x14ac:dyDescent="0.25">
      <c r="I655" s="850" t="s">
        <v>172</v>
      </c>
      <c r="J655" s="850"/>
    </row>
    <row r="656" spans="1:20" s="12" customFormat="1" ht="66.75" hidden="1" customHeight="1" x14ac:dyDescent="0.35">
      <c r="A656" s="14" t="s">
        <v>24</v>
      </c>
      <c r="B656" s="14" t="s">
        <v>14</v>
      </c>
      <c r="C656" s="14" t="s">
        <v>81</v>
      </c>
      <c r="D656" s="67"/>
      <c r="E656" s="67"/>
      <c r="F656" s="67"/>
      <c r="G656" s="67"/>
      <c r="H656" s="67"/>
      <c r="I656" s="133" t="s">
        <v>115</v>
      </c>
      <c r="J656" s="133" t="s">
        <v>173</v>
      </c>
      <c r="K656" s="81"/>
      <c r="L656" s="36"/>
      <c r="M656" s="36"/>
      <c r="O656" s="189"/>
      <c r="P656" s="196"/>
      <c r="Q656" s="196"/>
      <c r="R656" s="92"/>
      <c r="S656" s="92"/>
      <c r="T656" s="92"/>
    </row>
    <row r="657" spans="1:20" ht="18.75" hidden="1" customHeight="1" x14ac:dyDescent="0.25">
      <c r="A657" s="91">
        <v>1</v>
      </c>
      <c r="B657" s="91">
        <v>2</v>
      </c>
      <c r="C657" s="91">
        <v>3</v>
      </c>
      <c r="D657" s="78"/>
      <c r="E657" s="78"/>
      <c r="F657" s="78"/>
      <c r="G657" s="78"/>
      <c r="H657" s="78"/>
      <c r="I657" s="140"/>
      <c r="J657" s="140"/>
    </row>
    <row r="658" spans="1:20" ht="36" hidden="1" customHeight="1" x14ac:dyDescent="0.25">
      <c r="A658" s="14">
        <v>1</v>
      </c>
      <c r="B658" s="101"/>
      <c r="C658" s="102"/>
      <c r="I658" s="138"/>
      <c r="J658" s="138"/>
    </row>
    <row r="659" spans="1:20" s="78" customFormat="1" ht="36" hidden="1" customHeight="1" x14ac:dyDescent="0.25">
      <c r="A659" s="14"/>
      <c r="B659" s="101"/>
      <c r="C659" s="94"/>
      <c r="D659" s="67"/>
      <c r="E659" s="67"/>
      <c r="F659" s="67"/>
      <c r="G659" s="67"/>
      <c r="H659" s="67"/>
      <c r="I659" s="140"/>
      <c r="J659" s="140"/>
      <c r="K659" s="79"/>
      <c r="O659" s="188"/>
      <c r="P659" s="188"/>
      <c r="Q659" s="188"/>
    </row>
    <row r="660" spans="1:20" ht="36" hidden="1" customHeight="1" x14ac:dyDescent="0.25">
      <c r="A660" s="14"/>
      <c r="B660" s="101"/>
      <c r="C660" s="94"/>
      <c r="I660" s="140"/>
      <c r="J660" s="140"/>
    </row>
    <row r="661" spans="1:20" ht="36" hidden="1" customHeight="1" x14ac:dyDescent="0.25">
      <c r="A661" s="14"/>
      <c r="B661" s="101"/>
      <c r="C661" s="94"/>
      <c r="I661" s="140"/>
      <c r="J661" s="140"/>
    </row>
    <row r="662" spans="1:20" ht="36" hidden="1" customHeight="1" x14ac:dyDescent="0.25">
      <c r="A662" s="14"/>
      <c r="B662" s="101"/>
      <c r="C662" s="94"/>
      <c r="I662" s="140"/>
      <c r="J662" s="140"/>
    </row>
    <row r="663" spans="1:20" ht="36" hidden="1" customHeight="1" x14ac:dyDescent="0.25">
      <c r="A663" s="144"/>
      <c r="B663" s="145" t="s">
        <v>20</v>
      </c>
      <c r="C663" s="146">
        <f>SUM(C658:C662)</f>
        <v>0</v>
      </c>
      <c r="I663" s="135">
        <f>SUM(I658:I662)</f>
        <v>0</v>
      </c>
      <c r="J663" s="135">
        <f>SUM(J658:J662)</f>
        <v>0</v>
      </c>
    </row>
    <row r="664" spans="1:20" hidden="1" x14ac:dyDescent="0.25"/>
    <row r="665" spans="1:20" ht="33" hidden="1" customHeight="1" x14ac:dyDescent="0.25">
      <c r="A665" s="861" t="s">
        <v>136</v>
      </c>
      <c r="B665" s="861"/>
      <c r="C665" s="861"/>
      <c r="D665" s="861"/>
      <c r="E665" s="861"/>
      <c r="F665" s="861"/>
      <c r="G665" s="861"/>
      <c r="H665" s="861"/>
      <c r="I665" s="861"/>
      <c r="J665" s="861"/>
    </row>
    <row r="666" spans="1:20" hidden="1" x14ac:dyDescent="0.25">
      <c r="I666" s="850" t="s">
        <v>172</v>
      </c>
      <c r="J666" s="850"/>
    </row>
    <row r="667" spans="1:20" s="12" customFormat="1" ht="63.75" hidden="1" customHeight="1" x14ac:dyDescent="0.35">
      <c r="A667" s="14" t="s">
        <v>24</v>
      </c>
      <c r="B667" s="14" t="s">
        <v>14</v>
      </c>
      <c r="C667" s="14" t="s">
        <v>81</v>
      </c>
      <c r="D667" s="67"/>
      <c r="E667" s="67"/>
      <c r="F667" s="67"/>
      <c r="G667" s="67"/>
      <c r="H667" s="67"/>
      <c r="I667" s="133" t="s">
        <v>115</v>
      </c>
      <c r="J667" s="133" t="s">
        <v>173</v>
      </c>
      <c r="K667" s="81"/>
      <c r="L667" s="36"/>
      <c r="M667" s="36"/>
      <c r="O667" s="189"/>
      <c r="P667" s="196"/>
      <c r="Q667" s="196"/>
      <c r="R667" s="92"/>
      <c r="S667" s="92"/>
      <c r="T667" s="92"/>
    </row>
    <row r="668" spans="1:20" ht="24.75" hidden="1" customHeight="1" x14ac:dyDescent="0.25">
      <c r="A668" s="91">
        <v>1</v>
      </c>
      <c r="B668" s="91">
        <v>2</v>
      </c>
      <c r="C668" s="91">
        <v>3</v>
      </c>
      <c r="D668" s="78"/>
      <c r="E668" s="78"/>
      <c r="F668" s="78"/>
      <c r="G668" s="78"/>
      <c r="H668" s="78"/>
      <c r="I668" s="140"/>
      <c r="J668" s="140"/>
    </row>
    <row r="669" spans="1:20" ht="32.25" hidden="1" customHeight="1" x14ac:dyDescent="0.25">
      <c r="A669" s="14">
        <v>1</v>
      </c>
      <c r="B669" s="101"/>
      <c r="C669" s="102"/>
      <c r="I669" s="138"/>
      <c r="J669" s="138"/>
    </row>
    <row r="670" spans="1:20" s="78" customFormat="1" ht="32.25" hidden="1" customHeight="1" x14ac:dyDescent="0.25">
      <c r="A670" s="14"/>
      <c r="B670" s="101"/>
      <c r="C670" s="94"/>
      <c r="D670" s="67"/>
      <c r="E670" s="67"/>
      <c r="F670" s="67"/>
      <c r="G670" s="67"/>
      <c r="H670" s="67"/>
      <c r="I670" s="140"/>
      <c r="J670" s="140"/>
      <c r="K670" s="79"/>
      <c r="O670" s="188"/>
      <c r="P670" s="188"/>
      <c r="Q670" s="188"/>
    </row>
    <row r="671" spans="1:20" ht="32.25" hidden="1" customHeight="1" x14ac:dyDescent="0.25">
      <c r="A671" s="14"/>
      <c r="B671" s="101"/>
      <c r="C671" s="94"/>
      <c r="I671" s="140"/>
      <c r="J671" s="140"/>
    </row>
    <row r="672" spans="1:20" ht="32.25" hidden="1" customHeight="1" x14ac:dyDescent="0.25">
      <c r="A672" s="14"/>
      <c r="B672" s="101"/>
      <c r="C672" s="94"/>
      <c r="I672" s="140"/>
      <c r="J672" s="140"/>
    </row>
    <row r="673" spans="1:20" ht="32.25" hidden="1" customHeight="1" x14ac:dyDescent="0.25">
      <c r="A673" s="14"/>
      <c r="B673" s="101"/>
      <c r="C673" s="94"/>
      <c r="I673" s="140"/>
      <c r="J673" s="140"/>
    </row>
    <row r="674" spans="1:20" ht="32.25" hidden="1" customHeight="1" x14ac:dyDescent="0.25">
      <c r="A674" s="144"/>
      <c r="B674" s="145" t="s">
        <v>20</v>
      </c>
      <c r="C674" s="146">
        <f>SUM(C669:C673)</f>
        <v>0</v>
      </c>
      <c r="I674" s="135">
        <f>SUM(I669:I673)</f>
        <v>0</v>
      </c>
      <c r="J674" s="135">
        <f>SUM(J669:J673)</f>
        <v>0</v>
      </c>
    </row>
    <row r="675" spans="1:20" hidden="1" x14ac:dyDescent="0.25"/>
    <row r="676" spans="1:20" ht="33" hidden="1" customHeight="1" x14ac:dyDescent="0.25">
      <c r="A676" s="861" t="s">
        <v>137</v>
      </c>
      <c r="B676" s="861"/>
      <c r="C676" s="861"/>
      <c r="D676" s="861"/>
      <c r="E676" s="861"/>
      <c r="F676" s="861"/>
      <c r="G676" s="861"/>
      <c r="H676" s="861"/>
      <c r="I676" s="861"/>
      <c r="J676" s="861"/>
    </row>
    <row r="677" spans="1:20" hidden="1" x14ac:dyDescent="0.25">
      <c r="I677" s="850" t="s">
        <v>172</v>
      </c>
      <c r="J677" s="850"/>
    </row>
    <row r="678" spans="1:20" s="12" customFormat="1" ht="69" hidden="1" customHeight="1" x14ac:dyDescent="0.35">
      <c r="A678" s="14" t="s">
        <v>24</v>
      </c>
      <c r="B678" s="14" t="s">
        <v>14</v>
      </c>
      <c r="C678" s="14" t="s">
        <v>81</v>
      </c>
      <c r="D678" s="67"/>
      <c r="E678" s="67"/>
      <c r="F678" s="67"/>
      <c r="G678" s="67"/>
      <c r="H678" s="67"/>
      <c r="I678" s="133" t="s">
        <v>115</v>
      </c>
      <c r="J678" s="133" t="s">
        <v>173</v>
      </c>
      <c r="K678" s="81"/>
      <c r="L678" s="36"/>
      <c r="M678" s="36"/>
      <c r="O678" s="189"/>
      <c r="P678" s="196"/>
      <c r="Q678" s="196"/>
      <c r="R678" s="92"/>
      <c r="S678" s="92"/>
      <c r="T678" s="92"/>
    </row>
    <row r="679" spans="1:20" ht="19.5" hidden="1" customHeight="1" x14ac:dyDescent="0.25">
      <c r="A679" s="91">
        <v>1</v>
      </c>
      <c r="B679" s="91">
        <v>2</v>
      </c>
      <c r="C679" s="91">
        <v>3</v>
      </c>
      <c r="D679" s="78"/>
      <c r="E679" s="78"/>
      <c r="F679" s="78"/>
      <c r="G679" s="78"/>
      <c r="H679" s="78"/>
      <c r="I679" s="140"/>
      <c r="J679" s="140"/>
    </row>
    <row r="680" spans="1:20" ht="32.25" hidden="1" customHeight="1" x14ac:dyDescent="0.25">
      <c r="A680" s="14">
        <v>1</v>
      </c>
      <c r="B680" s="101"/>
      <c r="C680" s="102"/>
      <c r="I680" s="138"/>
      <c r="J680" s="138"/>
    </row>
    <row r="681" spans="1:20" s="78" customFormat="1" ht="32.25" hidden="1" customHeight="1" x14ac:dyDescent="0.25">
      <c r="A681" s="14"/>
      <c r="B681" s="101"/>
      <c r="C681" s="94"/>
      <c r="D681" s="67"/>
      <c r="E681" s="67"/>
      <c r="F681" s="67"/>
      <c r="G681" s="67"/>
      <c r="H681" s="67"/>
      <c r="I681" s="140"/>
      <c r="J681" s="140"/>
      <c r="K681" s="79"/>
      <c r="O681" s="188"/>
      <c r="P681" s="188"/>
      <c r="Q681" s="188"/>
    </row>
    <row r="682" spans="1:20" ht="32.25" hidden="1" customHeight="1" x14ac:dyDescent="0.25">
      <c r="A682" s="14"/>
      <c r="B682" s="101"/>
      <c r="C682" s="94"/>
      <c r="I682" s="140"/>
      <c r="J682" s="140"/>
    </row>
    <row r="683" spans="1:20" ht="32.25" hidden="1" customHeight="1" x14ac:dyDescent="0.25">
      <c r="A683" s="14"/>
      <c r="B683" s="101"/>
      <c r="C683" s="94"/>
      <c r="I683" s="140"/>
      <c r="J683" s="140"/>
    </row>
    <row r="684" spans="1:20" ht="32.25" hidden="1" customHeight="1" x14ac:dyDescent="0.25">
      <c r="A684" s="14"/>
      <c r="B684" s="101"/>
      <c r="C684" s="94"/>
      <c r="I684" s="140"/>
      <c r="J684" s="140"/>
    </row>
    <row r="685" spans="1:20" ht="32.25" hidden="1" customHeight="1" x14ac:dyDescent="0.25">
      <c r="A685" s="144"/>
      <c r="B685" s="145" t="s">
        <v>20</v>
      </c>
      <c r="C685" s="146">
        <f>SUM(C680:C684)</f>
        <v>0</v>
      </c>
      <c r="I685" s="135">
        <f>SUM(I680:I684)</f>
        <v>0</v>
      </c>
      <c r="J685" s="135">
        <f>SUM(J680:J684)</f>
        <v>0</v>
      </c>
    </row>
    <row r="686" spans="1:20" hidden="1" x14ac:dyDescent="0.25"/>
    <row r="687" spans="1:20" ht="33" hidden="1" customHeight="1" x14ac:dyDescent="0.25"/>
    <row r="688" spans="1:20" ht="60.75" hidden="1" customHeight="1" x14ac:dyDescent="0.25">
      <c r="A688" s="863" t="s">
        <v>183</v>
      </c>
      <c r="B688" s="863"/>
      <c r="C688" s="863"/>
      <c r="D688" s="863"/>
      <c r="E688" s="863"/>
      <c r="F688" s="863"/>
      <c r="G688" s="863"/>
      <c r="H688" s="863"/>
      <c r="I688" s="863"/>
      <c r="J688" s="863"/>
    </row>
    <row r="689" spans="1:20" hidden="1" x14ac:dyDescent="0.25"/>
    <row r="690" spans="1:20" ht="47.25" hidden="1" customHeight="1" x14ac:dyDescent="0.25">
      <c r="A690" s="861" t="s">
        <v>138</v>
      </c>
      <c r="B690" s="861"/>
      <c r="C690" s="861"/>
      <c r="D690" s="861"/>
      <c r="E690" s="861"/>
      <c r="F690" s="861"/>
      <c r="G690" s="861"/>
      <c r="H690" s="861"/>
      <c r="I690" s="861"/>
      <c r="J690" s="861"/>
      <c r="K690" s="123"/>
    </row>
    <row r="691" spans="1:20" hidden="1" x14ac:dyDescent="0.25">
      <c r="I691" s="850" t="s">
        <v>172</v>
      </c>
      <c r="J691" s="850"/>
    </row>
    <row r="692" spans="1:20" s="12" customFormat="1" ht="65.25" hidden="1" customHeight="1" x14ac:dyDescent="0.35">
      <c r="A692" s="14" t="s">
        <v>24</v>
      </c>
      <c r="B692" s="14" t="s">
        <v>14</v>
      </c>
      <c r="C692" s="167" t="s">
        <v>132</v>
      </c>
      <c r="D692" s="167" t="s">
        <v>133</v>
      </c>
      <c r="E692" s="167" t="s">
        <v>134</v>
      </c>
      <c r="F692" s="67"/>
      <c r="G692" s="67"/>
      <c r="H692" s="67"/>
      <c r="I692" s="133" t="s">
        <v>115</v>
      </c>
      <c r="J692" s="133" t="s">
        <v>173</v>
      </c>
      <c r="K692" s="81"/>
      <c r="L692" s="36"/>
      <c r="M692" s="36"/>
      <c r="O692" s="189"/>
      <c r="P692" s="196"/>
      <c r="Q692" s="196"/>
      <c r="R692" s="92"/>
      <c r="S692" s="92"/>
      <c r="T692" s="92"/>
    </row>
    <row r="693" spans="1:20" ht="15.75" hidden="1" customHeight="1" x14ac:dyDescent="0.25">
      <c r="A693" s="91">
        <v>1</v>
      </c>
      <c r="B693" s="91">
        <v>2</v>
      </c>
      <c r="C693" s="113">
        <v>3</v>
      </c>
      <c r="D693" s="113">
        <v>4</v>
      </c>
      <c r="E693" s="113">
        <v>5</v>
      </c>
      <c r="F693" s="78"/>
      <c r="G693" s="78"/>
      <c r="H693" s="78"/>
      <c r="I693" s="138"/>
      <c r="J693" s="138"/>
    </row>
    <row r="694" spans="1:20" ht="37.5" hidden="1" customHeight="1" x14ac:dyDescent="0.25">
      <c r="A694" s="14">
        <v>1</v>
      </c>
      <c r="B694" s="101"/>
      <c r="C694" s="94"/>
      <c r="D694" s="14"/>
      <c r="E694" s="94"/>
      <c r="I694" s="138"/>
      <c r="J694" s="138"/>
    </row>
    <row r="695" spans="1:20" s="78" customFormat="1" ht="37.5" hidden="1" customHeight="1" x14ac:dyDescent="0.25">
      <c r="A695" s="14"/>
      <c r="B695" s="101"/>
      <c r="C695" s="165"/>
      <c r="D695" s="167"/>
      <c r="E695" s="165"/>
      <c r="F695" s="67"/>
      <c r="G695" s="67"/>
      <c r="H695" s="67"/>
      <c r="I695" s="138"/>
      <c r="J695" s="138"/>
      <c r="K695" s="79"/>
      <c r="O695" s="188"/>
      <c r="P695" s="188"/>
      <c r="Q695" s="188"/>
    </row>
    <row r="696" spans="1:20" ht="37.5" hidden="1" customHeight="1" x14ac:dyDescent="0.25">
      <c r="A696" s="14"/>
      <c r="B696" s="101"/>
      <c r="C696" s="165"/>
      <c r="D696" s="167"/>
      <c r="E696" s="165"/>
      <c r="I696" s="138"/>
      <c r="J696" s="138"/>
    </row>
    <row r="697" spans="1:20" ht="37.5" hidden="1" customHeight="1" x14ac:dyDescent="0.25">
      <c r="A697" s="144"/>
      <c r="B697" s="145" t="s">
        <v>20</v>
      </c>
      <c r="C697" s="144" t="s">
        <v>21</v>
      </c>
      <c r="D697" s="144" t="s">
        <v>21</v>
      </c>
      <c r="E697" s="146">
        <f>E694</f>
        <v>0</v>
      </c>
      <c r="I697" s="135">
        <f>SUM(I694:I696)</f>
        <v>0</v>
      </c>
      <c r="J697" s="135">
        <f>SUM(J694:J696)</f>
        <v>0</v>
      </c>
    </row>
    <row r="698" spans="1:20" ht="32.25" hidden="1" customHeight="1" x14ac:dyDescent="0.25"/>
    <row r="699" spans="1:20" ht="39.75" hidden="1" customHeight="1" x14ac:dyDescent="0.25">
      <c r="A699" s="861" t="s">
        <v>139</v>
      </c>
      <c r="B699" s="861"/>
      <c r="C699" s="861"/>
      <c r="D699" s="861"/>
      <c r="E699" s="861"/>
      <c r="F699" s="861"/>
      <c r="G699" s="861"/>
      <c r="H699" s="861"/>
      <c r="I699" s="861"/>
      <c r="J699" s="861"/>
    </row>
    <row r="700" spans="1:20" hidden="1" x14ac:dyDescent="0.25">
      <c r="I700" s="850" t="s">
        <v>172</v>
      </c>
      <c r="J700" s="850"/>
    </row>
    <row r="701" spans="1:20" s="12" customFormat="1" ht="61.5" hidden="1" customHeight="1" x14ac:dyDescent="0.35">
      <c r="A701" s="14" t="s">
        <v>24</v>
      </c>
      <c r="B701" s="14" t="s">
        <v>14</v>
      </c>
      <c r="C701" s="167" t="s">
        <v>132</v>
      </c>
      <c r="D701" s="167" t="s">
        <v>133</v>
      </c>
      <c r="E701" s="167" t="s">
        <v>134</v>
      </c>
      <c r="F701" s="67"/>
      <c r="G701" s="67"/>
      <c r="H701" s="67"/>
      <c r="I701" s="133" t="s">
        <v>115</v>
      </c>
      <c r="J701" s="133" t="s">
        <v>173</v>
      </c>
      <c r="K701" s="81"/>
      <c r="L701" s="36"/>
      <c r="M701" s="36"/>
      <c r="O701" s="189"/>
      <c r="P701" s="196"/>
      <c r="Q701" s="196"/>
      <c r="R701" s="92"/>
      <c r="S701" s="92"/>
      <c r="T701" s="92"/>
    </row>
    <row r="702" spans="1:20" ht="21" hidden="1" customHeight="1" x14ac:dyDescent="0.25">
      <c r="A702" s="91">
        <v>1</v>
      </c>
      <c r="B702" s="91">
        <v>2</v>
      </c>
      <c r="C702" s="113">
        <v>3</v>
      </c>
      <c r="D702" s="113">
        <v>4</v>
      </c>
      <c r="E702" s="113">
        <v>5</v>
      </c>
      <c r="F702" s="78"/>
      <c r="G702" s="78"/>
      <c r="H702" s="78"/>
      <c r="I702" s="138"/>
      <c r="J702" s="138"/>
    </row>
    <row r="703" spans="1:20" ht="31.5" hidden="1" customHeight="1" x14ac:dyDescent="0.25">
      <c r="A703" s="14">
        <v>1</v>
      </c>
      <c r="B703" s="101"/>
      <c r="C703" s="94"/>
      <c r="D703" s="14"/>
      <c r="E703" s="94"/>
      <c r="I703" s="138"/>
      <c r="J703" s="138"/>
    </row>
    <row r="704" spans="1:20" s="78" customFormat="1" ht="31.5" hidden="1" customHeight="1" x14ac:dyDescent="0.25">
      <c r="A704" s="14"/>
      <c r="B704" s="101"/>
      <c r="C704" s="165"/>
      <c r="D704" s="167"/>
      <c r="E704" s="165"/>
      <c r="F704" s="67"/>
      <c r="G704" s="67"/>
      <c r="H704" s="67"/>
      <c r="I704" s="138"/>
      <c r="J704" s="138"/>
      <c r="K704" s="79"/>
      <c r="O704" s="188"/>
      <c r="P704" s="188"/>
      <c r="Q704" s="188"/>
    </row>
    <row r="705" spans="1:17" ht="31.5" hidden="1" customHeight="1" x14ac:dyDescent="0.25">
      <c r="A705" s="14"/>
      <c r="B705" s="101"/>
      <c r="C705" s="165"/>
      <c r="D705" s="167"/>
      <c r="E705" s="165"/>
      <c r="I705" s="138"/>
      <c r="J705" s="138"/>
    </row>
    <row r="706" spans="1:17" ht="31.5" hidden="1" customHeight="1" x14ac:dyDescent="0.25">
      <c r="A706" s="144"/>
      <c r="B706" s="145" t="s">
        <v>20</v>
      </c>
      <c r="C706" s="144" t="s">
        <v>21</v>
      </c>
      <c r="D706" s="144" t="s">
        <v>21</v>
      </c>
      <c r="E706" s="146">
        <f>E703</f>
        <v>0</v>
      </c>
      <c r="I706" s="135">
        <f>SUM(I703:I705)</f>
        <v>0</v>
      </c>
      <c r="J706" s="135">
        <f>SUM(J703:J705)</f>
        <v>0</v>
      </c>
    </row>
    <row r="707" spans="1:17" hidden="1" x14ac:dyDescent="0.25"/>
    <row r="708" spans="1:17" ht="36.75" hidden="1" customHeight="1" x14ac:dyDescent="0.25"/>
    <row r="709" spans="1:17" ht="49.5" hidden="1" customHeight="1" x14ac:dyDescent="0.25">
      <c r="A709" s="863" t="s">
        <v>182</v>
      </c>
      <c r="B709" s="863"/>
      <c r="C709" s="863"/>
      <c r="D709" s="863"/>
      <c r="E709" s="863"/>
      <c r="F709" s="863"/>
      <c r="G709" s="863"/>
      <c r="H709" s="863"/>
      <c r="I709" s="863"/>
      <c r="J709" s="863"/>
    </row>
    <row r="710" spans="1:17" hidden="1" x14ac:dyDescent="0.25"/>
    <row r="711" spans="1:17" hidden="1" x14ac:dyDescent="0.25">
      <c r="A711" s="866" t="s">
        <v>140</v>
      </c>
      <c r="B711" s="866"/>
      <c r="C711" s="866"/>
      <c r="D711" s="866"/>
      <c r="E711" s="866"/>
      <c r="F711" s="866"/>
      <c r="G711" s="866"/>
      <c r="H711" s="866"/>
      <c r="I711" s="866"/>
      <c r="J711" s="866"/>
      <c r="K711" s="123"/>
    </row>
    <row r="712" spans="1:17" hidden="1" x14ac:dyDescent="0.25">
      <c r="A712" s="32"/>
      <c r="B712" s="11"/>
      <c r="C712" s="17"/>
      <c r="D712" s="17"/>
      <c r="E712" s="17"/>
      <c r="F712" s="17"/>
      <c r="I712" s="850" t="s">
        <v>172</v>
      </c>
      <c r="J712" s="850"/>
    </row>
    <row r="713" spans="1:17" ht="56.25" hidden="1" x14ac:dyDescent="0.25">
      <c r="A713" s="167" t="s">
        <v>24</v>
      </c>
      <c r="B713" s="167" t="s">
        <v>14</v>
      </c>
      <c r="C713" s="167" t="s">
        <v>71</v>
      </c>
      <c r="D713" s="167" t="s">
        <v>72</v>
      </c>
      <c r="E713" s="167" t="s">
        <v>73</v>
      </c>
      <c r="I713" s="133" t="s">
        <v>115</v>
      </c>
      <c r="J713" s="133" t="s">
        <v>173</v>
      </c>
      <c r="K713" s="127"/>
    </row>
    <row r="714" spans="1:17" hidden="1" x14ac:dyDescent="0.25">
      <c r="A714" s="113">
        <v>1</v>
      </c>
      <c r="B714" s="113">
        <v>2</v>
      </c>
      <c r="C714" s="113">
        <v>3</v>
      </c>
      <c r="D714" s="113">
        <v>4</v>
      </c>
      <c r="E714" s="113">
        <v>5</v>
      </c>
      <c r="F714" s="78"/>
      <c r="G714" s="78"/>
      <c r="H714" s="78"/>
      <c r="I714" s="138"/>
      <c r="J714" s="138"/>
    </row>
    <row r="715" spans="1:17" hidden="1" x14ac:dyDescent="0.25">
      <c r="A715" s="171"/>
      <c r="B715" s="26"/>
      <c r="C715" s="167"/>
      <c r="D715" s="13"/>
      <c r="E715" s="165"/>
      <c r="I715" s="138"/>
      <c r="J715" s="138"/>
    </row>
    <row r="716" spans="1:17" s="78" customFormat="1" hidden="1" x14ac:dyDescent="0.25">
      <c r="A716" s="167"/>
      <c r="B716" s="10"/>
      <c r="C716" s="167"/>
      <c r="D716" s="13"/>
      <c r="E716" s="165"/>
      <c r="F716" s="67"/>
      <c r="G716" s="67"/>
      <c r="H716" s="67"/>
      <c r="I716" s="138"/>
      <c r="J716" s="138"/>
      <c r="K716" s="79"/>
      <c r="O716" s="188"/>
      <c r="P716" s="188"/>
      <c r="Q716" s="188"/>
    </row>
    <row r="717" spans="1:17" hidden="1" x14ac:dyDescent="0.25">
      <c r="A717" s="167"/>
      <c r="B717" s="10"/>
      <c r="C717" s="167"/>
      <c r="D717" s="13"/>
      <c r="E717" s="165"/>
      <c r="I717" s="138"/>
      <c r="J717" s="138"/>
    </row>
    <row r="718" spans="1:17" ht="30.75" hidden="1" customHeight="1" x14ac:dyDescent="0.25">
      <c r="A718" s="144"/>
      <c r="B718" s="145" t="s">
        <v>20</v>
      </c>
      <c r="C718" s="144" t="s">
        <v>21</v>
      </c>
      <c r="D718" s="144" t="s">
        <v>21</v>
      </c>
      <c r="E718" s="146">
        <f>SUM(E715:E717)</f>
        <v>0</v>
      </c>
      <c r="I718" s="135">
        <f>SUM(I715:I717)</f>
        <v>0</v>
      </c>
      <c r="J718" s="135">
        <f>SUM(J715:J717)</f>
        <v>0</v>
      </c>
    </row>
    <row r="719" spans="1:17" hidden="1" x14ac:dyDescent="0.25">
      <c r="A719" s="30"/>
      <c r="B719" s="31"/>
      <c r="C719" s="30"/>
      <c r="D719" s="30"/>
      <c r="E719" s="30"/>
      <c r="F719" s="30"/>
    </row>
    <row r="720" spans="1:17" ht="33" hidden="1" customHeight="1" x14ac:dyDescent="0.25">
      <c r="A720" s="860" t="s">
        <v>118</v>
      </c>
      <c r="B720" s="860"/>
      <c r="C720" s="860"/>
      <c r="D720" s="860"/>
      <c r="E720" s="860"/>
      <c r="F720" s="860"/>
      <c r="G720" s="860"/>
      <c r="H720" s="860"/>
      <c r="I720" s="860"/>
      <c r="J720" s="860"/>
    </row>
    <row r="721" spans="1:17" hidden="1" x14ac:dyDescent="0.25">
      <c r="A721" s="30"/>
      <c r="B721" s="11"/>
      <c r="C721" s="17"/>
      <c r="D721" s="17"/>
      <c r="E721" s="17"/>
      <c r="F721" s="17"/>
      <c r="I721" s="850" t="s">
        <v>172</v>
      </c>
      <c r="J721" s="850"/>
    </row>
    <row r="722" spans="1:17" ht="56.25" hidden="1" x14ac:dyDescent="0.25">
      <c r="A722" s="167" t="s">
        <v>24</v>
      </c>
      <c r="B722" s="167" t="s">
        <v>14</v>
      </c>
      <c r="C722" s="167" t="s">
        <v>74</v>
      </c>
      <c r="D722" s="167" t="s">
        <v>117</v>
      </c>
      <c r="F722" s="17"/>
      <c r="I722" s="133" t="s">
        <v>115</v>
      </c>
      <c r="J722" s="133" t="s">
        <v>173</v>
      </c>
      <c r="K722" s="128"/>
    </row>
    <row r="723" spans="1:17" hidden="1" x14ac:dyDescent="0.25">
      <c r="A723" s="113">
        <v>1</v>
      </c>
      <c r="B723" s="113">
        <v>2</v>
      </c>
      <c r="C723" s="113">
        <v>3</v>
      </c>
      <c r="D723" s="113">
        <v>4</v>
      </c>
      <c r="E723" s="78"/>
      <c r="F723" s="1"/>
      <c r="G723" s="78"/>
      <c r="H723" s="78"/>
      <c r="I723" s="138"/>
      <c r="J723" s="138"/>
    </row>
    <row r="724" spans="1:17" hidden="1" x14ac:dyDescent="0.25">
      <c r="A724" s="167"/>
      <c r="B724" s="26"/>
      <c r="C724" s="13"/>
      <c r="D724" s="165"/>
      <c r="F724" s="17"/>
      <c r="I724" s="138"/>
      <c r="J724" s="138"/>
    </row>
    <row r="725" spans="1:17" s="78" customFormat="1" hidden="1" x14ac:dyDescent="0.25">
      <c r="A725" s="167"/>
      <c r="B725" s="10"/>
      <c r="C725" s="13"/>
      <c r="D725" s="165"/>
      <c r="E725" s="67"/>
      <c r="F725" s="17"/>
      <c r="G725" s="67"/>
      <c r="H725" s="67"/>
      <c r="I725" s="138"/>
      <c r="J725" s="138"/>
      <c r="K725" s="79"/>
      <c r="O725" s="188"/>
      <c r="P725" s="188"/>
      <c r="Q725" s="188"/>
    </row>
    <row r="726" spans="1:17" hidden="1" x14ac:dyDescent="0.25">
      <c r="A726" s="167"/>
      <c r="B726" s="10"/>
      <c r="C726" s="13"/>
      <c r="D726" s="165"/>
      <c r="F726" s="17"/>
      <c r="I726" s="138"/>
      <c r="J726" s="138"/>
    </row>
    <row r="727" spans="1:17" ht="33" hidden="1" customHeight="1" x14ac:dyDescent="0.25">
      <c r="A727" s="144"/>
      <c r="B727" s="145" t="s">
        <v>20</v>
      </c>
      <c r="C727" s="144" t="s">
        <v>21</v>
      </c>
      <c r="D727" s="146">
        <f>SUM(D724:D726)</f>
        <v>0</v>
      </c>
      <c r="F727" s="17"/>
      <c r="I727" s="135">
        <f>SUM(I724:I726)</f>
        <v>0</v>
      </c>
      <c r="J727" s="135">
        <f>SUM(J724:J726)</f>
        <v>0</v>
      </c>
    </row>
    <row r="728" spans="1:17" hidden="1" x14ac:dyDescent="0.25">
      <c r="A728" s="30"/>
      <c r="B728" s="31"/>
      <c r="C728" s="30"/>
      <c r="D728" s="30"/>
      <c r="E728" s="30"/>
      <c r="F728" s="30"/>
    </row>
    <row r="729" spans="1:17" ht="28.5" hidden="1" customHeight="1" x14ac:dyDescent="0.25">
      <c r="A729" s="860" t="s">
        <v>141</v>
      </c>
      <c r="B729" s="860"/>
      <c r="C729" s="860"/>
      <c r="D729" s="860"/>
      <c r="E729" s="860"/>
      <c r="F729" s="860"/>
      <c r="G729" s="860"/>
      <c r="H729" s="860"/>
      <c r="I729" s="860"/>
      <c r="J729" s="860"/>
    </row>
    <row r="730" spans="1:17" hidden="1" x14ac:dyDescent="0.25">
      <c r="A730" s="30"/>
      <c r="B730" s="11"/>
      <c r="C730" s="17"/>
      <c r="D730" s="17"/>
      <c r="E730" s="17"/>
      <c r="F730" s="17"/>
      <c r="I730" s="850" t="s">
        <v>172</v>
      </c>
      <c r="J730" s="850"/>
    </row>
    <row r="731" spans="1:17" ht="56.25" hidden="1" x14ac:dyDescent="0.25">
      <c r="A731" s="167" t="s">
        <v>24</v>
      </c>
      <c r="B731" s="167" t="s">
        <v>14</v>
      </c>
      <c r="C731" s="167" t="s">
        <v>74</v>
      </c>
      <c r="D731" s="167" t="s">
        <v>117</v>
      </c>
      <c r="F731" s="17"/>
      <c r="I731" s="133" t="s">
        <v>115</v>
      </c>
      <c r="J731" s="133" t="s">
        <v>173</v>
      </c>
      <c r="K731" s="128"/>
    </row>
    <row r="732" spans="1:17" hidden="1" x14ac:dyDescent="0.25">
      <c r="A732" s="113">
        <v>1</v>
      </c>
      <c r="B732" s="113">
        <v>2</v>
      </c>
      <c r="C732" s="113">
        <v>3</v>
      </c>
      <c r="D732" s="113">
        <v>4</v>
      </c>
      <c r="E732" s="78"/>
      <c r="F732" s="1"/>
      <c r="G732" s="78"/>
      <c r="H732" s="78"/>
      <c r="I732" s="138"/>
      <c r="J732" s="138"/>
    </row>
    <row r="733" spans="1:17" hidden="1" x14ac:dyDescent="0.25">
      <c r="A733" s="167"/>
      <c r="B733" s="26"/>
      <c r="C733" s="13"/>
      <c r="D733" s="165"/>
      <c r="F733" s="17"/>
      <c r="I733" s="138"/>
      <c r="J733" s="138"/>
    </row>
    <row r="734" spans="1:17" s="78" customFormat="1" hidden="1" x14ac:dyDescent="0.25">
      <c r="A734" s="167"/>
      <c r="B734" s="10"/>
      <c r="C734" s="13"/>
      <c r="D734" s="165"/>
      <c r="E734" s="67"/>
      <c r="F734" s="17"/>
      <c r="G734" s="67"/>
      <c r="H734" s="67"/>
      <c r="I734" s="138"/>
      <c r="J734" s="138"/>
      <c r="K734" s="79"/>
      <c r="O734" s="188"/>
      <c r="P734" s="188"/>
      <c r="Q734" s="188"/>
    </row>
    <row r="735" spans="1:17" hidden="1" x14ac:dyDescent="0.25">
      <c r="A735" s="167"/>
      <c r="B735" s="10"/>
      <c r="C735" s="13"/>
      <c r="D735" s="165"/>
      <c r="F735" s="17"/>
      <c r="I735" s="138"/>
      <c r="J735" s="138"/>
    </row>
    <row r="736" spans="1:17" ht="32.25" hidden="1" customHeight="1" x14ac:dyDescent="0.25">
      <c r="A736" s="144"/>
      <c r="B736" s="145" t="s">
        <v>20</v>
      </c>
      <c r="C736" s="144" t="s">
        <v>21</v>
      </c>
      <c r="D736" s="146">
        <f>SUM(D733:D735)</f>
        <v>0</v>
      </c>
      <c r="F736" s="17"/>
      <c r="I736" s="135">
        <f>SUM(I733:I735)</f>
        <v>0</v>
      </c>
      <c r="J736" s="135">
        <f>SUM(J733:J735)</f>
        <v>0</v>
      </c>
    </row>
    <row r="737" spans="1:17" hidden="1" x14ac:dyDescent="0.25">
      <c r="A737" s="30"/>
      <c r="B737" s="31"/>
      <c r="C737" s="30"/>
      <c r="D737" s="30"/>
      <c r="E737" s="30"/>
      <c r="F737" s="30"/>
    </row>
    <row r="738" spans="1:17" hidden="1" x14ac:dyDescent="0.25">
      <c r="A738" s="861" t="s">
        <v>169</v>
      </c>
      <c r="B738" s="861"/>
      <c r="C738" s="861"/>
      <c r="D738" s="861"/>
      <c r="E738" s="861"/>
      <c r="F738" s="861"/>
      <c r="G738" s="861"/>
      <c r="H738" s="861"/>
      <c r="I738" s="861"/>
      <c r="J738" s="861"/>
    </row>
    <row r="739" spans="1:17" hidden="1" x14ac:dyDescent="0.25">
      <c r="A739" s="862"/>
      <c r="B739" s="862"/>
      <c r="C739" s="862"/>
      <c r="D739" s="862"/>
      <c r="E739" s="862"/>
      <c r="F739" s="862"/>
      <c r="I739" s="850" t="s">
        <v>172</v>
      </c>
      <c r="J739" s="850"/>
    </row>
    <row r="740" spans="1:17" ht="56.25" hidden="1" x14ac:dyDescent="0.25">
      <c r="A740" s="167" t="s">
        <v>24</v>
      </c>
      <c r="B740" s="167" t="s">
        <v>14</v>
      </c>
      <c r="C740" s="167" t="s">
        <v>78</v>
      </c>
      <c r="D740" s="167" t="s">
        <v>27</v>
      </c>
      <c r="E740" s="167" t="s">
        <v>79</v>
      </c>
      <c r="F740" s="167" t="s">
        <v>7</v>
      </c>
      <c r="I740" s="133" t="s">
        <v>115</v>
      </c>
      <c r="J740" s="133" t="s">
        <v>173</v>
      </c>
      <c r="K740" s="81"/>
    </row>
    <row r="741" spans="1:17" hidden="1" x14ac:dyDescent="0.25">
      <c r="A741" s="113">
        <v>1</v>
      </c>
      <c r="B741" s="113">
        <v>2</v>
      </c>
      <c r="C741" s="113">
        <v>3</v>
      </c>
      <c r="D741" s="113">
        <v>4</v>
      </c>
      <c r="E741" s="113">
        <v>5</v>
      </c>
      <c r="F741" s="113">
        <v>6</v>
      </c>
      <c r="G741" s="78"/>
      <c r="H741" s="78"/>
      <c r="I741" s="138"/>
      <c r="J741" s="138"/>
    </row>
    <row r="742" spans="1:17" hidden="1" x14ac:dyDescent="0.25">
      <c r="A742" s="167">
        <v>1</v>
      </c>
      <c r="B742" s="10"/>
      <c r="C742" s="167"/>
      <c r="D742" s="167"/>
      <c r="E742" s="165" t="e">
        <f>F742/D742</f>
        <v>#DIV/0!</v>
      </c>
      <c r="F742" s="165"/>
      <c r="I742" s="138"/>
      <c r="J742" s="138"/>
    </row>
    <row r="743" spans="1:17" s="78" customFormat="1" hidden="1" x14ac:dyDescent="0.25">
      <c r="A743" s="167">
        <v>2</v>
      </c>
      <c r="B743" s="10"/>
      <c r="C743" s="14"/>
      <c r="D743" s="14"/>
      <c r="E743" s="165" t="e">
        <f t="shared" ref="E743:E744" si="25">F743/D743</f>
        <v>#DIV/0!</v>
      </c>
      <c r="F743" s="165"/>
      <c r="G743" s="67"/>
      <c r="H743" s="67"/>
      <c r="I743" s="138"/>
      <c r="J743" s="138"/>
      <c r="K743" s="79"/>
      <c r="O743" s="188"/>
      <c r="P743" s="188"/>
      <c r="Q743" s="188"/>
    </row>
    <row r="744" spans="1:17" hidden="1" x14ac:dyDescent="0.25">
      <c r="A744" s="167">
        <v>3</v>
      </c>
      <c r="B744" s="10"/>
      <c r="C744" s="167"/>
      <c r="D744" s="167"/>
      <c r="E744" s="165" t="e">
        <f t="shared" si="25"/>
        <v>#DIV/0!</v>
      </c>
      <c r="F744" s="165"/>
      <c r="I744" s="138"/>
      <c r="J744" s="138"/>
    </row>
    <row r="745" spans="1:17" ht="36" hidden="1" customHeight="1" x14ac:dyDescent="0.25">
      <c r="A745" s="144"/>
      <c r="B745" s="145" t="s">
        <v>20</v>
      </c>
      <c r="C745" s="144" t="s">
        <v>21</v>
      </c>
      <c r="D745" s="144" t="s">
        <v>21</v>
      </c>
      <c r="E745" s="144" t="s">
        <v>21</v>
      </c>
      <c r="F745" s="146">
        <f>F744+F743+F742</f>
        <v>0</v>
      </c>
      <c r="I745" s="135">
        <f>SUM(I742:I744)</f>
        <v>0</v>
      </c>
      <c r="J745" s="135">
        <f>SUM(J742:J744)</f>
        <v>0</v>
      </c>
    </row>
    <row r="746" spans="1:17" hidden="1" x14ac:dyDescent="0.25">
      <c r="A746" s="30"/>
      <c r="B746" s="31"/>
      <c r="C746" s="30"/>
      <c r="D746" s="30"/>
      <c r="E746" s="30"/>
      <c r="F746" s="30"/>
    </row>
    <row r="747" spans="1:17" x14ac:dyDescent="0.25">
      <c r="A747" s="30"/>
      <c r="B747" s="31"/>
      <c r="C747" s="30"/>
      <c r="D747" s="30"/>
      <c r="E747" s="30"/>
      <c r="F747" s="30"/>
    </row>
    <row r="748" spans="1:17" ht="40.5" customHeight="1" x14ac:dyDescent="0.25">
      <c r="A748" s="863" t="s">
        <v>181</v>
      </c>
      <c r="B748" s="863"/>
      <c r="C748" s="863"/>
      <c r="D748" s="863"/>
      <c r="E748" s="863"/>
      <c r="F748" s="863"/>
      <c r="G748" s="863"/>
      <c r="H748" s="863"/>
      <c r="I748" s="863"/>
      <c r="J748" s="863"/>
    </row>
    <row r="749" spans="1:17" x14ac:dyDescent="0.25">
      <c r="A749" s="30"/>
      <c r="B749" s="31"/>
      <c r="C749" s="30"/>
      <c r="D749" s="30"/>
      <c r="E749" s="30"/>
      <c r="F749" s="30"/>
    </row>
    <row r="750" spans="1:17" x14ac:dyDescent="0.25">
      <c r="A750" s="865" t="s">
        <v>142</v>
      </c>
      <c r="B750" s="865"/>
      <c r="C750" s="865"/>
      <c r="D750" s="865"/>
      <c r="E750" s="865"/>
      <c r="F750" s="865"/>
      <c r="G750" s="865"/>
      <c r="H750" s="865"/>
      <c r="I750" s="865"/>
      <c r="J750" s="865"/>
      <c r="K750" s="123"/>
    </row>
    <row r="751" spans="1:17" x14ac:dyDescent="0.25">
      <c r="A751" s="166"/>
      <c r="B751" s="34"/>
      <c r="C751" s="166"/>
      <c r="D751" s="166"/>
      <c r="E751" s="166"/>
      <c r="F751" s="166"/>
      <c r="I751" s="850" t="s">
        <v>172</v>
      </c>
      <c r="J751" s="850"/>
    </row>
    <row r="752" spans="1:17" ht="56.25" x14ac:dyDescent="0.25">
      <c r="A752" s="167" t="s">
        <v>24</v>
      </c>
      <c r="B752" s="167" t="s">
        <v>14</v>
      </c>
      <c r="C752" s="167" t="s">
        <v>65</v>
      </c>
      <c r="D752" s="167" t="s">
        <v>59</v>
      </c>
      <c r="E752" s="167" t="s">
        <v>60</v>
      </c>
      <c r="F752" s="167" t="s">
        <v>159</v>
      </c>
      <c r="I752" s="133" t="s">
        <v>115</v>
      </c>
      <c r="J752" s="133" t="s">
        <v>173</v>
      </c>
      <c r="K752" s="122"/>
      <c r="M752" s="835"/>
      <c r="N752" s="835"/>
    </row>
    <row r="753" spans="1:17" x14ac:dyDescent="0.25">
      <c r="A753" s="113">
        <v>1</v>
      </c>
      <c r="B753" s="113">
        <v>2</v>
      </c>
      <c r="C753" s="113">
        <v>3</v>
      </c>
      <c r="D753" s="113">
        <v>4</v>
      </c>
      <c r="E753" s="113">
        <v>5</v>
      </c>
      <c r="F753" s="113">
        <v>6</v>
      </c>
      <c r="G753" s="78"/>
      <c r="H753" s="78"/>
      <c r="I753" s="138"/>
      <c r="J753" s="138"/>
      <c r="M753" s="835"/>
      <c r="N753" s="835"/>
    </row>
    <row r="754" spans="1:17" ht="29.25" hidden="1" customHeight="1" x14ac:dyDescent="0.25">
      <c r="A754" s="167">
        <v>1</v>
      </c>
      <c r="B754" s="10" t="s">
        <v>61</v>
      </c>
      <c r="C754" s="167"/>
      <c r="D754" s="167"/>
      <c r="E754" s="165" t="e">
        <f>F754/D754/C754</f>
        <v>#DIV/0!</v>
      </c>
      <c r="F754" s="165"/>
      <c r="I754" s="138"/>
      <c r="J754" s="138"/>
      <c r="M754" s="835"/>
      <c r="N754" s="835"/>
    </row>
    <row r="755" spans="1:17" s="78" customFormat="1" ht="52.5" hidden="1" customHeight="1" x14ac:dyDescent="0.25">
      <c r="A755" s="167">
        <v>2</v>
      </c>
      <c r="B755" s="10" t="s">
        <v>62</v>
      </c>
      <c r="C755" s="167"/>
      <c r="D755" s="167"/>
      <c r="E755" s="165" t="e">
        <f t="shared" ref="E755:E759" si="26">F755/D755/C755</f>
        <v>#DIV/0!</v>
      </c>
      <c r="F755" s="165"/>
      <c r="G755" s="67"/>
      <c r="H755" s="67"/>
      <c r="I755" s="138"/>
      <c r="J755" s="138"/>
      <c r="K755" s="79"/>
      <c r="M755" s="836"/>
      <c r="N755" s="836"/>
      <c r="O755" s="188"/>
      <c r="P755" s="188"/>
      <c r="Q755" s="188"/>
    </row>
    <row r="756" spans="1:17" ht="57" hidden="1" customHeight="1" x14ac:dyDescent="0.25">
      <c r="A756" s="167">
        <v>3</v>
      </c>
      <c r="B756" s="10" t="s">
        <v>63</v>
      </c>
      <c r="C756" s="167"/>
      <c r="D756" s="167"/>
      <c r="E756" s="165" t="e">
        <f t="shared" si="26"/>
        <v>#DIV/0!</v>
      </c>
      <c r="F756" s="165"/>
      <c r="I756" s="138"/>
      <c r="J756" s="138"/>
      <c r="M756" s="835"/>
      <c r="N756" s="835"/>
    </row>
    <row r="757" spans="1:17" ht="36.75" hidden="1" customHeight="1" x14ac:dyDescent="0.25">
      <c r="A757" s="167">
        <v>4</v>
      </c>
      <c r="B757" s="10" t="s">
        <v>64</v>
      </c>
      <c r="C757" s="167"/>
      <c r="D757" s="167"/>
      <c r="E757" s="165" t="e">
        <f t="shared" si="26"/>
        <v>#DIV/0!</v>
      </c>
      <c r="F757" s="165"/>
      <c r="I757" s="140"/>
      <c r="J757" s="140"/>
      <c r="M757" s="835"/>
      <c r="N757" s="835"/>
    </row>
    <row r="758" spans="1:17" ht="95.25" customHeight="1" x14ac:dyDescent="0.25">
      <c r="A758" s="167">
        <v>1</v>
      </c>
      <c r="B758" s="10" t="s">
        <v>90</v>
      </c>
      <c r="C758" s="167">
        <v>1</v>
      </c>
      <c r="D758" s="167">
        <v>12</v>
      </c>
      <c r="E758" s="165">
        <f t="shared" si="26"/>
        <v>550</v>
      </c>
      <c r="F758" s="165">
        <v>6600</v>
      </c>
      <c r="I758" s="138"/>
      <c r="J758" s="138"/>
      <c r="M758" s="844">
        <v>6600</v>
      </c>
      <c r="N758" s="759">
        <f>F758-M758</f>
        <v>0</v>
      </c>
    </row>
    <row r="759" spans="1:17" ht="34.5" hidden="1" customHeight="1" x14ac:dyDescent="0.25">
      <c r="A759" s="167">
        <v>6</v>
      </c>
      <c r="B759" s="10" t="s">
        <v>91</v>
      </c>
      <c r="C759" s="167"/>
      <c r="D759" s="167"/>
      <c r="E759" s="165" t="e">
        <f t="shared" si="26"/>
        <v>#DIV/0!</v>
      </c>
      <c r="F759" s="165"/>
      <c r="I759" s="138"/>
      <c r="J759" s="138"/>
      <c r="M759" s="835"/>
      <c r="N759" s="835"/>
    </row>
    <row r="760" spans="1:17" ht="31.5" customHeight="1" x14ac:dyDescent="0.25">
      <c r="A760" s="144"/>
      <c r="B760" s="145" t="s">
        <v>20</v>
      </c>
      <c r="C760" s="144" t="s">
        <v>21</v>
      </c>
      <c r="D760" s="144" t="s">
        <v>21</v>
      </c>
      <c r="E760" s="144" t="s">
        <v>21</v>
      </c>
      <c r="F760" s="146">
        <f>F759+F758+F757+F756+F755+F754</f>
        <v>6600</v>
      </c>
      <c r="I760" s="135">
        <f>SUM(I754:I759)</f>
        <v>0</v>
      </c>
      <c r="J760" s="135">
        <f>SUM(J754:J759)</f>
        <v>0</v>
      </c>
      <c r="M760" s="835"/>
      <c r="N760" s="835"/>
    </row>
    <row r="761" spans="1:17" ht="28.5" hidden="1" customHeight="1" x14ac:dyDescent="0.25">
      <c r="A761" s="17"/>
      <c r="B761" s="11"/>
      <c r="C761" s="17"/>
      <c r="D761" s="17"/>
      <c r="E761" s="17"/>
      <c r="F761" s="17"/>
      <c r="M761" s="835"/>
      <c r="N761" s="835"/>
    </row>
    <row r="762" spans="1:17" ht="33" hidden="1" customHeight="1" x14ac:dyDescent="0.25">
      <c r="A762" s="865" t="s">
        <v>143</v>
      </c>
      <c r="B762" s="865"/>
      <c r="C762" s="865"/>
      <c r="D762" s="865"/>
      <c r="E762" s="865"/>
      <c r="F762" s="865"/>
      <c r="G762" s="865"/>
      <c r="H762" s="865"/>
      <c r="I762" s="865"/>
      <c r="J762" s="865"/>
      <c r="M762" s="835"/>
      <c r="N762" s="835"/>
    </row>
    <row r="763" spans="1:17" hidden="1" x14ac:dyDescent="0.25">
      <c r="A763" s="163"/>
      <c r="B763" s="24"/>
      <c r="C763" s="163"/>
      <c r="D763" s="163"/>
      <c r="E763" s="163"/>
      <c r="F763" s="17"/>
      <c r="I763" s="850" t="s">
        <v>172</v>
      </c>
      <c r="J763" s="850"/>
      <c r="M763" s="835"/>
      <c r="N763" s="835"/>
    </row>
    <row r="764" spans="1:17" ht="56.25" hidden="1" x14ac:dyDescent="0.25">
      <c r="A764" s="167" t="s">
        <v>24</v>
      </c>
      <c r="B764" s="167" t="s">
        <v>14</v>
      </c>
      <c r="C764" s="167" t="s">
        <v>66</v>
      </c>
      <c r="D764" s="167" t="s">
        <v>145</v>
      </c>
      <c r="E764" s="169" t="s">
        <v>107</v>
      </c>
      <c r="F764" s="167" t="s">
        <v>144</v>
      </c>
      <c r="I764" s="133" t="s">
        <v>115</v>
      </c>
      <c r="J764" s="133" t="s">
        <v>173</v>
      </c>
      <c r="K764" s="122"/>
      <c r="M764" s="835"/>
      <c r="N764" s="835"/>
    </row>
    <row r="765" spans="1:17" hidden="1" x14ac:dyDescent="0.25">
      <c r="A765" s="113">
        <v>1</v>
      </c>
      <c r="B765" s="113">
        <v>2</v>
      </c>
      <c r="C765" s="113">
        <v>3</v>
      </c>
      <c r="D765" s="113">
        <v>4</v>
      </c>
      <c r="E765" s="1">
        <v>5</v>
      </c>
      <c r="F765" s="113">
        <v>6</v>
      </c>
      <c r="G765" s="78"/>
      <c r="H765" s="78"/>
      <c r="I765" s="132"/>
      <c r="J765" s="132"/>
      <c r="M765" s="835"/>
      <c r="N765" s="835"/>
    </row>
    <row r="766" spans="1:17" ht="46.5" hidden="1" x14ac:dyDescent="0.25">
      <c r="A766" s="167">
        <v>1</v>
      </c>
      <c r="B766" s="10" t="s">
        <v>87</v>
      </c>
      <c r="C766" s="167"/>
      <c r="D766" s="165" t="e">
        <f>F766/C766</f>
        <v>#DIV/0!</v>
      </c>
      <c r="E766" s="169" t="s">
        <v>12</v>
      </c>
      <c r="F766" s="165"/>
      <c r="I766" s="138"/>
      <c r="J766" s="138"/>
      <c r="M766" s="835"/>
      <c r="N766" s="835"/>
    </row>
    <row r="767" spans="1:17" s="78" customFormat="1" ht="46.5" hidden="1" x14ac:dyDescent="0.25">
      <c r="A767" s="167">
        <v>2</v>
      </c>
      <c r="B767" s="10" t="s">
        <v>198</v>
      </c>
      <c r="C767" s="167" t="s">
        <v>12</v>
      </c>
      <c r="D767" s="165"/>
      <c r="E767" s="169" t="e">
        <f>F767/D767</f>
        <v>#DIV/0!</v>
      </c>
      <c r="F767" s="165"/>
      <c r="G767" s="67"/>
      <c r="H767" s="67"/>
      <c r="I767" s="138"/>
      <c r="J767" s="138"/>
      <c r="K767" s="79"/>
      <c r="M767" s="836"/>
      <c r="N767" s="836"/>
      <c r="O767" s="188"/>
      <c r="P767" s="188"/>
      <c r="Q767" s="188"/>
    </row>
    <row r="768" spans="1:17" ht="33" hidden="1" customHeight="1" x14ac:dyDescent="0.25">
      <c r="A768" s="144"/>
      <c r="B768" s="145" t="s">
        <v>20</v>
      </c>
      <c r="C768" s="144" t="s">
        <v>12</v>
      </c>
      <c r="D768" s="144" t="s">
        <v>12</v>
      </c>
      <c r="E768" s="144" t="s">
        <v>12</v>
      </c>
      <c r="F768" s="146">
        <f>F766+F767</f>
        <v>0</v>
      </c>
      <c r="I768" s="131">
        <f>SUM(I766:I767)</f>
        <v>0</v>
      </c>
      <c r="J768" s="131">
        <f>SUM(J766:J767)</f>
        <v>0</v>
      </c>
      <c r="M768" s="835"/>
      <c r="N768" s="835"/>
    </row>
    <row r="769" spans="1:17" x14ac:dyDescent="0.25">
      <c r="A769" s="17"/>
      <c r="B769" s="11"/>
      <c r="C769" s="17"/>
      <c r="D769" s="17"/>
      <c r="E769" s="17"/>
      <c r="F769" s="17"/>
      <c r="M769" s="835"/>
      <c r="N769" s="835"/>
    </row>
    <row r="770" spans="1:17" x14ac:dyDescent="0.25">
      <c r="A770" s="861" t="s">
        <v>146</v>
      </c>
      <c r="B770" s="861"/>
      <c r="C770" s="861"/>
      <c r="D770" s="861"/>
      <c r="E770" s="861"/>
      <c r="F770" s="861"/>
      <c r="G770" s="861"/>
      <c r="H770" s="861"/>
      <c r="I770" s="861"/>
      <c r="J770" s="861"/>
      <c r="M770" s="835"/>
      <c r="N770" s="835"/>
    </row>
    <row r="771" spans="1:17" x14ac:dyDescent="0.25">
      <c r="A771" s="172"/>
      <c r="B771" s="172"/>
      <c r="C771" s="172"/>
      <c r="D771" s="172"/>
      <c r="E771" s="172"/>
      <c r="F771" s="172"/>
      <c r="G771" s="172"/>
      <c r="H771" s="172"/>
      <c r="I771" s="850" t="s">
        <v>172</v>
      </c>
      <c r="J771" s="850"/>
      <c r="M771" s="835"/>
      <c r="N771" s="835"/>
    </row>
    <row r="772" spans="1:17" s="17" customFormat="1" ht="82.5" customHeight="1" x14ac:dyDescent="0.25">
      <c r="A772" s="167" t="s">
        <v>24</v>
      </c>
      <c r="B772" s="167" t="s">
        <v>0</v>
      </c>
      <c r="C772" s="167" t="s">
        <v>69</v>
      </c>
      <c r="D772" s="167" t="s">
        <v>67</v>
      </c>
      <c r="E772" s="167" t="s">
        <v>70</v>
      </c>
      <c r="F772" s="167" t="s">
        <v>7</v>
      </c>
      <c r="I772" s="133" t="s">
        <v>115</v>
      </c>
      <c r="J772" s="133" t="s">
        <v>173</v>
      </c>
      <c r="K772" s="81"/>
      <c r="M772" s="837"/>
      <c r="N772" s="837"/>
      <c r="O772" s="20"/>
      <c r="P772" s="20"/>
      <c r="Q772" s="20"/>
    </row>
    <row r="773" spans="1:17" s="17" customFormat="1" x14ac:dyDescent="0.25">
      <c r="A773" s="113">
        <v>1</v>
      </c>
      <c r="B773" s="113">
        <v>2</v>
      </c>
      <c r="C773" s="113">
        <v>4</v>
      </c>
      <c r="D773" s="113">
        <v>5</v>
      </c>
      <c r="E773" s="113">
        <v>6</v>
      </c>
      <c r="F773" s="113">
        <v>7</v>
      </c>
      <c r="G773" s="1"/>
      <c r="H773" s="1"/>
      <c r="I773" s="135"/>
      <c r="J773" s="135"/>
      <c r="K773" s="19"/>
      <c r="M773" s="844">
        <v>150000</v>
      </c>
      <c r="N773" s="759">
        <f>F780-M773</f>
        <v>0</v>
      </c>
      <c r="O773" s="20"/>
      <c r="P773" s="20"/>
      <c r="Q773" s="20"/>
    </row>
    <row r="774" spans="1:17" s="17" customFormat="1" ht="33" hidden="1" customHeight="1" x14ac:dyDescent="0.25">
      <c r="A774" s="226">
        <v>1</v>
      </c>
      <c r="B774" s="10" t="s">
        <v>92</v>
      </c>
      <c r="C774" s="270">
        <f>F774/D774</f>
        <v>0</v>
      </c>
      <c r="D774" s="270">
        <v>10.4</v>
      </c>
      <c r="E774" s="270">
        <v>0</v>
      </c>
      <c r="F774" s="270"/>
      <c r="I774" s="138"/>
      <c r="J774" s="138"/>
      <c r="K774" s="19"/>
      <c r="M774" s="844"/>
      <c r="N774" s="837"/>
      <c r="O774" s="20"/>
      <c r="P774" s="20"/>
      <c r="Q774" s="20"/>
    </row>
    <row r="775" spans="1:17" s="17" customFormat="1" ht="33" hidden="1" customHeight="1" x14ac:dyDescent="0.25">
      <c r="A775" s="226">
        <v>2</v>
      </c>
      <c r="B775" s="10" t="s">
        <v>222</v>
      </c>
      <c r="C775" s="270">
        <f t="shared" ref="C775:C785" si="27">F775/D775</f>
        <v>0</v>
      </c>
      <c r="D775" s="270">
        <v>10.4</v>
      </c>
      <c r="E775" s="270">
        <v>0</v>
      </c>
      <c r="F775" s="270"/>
      <c r="I775" s="138"/>
      <c r="J775" s="138"/>
      <c r="K775" s="19"/>
      <c r="M775" s="844"/>
      <c r="N775" s="837"/>
      <c r="O775" s="20"/>
      <c r="P775" s="20"/>
      <c r="Q775" s="20"/>
    </row>
    <row r="776" spans="1:17" s="1" customFormat="1" ht="36" hidden="1" customHeight="1" x14ac:dyDescent="0.25">
      <c r="A776" s="226">
        <v>3</v>
      </c>
      <c r="B776" s="10" t="s">
        <v>68</v>
      </c>
      <c r="C776" s="270">
        <f t="shared" si="27"/>
        <v>0</v>
      </c>
      <c r="D776" s="270">
        <v>2265.86</v>
      </c>
      <c r="E776" s="270">
        <v>0</v>
      </c>
      <c r="F776" s="271"/>
      <c r="G776" s="17"/>
      <c r="H776" s="17"/>
      <c r="I776" s="138"/>
      <c r="J776" s="138"/>
      <c r="K776" s="104"/>
      <c r="M776" s="845"/>
      <c r="N776" s="763"/>
      <c r="O776" s="191"/>
      <c r="P776" s="191"/>
      <c r="Q776" s="191"/>
    </row>
    <row r="777" spans="1:17" s="1" customFormat="1" hidden="1" x14ac:dyDescent="0.25">
      <c r="A777" s="226">
        <v>4</v>
      </c>
      <c r="B777" s="10" t="s">
        <v>223</v>
      </c>
      <c r="C777" s="270">
        <f t="shared" si="27"/>
        <v>0</v>
      </c>
      <c r="D777" s="270">
        <v>2265.86</v>
      </c>
      <c r="E777" s="270">
        <v>0</v>
      </c>
      <c r="F777" s="270"/>
      <c r="G777" s="17"/>
      <c r="H777" s="17"/>
      <c r="I777" s="138"/>
      <c r="J777" s="138"/>
      <c r="K777" s="104"/>
      <c r="M777" s="845"/>
      <c r="N777" s="763"/>
      <c r="O777" s="191"/>
      <c r="P777" s="191"/>
      <c r="Q777" s="191"/>
    </row>
    <row r="778" spans="1:17" s="17" customFormat="1" ht="32.25" hidden="1" customHeight="1" x14ac:dyDescent="0.25">
      <c r="A778" s="226">
        <v>5</v>
      </c>
      <c r="B778" s="10" t="s">
        <v>93</v>
      </c>
      <c r="C778" s="270">
        <f t="shared" si="27"/>
        <v>0</v>
      </c>
      <c r="D778" s="270">
        <v>41.3</v>
      </c>
      <c r="E778" s="270">
        <v>0</v>
      </c>
      <c r="F778" s="270"/>
      <c r="I778" s="138"/>
      <c r="J778" s="138"/>
      <c r="K778" s="19"/>
      <c r="M778" s="844"/>
      <c r="N778" s="837"/>
      <c r="O778" s="20"/>
      <c r="P778" s="20"/>
      <c r="Q778" s="20"/>
    </row>
    <row r="779" spans="1:17" s="17" customFormat="1" ht="52.5" hidden="1" customHeight="1" x14ac:dyDescent="0.25">
      <c r="A779" s="226">
        <v>6</v>
      </c>
      <c r="B779" s="10" t="s">
        <v>224</v>
      </c>
      <c r="C779" s="270" t="e">
        <f t="shared" si="27"/>
        <v>#DIV/0!</v>
      </c>
      <c r="D779" s="270"/>
      <c r="E779" s="270">
        <v>0</v>
      </c>
      <c r="F779" s="270"/>
      <c r="I779" s="138"/>
      <c r="J779" s="138"/>
      <c r="K779" s="19"/>
      <c r="M779" s="844"/>
      <c r="N779" s="837"/>
      <c r="O779" s="20"/>
      <c r="P779" s="20"/>
      <c r="Q779" s="20"/>
    </row>
    <row r="780" spans="1:17" s="17" customFormat="1" ht="32.25" customHeight="1" x14ac:dyDescent="0.25">
      <c r="A780" s="658">
        <v>1</v>
      </c>
      <c r="B780" s="10" t="s">
        <v>324</v>
      </c>
      <c r="C780" s="657">
        <v>2000</v>
      </c>
      <c r="D780" s="657">
        <f>54.2</f>
        <v>54.2</v>
      </c>
      <c r="E780" s="657">
        <v>1.03</v>
      </c>
      <c r="F780" s="657">
        <f>ROUND(C780*D780*E780,2)+38348</f>
        <v>150000</v>
      </c>
      <c r="I780" s="138"/>
      <c r="J780" s="138"/>
      <c r="K780" s="19"/>
      <c r="M780" s="844"/>
      <c r="N780" s="837"/>
      <c r="O780" s="20"/>
      <c r="P780" s="20"/>
      <c r="Q780" s="20"/>
    </row>
    <row r="781" spans="1:17" s="17" customFormat="1" ht="34.5" hidden="1" customHeight="1" x14ac:dyDescent="0.25">
      <c r="A781" s="658">
        <v>1</v>
      </c>
      <c r="B781" s="10" t="s">
        <v>356</v>
      </c>
      <c r="C781" s="657" t="e">
        <f t="shared" ref="C781" si="28">F781/D781</f>
        <v>#DIV/0!</v>
      </c>
      <c r="D781" s="657"/>
      <c r="E781" s="657">
        <v>0</v>
      </c>
      <c r="F781" s="657"/>
      <c r="I781" s="138"/>
      <c r="J781" s="138"/>
      <c r="K781" s="19"/>
      <c r="M781" s="844"/>
      <c r="N781" s="837"/>
      <c r="O781" s="20"/>
      <c r="P781" s="20"/>
      <c r="Q781" s="20"/>
    </row>
    <row r="782" spans="1:17" s="17" customFormat="1" ht="32.25" customHeight="1" x14ac:dyDescent="0.25">
      <c r="A782" s="658">
        <v>2</v>
      </c>
      <c r="B782" s="10" t="s">
        <v>325</v>
      </c>
      <c r="C782" s="657">
        <v>2100</v>
      </c>
      <c r="D782" s="657">
        <f>(48.7+24.348)</f>
        <v>73.048000000000002</v>
      </c>
      <c r="E782" s="657">
        <v>1.03</v>
      </c>
      <c r="F782" s="657">
        <f>ROUND(C782*D782*E782,2)+38997.18</f>
        <v>197000</v>
      </c>
      <c r="I782" s="138"/>
      <c r="J782" s="138"/>
      <c r="K782" s="19"/>
      <c r="M782" s="844">
        <v>197000</v>
      </c>
      <c r="N782" s="759">
        <f>F782-M782</f>
        <v>0</v>
      </c>
      <c r="O782" s="20"/>
      <c r="P782" s="20"/>
      <c r="Q782" s="20"/>
    </row>
    <row r="783" spans="1:17" s="17" customFormat="1" ht="47.25" hidden="1" customHeight="1" x14ac:dyDescent="0.25">
      <c r="A783" s="658">
        <v>2</v>
      </c>
      <c r="B783" s="10" t="s">
        <v>357</v>
      </c>
      <c r="C783" s="657" t="e">
        <f t="shared" ref="C783" si="29">F783/D783</f>
        <v>#DIV/0!</v>
      </c>
      <c r="D783" s="657"/>
      <c r="E783" s="657">
        <v>0</v>
      </c>
      <c r="F783" s="657"/>
      <c r="I783" s="138"/>
      <c r="J783" s="138"/>
      <c r="K783" s="19"/>
      <c r="M783" s="837"/>
      <c r="N783" s="837"/>
      <c r="O783" s="20"/>
      <c r="P783" s="20"/>
      <c r="Q783" s="20"/>
    </row>
    <row r="784" spans="1:17" s="17" customFormat="1" ht="39.75" customHeight="1" x14ac:dyDescent="0.25">
      <c r="A784" s="658">
        <v>3</v>
      </c>
      <c r="B784" s="10" t="s">
        <v>192</v>
      </c>
      <c r="C784" s="657">
        <v>120.68</v>
      </c>
      <c r="D784" s="657">
        <v>924.34</v>
      </c>
      <c r="E784" s="657">
        <v>1.03</v>
      </c>
      <c r="F784" s="657">
        <f>ROUND(C784*D784*E784,2)</f>
        <v>114895.83</v>
      </c>
      <c r="I784" s="138"/>
      <c r="J784" s="138"/>
      <c r="K784" s="242" t="s">
        <v>227</v>
      </c>
      <c r="M784" s="837"/>
      <c r="N784" s="837"/>
      <c r="O784" s="20"/>
      <c r="P784" s="20"/>
      <c r="Q784" s="20"/>
    </row>
    <row r="785" spans="1:17" s="17" customFormat="1" ht="63" hidden="1" customHeight="1" x14ac:dyDescent="0.25">
      <c r="A785" s="546">
        <v>3</v>
      </c>
      <c r="B785" s="10" t="s">
        <v>225</v>
      </c>
      <c r="C785" s="547" t="e">
        <f t="shared" si="27"/>
        <v>#DIV/0!</v>
      </c>
      <c r="D785" s="547"/>
      <c r="E785" s="547"/>
      <c r="F785" s="547"/>
      <c r="I785" s="138"/>
      <c r="J785" s="138"/>
      <c r="K785" s="242" t="s">
        <v>227</v>
      </c>
      <c r="M785" s="837"/>
      <c r="N785" s="837"/>
      <c r="O785" s="20"/>
      <c r="P785" s="20"/>
      <c r="Q785" s="20"/>
    </row>
    <row r="786" spans="1:17" s="17" customFormat="1" ht="32.25" customHeight="1" x14ac:dyDescent="0.25">
      <c r="A786" s="144"/>
      <c r="B786" s="145" t="s">
        <v>20</v>
      </c>
      <c r="C786" s="144" t="s">
        <v>21</v>
      </c>
      <c r="D786" s="144" t="s">
        <v>21</v>
      </c>
      <c r="E786" s="144" t="s">
        <v>21</v>
      </c>
      <c r="F786" s="146">
        <f>SUM(F774:F785)</f>
        <v>461895.83</v>
      </c>
      <c r="I786" s="135">
        <f>SUM(I774:I785)</f>
        <v>0</v>
      </c>
      <c r="J786" s="135">
        <f>SUM(J774:J785)</f>
        <v>0</v>
      </c>
      <c r="K786" s="19"/>
      <c r="M786" s="837"/>
      <c r="N786" s="837"/>
      <c r="O786" s="20"/>
      <c r="P786" s="20"/>
      <c r="Q786" s="20"/>
    </row>
    <row r="787" spans="1:17" s="17" customFormat="1" ht="32.25" customHeight="1" x14ac:dyDescent="0.25">
      <c r="B787" s="11"/>
      <c r="G787" s="67"/>
      <c r="H787" s="67"/>
      <c r="I787" s="67"/>
      <c r="J787" s="67"/>
      <c r="K787" s="19"/>
      <c r="M787" s="837"/>
      <c r="N787" s="837"/>
      <c r="O787" s="20"/>
      <c r="P787" s="20"/>
      <c r="Q787" s="20"/>
    </row>
    <row r="788" spans="1:17" s="17" customFormat="1" x14ac:dyDescent="0.25">
      <c r="A788" s="866" t="s">
        <v>140</v>
      </c>
      <c r="B788" s="866"/>
      <c r="C788" s="866"/>
      <c r="D788" s="866"/>
      <c r="E788" s="866"/>
      <c r="F788" s="866"/>
      <c r="G788" s="866"/>
      <c r="H788" s="866"/>
      <c r="I788" s="866"/>
      <c r="J788" s="866"/>
      <c r="K788" s="19"/>
      <c r="M788" s="837"/>
      <c r="N788" s="837"/>
      <c r="O788" s="20"/>
      <c r="P788" s="20"/>
      <c r="Q788" s="20"/>
    </row>
    <row r="789" spans="1:17" x14ac:dyDescent="0.25">
      <c r="A789" s="32"/>
      <c r="B789" s="11"/>
      <c r="C789" s="17"/>
      <c r="D789" s="17"/>
      <c r="E789" s="17"/>
      <c r="F789" s="17"/>
      <c r="I789" s="850" t="s">
        <v>172</v>
      </c>
      <c r="J789" s="850"/>
      <c r="M789" s="835"/>
      <c r="N789" s="835"/>
    </row>
    <row r="790" spans="1:17" ht="56.25" x14ac:dyDescent="0.25">
      <c r="A790" s="167" t="s">
        <v>24</v>
      </c>
      <c r="B790" s="167" t="s">
        <v>14</v>
      </c>
      <c r="C790" s="167" t="s">
        <v>71</v>
      </c>
      <c r="D790" s="167" t="s">
        <v>72</v>
      </c>
      <c r="E790" s="167" t="s">
        <v>147</v>
      </c>
      <c r="I790" s="133" t="s">
        <v>115</v>
      </c>
      <c r="J790" s="133" t="s">
        <v>173</v>
      </c>
      <c r="K790" s="127"/>
      <c r="M790" s="835"/>
      <c r="N790" s="835"/>
    </row>
    <row r="791" spans="1:17" x14ac:dyDescent="0.25">
      <c r="A791" s="113">
        <v>1</v>
      </c>
      <c r="B791" s="113">
        <v>2</v>
      </c>
      <c r="C791" s="113">
        <v>3</v>
      </c>
      <c r="D791" s="113">
        <v>4</v>
      </c>
      <c r="E791" s="113">
        <v>5</v>
      </c>
      <c r="F791" s="78"/>
      <c r="G791" s="78"/>
      <c r="H791" s="78"/>
      <c r="I791" s="135"/>
      <c r="J791" s="135"/>
      <c r="M791" s="835"/>
      <c r="N791" s="835"/>
    </row>
    <row r="792" spans="1:17" s="244" customFormat="1" ht="36.75" customHeight="1" x14ac:dyDescent="0.25">
      <c r="A792" s="658">
        <v>1</v>
      </c>
      <c r="B792" s="545" t="s">
        <v>326</v>
      </c>
      <c r="C792" s="658">
        <v>1</v>
      </c>
      <c r="D792" s="658">
        <v>1</v>
      </c>
      <c r="E792" s="657">
        <f>62678-36000</f>
        <v>26678</v>
      </c>
      <c r="F792" s="78"/>
      <c r="G792" s="78"/>
      <c r="H792" s="78"/>
      <c r="I792" s="135"/>
      <c r="J792" s="135"/>
      <c r="K792" s="68"/>
      <c r="M792" s="835"/>
      <c r="N792" s="835"/>
      <c r="O792" s="184"/>
      <c r="P792" s="184"/>
      <c r="Q792" s="184"/>
    </row>
    <row r="793" spans="1:17" s="244" customFormat="1" ht="36.75" customHeight="1" x14ac:dyDescent="0.25">
      <c r="A793" s="658">
        <v>2</v>
      </c>
      <c r="B793" s="545" t="s">
        <v>327</v>
      </c>
      <c r="C793" s="658">
        <v>1</v>
      </c>
      <c r="D793" s="658">
        <v>1</v>
      </c>
      <c r="E793" s="657">
        <v>10700</v>
      </c>
      <c r="F793" s="78"/>
      <c r="G793" s="78"/>
      <c r="H793" s="78"/>
      <c r="I793" s="135"/>
      <c r="J793" s="135"/>
      <c r="K793" s="68"/>
      <c r="M793" s="835"/>
      <c r="N793" s="835"/>
      <c r="O793" s="184"/>
      <c r="P793" s="184"/>
      <c r="Q793" s="184"/>
    </row>
    <row r="794" spans="1:17" s="244" customFormat="1" ht="36.75" customHeight="1" x14ac:dyDescent="0.25">
      <c r="A794" s="658">
        <v>3</v>
      </c>
      <c r="B794" s="545" t="s">
        <v>328</v>
      </c>
      <c r="C794" s="658">
        <v>1</v>
      </c>
      <c r="D794" s="658">
        <v>1</v>
      </c>
      <c r="E794" s="657">
        <v>14000</v>
      </c>
      <c r="F794" s="78"/>
      <c r="G794" s="78"/>
      <c r="H794" s="78"/>
      <c r="I794" s="135"/>
      <c r="J794" s="135"/>
      <c r="K794" s="68"/>
      <c r="M794" s="835"/>
      <c r="N794" s="835"/>
      <c r="O794" s="184"/>
      <c r="P794" s="184"/>
      <c r="Q794" s="184"/>
    </row>
    <row r="795" spans="1:17" s="244" customFormat="1" ht="36.75" customHeight="1" x14ac:dyDescent="0.25">
      <c r="A795" s="658">
        <v>4</v>
      </c>
      <c r="B795" s="545" t="s">
        <v>342</v>
      </c>
      <c r="C795" s="658">
        <v>1</v>
      </c>
      <c r="D795" s="658">
        <v>1</v>
      </c>
      <c r="E795" s="657">
        <v>1600</v>
      </c>
      <c r="F795" s="78"/>
      <c r="G795" s="78"/>
      <c r="H795" s="78"/>
      <c r="I795" s="135"/>
      <c r="J795" s="135"/>
      <c r="K795" s="68"/>
      <c r="M795" s="835"/>
      <c r="N795" s="835"/>
      <c r="O795" s="184"/>
      <c r="P795" s="184"/>
      <c r="Q795" s="184"/>
    </row>
    <row r="796" spans="1:17" s="244" customFormat="1" ht="36.75" customHeight="1" x14ac:dyDescent="0.25">
      <c r="A796" s="658">
        <v>5</v>
      </c>
      <c r="B796" s="545" t="s">
        <v>329</v>
      </c>
      <c r="C796" s="658"/>
      <c r="D796" s="658"/>
      <c r="E796" s="657">
        <v>29388.5</v>
      </c>
      <c r="F796" s="78"/>
      <c r="G796" s="78"/>
      <c r="H796" s="78"/>
      <c r="I796" s="135"/>
      <c r="J796" s="135"/>
      <c r="K796" s="68"/>
      <c r="M796" s="835"/>
      <c r="N796" s="835"/>
      <c r="O796" s="184"/>
      <c r="P796" s="184"/>
      <c r="Q796" s="184"/>
    </row>
    <row r="797" spans="1:17" s="244" customFormat="1" ht="46.5" x14ac:dyDescent="0.25">
      <c r="A797" s="658">
        <v>6</v>
      </c>
      <c r="B797" s="545" t="s">
        <v>330</v>
      </c>
      <c r="C797" s="658">
        <v>1</v>
      </c>
      <c r="D797" s="658">
        <v>1</v>
      </c>
      <c r="E797" s="657">
        <f>98400-41345.18</f>
        <v>57054.82</v>
      </c>
      <c r="F797" s="78"/>
      <c r="G797" s="78"/>
      <c r="H797" s="78"/>
      <c r="I797" s="135"/>
      <c r="J797" s="135"/>
      <c r="K797" s="68"/>
      <c r="M797" s="835"/>
      <c r="N797" s="835"/>
      <c r="O797" s="184"/>
      <c r="P797" s="184"/>
      <c r="Q797" s="184"/>
    </row>
    <row r="798" spans="1:17" s="244" customFormat="1" ht="27.75" customHeight="1" x14ac:dyDescent="0.25">
      <c r="A798" s="658">
        <v>7</v>
      </c>
      <c r="B798" s="545" t="s">
        <v>331</v>
      </c>
      <c r="C798" s="658">
        <v>1</v>
      </c>
      <c r="D798" s="658">
        <v>1</v>
      </c>
      <c r="E798" s="657">
        <f>21000+25800</f>
        <v>46800</v>
      </c>
      <c r="F798" s="78"/>
      <c r="G798" s="78"/>
      <c r="H798" s="78"/>
      <c r="I798" s="135"/>
      <c r="J798" s="135"/>
      <c r="K798" s="68"/>
      <c r="M798" s="847">
        <v>46800</v>
      </c>
      <c r="N798" s="758">
        <f>E798-M798</f>
        <v>0</v>
      </c>
      <c r="O798" s="184"/>
      <c r="P798" s="184"/>
      <c r="Q798" s="184"/>
    </row>
    <row r="799" spans="1:17" s="244" customFormat="1" ht="31.5" customHeight="1" x14ac:dyDescent="0.25">
      <c r="A799" s="658">
        <v>8</v>
      </c>
      <c r="B799" s="545" t="s">
        <v>332</v>
      </c>
      <c r="C799" s="658">
        <v>1</v>
      </c>
      <c r="D799" s="658">
        <v>1</v>
      </c>
      <c r="E799" s="657">
        <v>19200</v>
      </c>
      <c r="F799" s="78"/>
      <c r="G799" s="78"/>
      <c r="H799" s="78"/>
      <c r="I799" s="135"/>
      <c r="J799" s="135"/>
      <c r="K799" s="68"/>
      <c r="M799" s="847">
        <v>19200</v>
      </c>
      <c r="N799" s="758">
        <f>E799-M799</f>
        <v>0</v>
      </c>
      <c r="O799" s="184"/>
      <c r="P799" s="184"/>
      <c r="Q799" s="184"/>
    </row>
    <row r="800" spans="1:17" s="244" customFormat="1" ht="31.5" customHeight="1" x14ac:dyDescent="0.25">
      <c r="A800" s="658">
        <v>9</v>
      </c>
      <c r="B800" s="545" t="s">
        <v>334</v>
      </c>
      <c r="C800" s="658">
        <v>1</v>
      </c>
      <c r="D800" s="658">
        <v>1</v>
      </c>
      <c r="E800" s="657">
        <v>9880</v>
      </c>
      <c r="F800" s="78"/>
      <c r="G800" s="78"/>
      <c r="H800" s="78"/>
      <c r="I800" s="135"/>
      <c r="J800" s="135"/>
      <c r="K800" s="68"/>
      <c r="M800" s="835"/>
      <c r="N800" s="835"/>
      <c r="O800" s="184"/>
      <c r="P800" s="184"/>
      <c r="Q800" s="184"/>
    </row>
    <row r="801" spans="1:17" s="244" customFormat="1" ht="38.25" customHeight="1" x14ac:dyDescent="0.25">
      <c r="A801" s="658">
        <v>10</v>
      </c>
      <c r="B801" s="545" t="s">
        <v>335</v>
      </c>
      <c r="C801" s="658">
        <v>1</v>
      </c>
      <c r="D801" s="658">
        <v>1</v>
      </c>
      <c r="E801" s="657">
        <v>6650</v>
      </c>
      <c r="F801" s="78"/>
      <c r="G801" s="78"/>
      <c r="H801" s="78"/>
      <c r="I801" s="135"/>
      <c r="J801" s="135"/>
      <c r="K801" s="68"/>
      <c r="M801" s="835"/>
      <c r="N801" s="835"/>
      <c r="O801" s="184"/>
      <c r="P801" s="184"/>
      <c r="Q801" s="184"/>
    </row>
    <row r="802" spans="1:17" s="244" customFormat="1" ht="34.5" customHeight="1" x14ac:dyDescent="0.25">
      <c r="A802" s="658">
        <v>11</v>
      </c>
      <c r="B802" s="545" t="s">
        <v>333</v>
      </c>
      <c r="C802" s="658">
        <v>1</v>
      </c>
      <c r="D802" s="658">
        <v>1</v>
      </c>
      <c r="E802" s="657">
        <v>0</v>
      </c>
      <c r="F802" s="78"/>
      <c r="G802" s="78"/>
      <c r="H802" s="78"/>
      <c r="I802" s="135"/>
      <c r="J802" s="135"/>
      <c r="K802" s="68"/>
      <c r="M802" s="835"/>
      <c r="N802" s="835"/>
      <c r="O802" s="184"/>
      <c r="P802" s="184"/>
      <c r="Q802" s="184"/>
    </row>
    <row r="803" spans="1:17" s="244" customFormat="1" ht="69.75" x14ac:dyDescent="0.25">
      <c r="A803" s="658">
        <v>12</v>
      </c>
      <c r="B803" s="545" t="s">
        <v>336</v>
      </c>
      <c r="C803" s="658">
        <v>1</v>
      </c>
      <c r="D803" s="658">
        <v>1</v>
      </c>
      <c r="E803" s="657">
        <v>0</v>
      </c>
      <c r="F803" s="78"/>
      <c r="G803" s="78"/>
      <c r="H803" s="78"/>
      <c r="I803" s="135"/>
      <c r="J803" s="135"/>
      <c r="K803" s="68"/>
      <c r="M803" s="835"/>
      <c r="N803" s="835"/>
      <c r="O803" s="184"/>
      <c r="P803" s="184"/>
      <c r="Q803" s="184"/>
    </row>
    <row r="804" spans="1:17" ht="46.5" x14ac:dyDescent="0.25">
      <c r="A804" s="658">
        <v>13</v>
      </c>
      <c r="B804" s="545" t="s">
        <v>337</v>
      </c>
      <c r="C804" s="658">
        <v>1</v>
      </c>
      <c r="D804" s="658">
        <v>1</v>
      </c>
      <c r="E804" s="657">
        <v>37000</v>
      </c>
      <c r="I804" s="138"/>
      <c r="J804" s="138"/>
      <c r="M804" s="835"/>
      <c r="N804" s="835"/>
    </row>
    <row r="805" spans="1:17" s="78" customFormat="1" ht="46.5" x14ac:dyDescent="0.25">
      <c r="A805" s="658">
        <v>14</v>
      </c>
      <c r="B805" s="545" t="s">
        <v>338</v>
      </c>
      <c r="C805" s="658">
        <v>1</v>
      </c>
      <c r="D805" s="658">
        <v>1</v>
      </c>
      <c r="E805" s="657">
        <f>15534.72+3431.28</f>
        <v>18966</v>
      </c>
      <c r="F805" s="67"/>
      <c r="G805" s="67"/>
      <c r="H805" s="67"/>
      <c r="I805" s="138"/>
      <c r="J805" s="138"/>
      <c r="K805" s="79"/>
      <c r="M805" s="847">
        <v>18966</v>
      </c>
      <c r="N805" s="758">
        <f>E805-M805</f>
        <v>0</v>
      </c>
      <c r="O805" s="188"/>
      <c r="P805" s="188"/>
      <c r="Q805" s="188"/>
    </row>
    <row r="806" spans="1:17" ht="46.5" x14ac:dyDescent="0.25">
      <c r="A806" s="658">
        <v>15</v>
      </c>
      <c r="B806" s="545" t="s">
        <v>339</v>
      </c>
      <c r="C806" s="658">
        <v>1</v>
      </c>
      <c r="D806" s="658">
        <v>1</v>
      </c>
      <c r="E806" s="657">
        <v>9800</v>
      </c>
      <c r="I806" s="138"/>
      <c r="J806" s="138"/>
      <c r="M806" s="835"/>
      <c r="N806" s="835"/>
      <c r="P806" s="106"/>
      <c r="Q806" s="195"/>
    </row>
    <row r="807" spans="1:17" x14ac:dyDescent="0.25">
      <c r="A807" s="658">
        <v>16</v>
      </c>
      <c r="B807" s="545" t="s">
        <v>297</v>
      </c>
      <c r="C807" s="658">
        <v>1</v>
      </c>
      <c r="D807" s="658">
        <v>1</v>
      </c>
      <c r="E807" s="657">
        <f>4950-269.28</f>
        <v>4680.72</v>
      </c>
      <c r="I807" s="138"/>
      <c r="J807" s="138"/>
      <c r="M807" s="835"/>
      <c r="N807" s="835"/>
      <c r="P807" s="106"/>
      <c r="Q807" s="195"/>
    </row>
    <row r="808" spans="1:17" s="528" customFormat="1" x14ac:dyDescent="0.25">
      <c r="A808" s="658">
        <v>17</v>
      </c>
      <c r="B808" s="545" t="s">
        <v>340</v>
      </c>
      <c r="C808" s="658">
        <v>1</v>
      </c>
      <c r="D808" s="658">
        <v>1</v>
      </c>
      <c r="E808" s="657">
        <v>0</v>
      </c>
      <c r="I808" s="138"/>
      <c r="J808" s="138"/>
      <c r="K808" s="68"/>
      <c r="M808" s="835"/>
      <c r="N808" s="835"/>
      <c r="O808" s="184"/>
      <c r="P808" s="106"/>
      <c r="Q808" s="195"/>
    </row>
    <row r="809" spans="1:17" s="528" customFormat="1" ht="46.5" x14ac:dyDescent="0.25">
      <c r="A809" s="658">
        <v>18</v>
      </c>
      <c r="B809" s="545" t="s">
        <v>341</v>
      </c>
      <c r="C809" s="658">
        <v>1</v>
      </c>
      <c r="D809" s="658">
        <v>1</v>
      </c>
      <c r="E809" s="657">
        <v>83000</v>
      </c>
      <c r="I809" s="138"/>
      <c r="J809" s="138"/>
      <c r="K809" s="68"/>
      <c r="M809" s="835"/>
      <c r="N809" s="835"/>
      <c r="O809" s="184"/>
      <c r="P809" s="106"/>
      <c r="Q809" s="195"/>
    </row>
    <row r="810" spans="1:17" s="528" customFormat="1" x14ac:dyDescent="0.25">
      <c r="A810" s="658">
        <v>19</v>
      </c>
      <c r="B810" s="545" t="s">
        <v>349</v>
      </c>
      <c r="C810" s="658">
        <v>1</v>
      </c>
      <c r="D810" s="658">
        <v>1</v>
      </c>
      <c r="E810" s="657">
        <v>0</v>
      </c>
      <c r="I810" s="138"/>
      <c r="J810" s="138"/>
      <c r="K810" s="68"/>
      <c r="M810" s="835"/>
      <c r="N810" s="835"/>
      <c r="O810" s="184"/>
      <c r="P810" s="106"/>
      <c r="Q810" s="195"/>
    </row>
    <row r="811" spans="1:17" s="656" customFormat="1" x14ac:dyDescent="0.25">
      <c r="A811" s="658">
        <v>20</v>
      </c>
      <c r="B811" s="548" t="s">
        <v>391</v>
      </c>
      <c r="C811" s="658">
        <v>1</v>
      </c>
      <c r="D811" s="658">
        <v>1</v>
      </c>
      <c r="E811" s="657">
        <v>20000</v>
      </c>
      <c r="I811" s="138"/>
      <c r="J811" s="138"/>
      <c r="K811" s="68"/>
      <c r="M811" s="835"/>
      <c r="N811" s="835"/>
      <c r="O811" s="184"/>
      <c r="P811" s="106"/>
      <c r="Q811" s="195"/>
    </row>
    <row r="812" spans="1:17" s="656" customFormat="1" ht="46.5" x14ac:dyDescent="0.25">
      <c r="A812" s="658">
        <v>21</v>
      </c>
      <c r="B812" s="548" t="s">
        <v>425</v>
      </c>
      <c r="C812" s="658">
        <v>1</v>
      </c>
      <c r="D812" s="658">
        <v>1</v>
      </c>
      <c r="E812" s="657">
        <v>66000</v>
      </c>
      <c r="I812" s="138"/>
      <c r="J812" s="138"/>
      <c r="K812" s="68"/>
      <c r="M812" s="835"/>
      <c r="N812" s="835"/>
      <c r="O812" s="184"/>
      <c r="P812" s="106"/>
      <c r="Q812" s="195"/>
    </row>
    <row r="813" spans="1:17" ht="34.5" customHeight="1" x14ac:dyDescent="0.25">
      <c r="A813" s="144"/>
      <c r="B813" s="145" t="s">
        <v>20</v>
      </c>
      <c r="C813" s="144" t="s">
        <v>21</v>
      </c>
      <c r="D813" s="144" t="s">
        <v>21</v>
      </c>
      <c r="E813" s="146">
        <f>SUM(E792:E812)</f>
        <v>461398.04</v>
      </c>
      <c r="I813" s="135">
        <f>SUM(I792:I812)</f>
        <v>0</v>
      </c>
      <c r="J813" s="135">
        <f>SUM(J792:J812)</f>
        <v>0</v>
      </c>
      <c r="M813" s="835"/>
      <c r="N813" s="835"/>
      <c r="P813" s="106"/>
      <c r="Q813" s="195"/>
    </row>
    <row r="814" spans="1:17" x14ac:dyDescent="0.25">
      <c r="A814" s="17"/>
      <c r="B814" s="11"/>
      <c r="C814" s="17"/>
      <c r="D814" s="17"/>
      <c r="E814" s="17"/>
      <c r="F814" s="17"/>
      <c r="M814" s="835"/>
      <c r="N814" s="835"/>
      <c r="P814" s="106"/>
      <c r="Q814" s="195"/>
    </row>
    <row r="815" spans="1:17" x14ac:dyDescent="0.25">
      <c r="A815" s="860" t="s">
        <v>118</v>
      </c>
      <c r="B815" s="860"/>
      <c r="C815" s="860"/>
      <c r="D815" s="860"/>
      <c r="E815" s="860"/>
      <c r="F815" s="860"/>
      <c r="G815" s="860"/>
      <c r="H815" s="860"/>
      <c r="I815" s="860"/>
      <c r="J815" s="860"/>
      <c r="M815" s="835"/>
      <c r="N815" s="835"/>
      <c r="P815" s="106"/>
    </row>
    <row r="816" spans="1:17" x14ac:dyDescent="0.25">
      <c r="A816" s="30"/>
      <c r="B816" s="11"/>
      <c r="C816" s="17"/>
      <c r="D816" s="17"/>
      <c r="E816" s="17"/>
      <c r="F816" s="17"/>
      <c r="M816" s="835"/>
      <c r="N816" s="835"/>
      <c r="P816" s="106"/>
    </row>
    <row r="817" spans="1:17" x14ac:dyDescent="0.25">
      <c r="A817" s="30"/>
      <c r="B817" s="11"/>
      <c r="C817" s="17"/>
      <c r="D817" s="17"/>
      <c r="E817" s="17"/>
      <c r="F817" s="17"/>
      <c r="I817" s="850" t="s">
        <v>172</v>
      </c>
      <c r="J817" s="850"/>
      <c r="K817" s="128"/>
      <c r="M817" s="835"/>
      <c r="N817" s="835"/>
    </row>
    <row r="818" spans="1:17" ht="56.25" x14ac:dyDescent="0.25">
      <c r="A818" s="167" t="s">
        <v>24</v>
      </c>
      <c r="B818" s="167" t="s">
        <v>14</v>
      </c>
      <c r="C818" s="167" t="s">
        <v>74</v>
      </c>
      <c r="D818" s="167" t="s">
        <v>117</v>
      </c>
      <c r="F818" s="17"/>
      <c r="I818" s="133" t="s">
        <v>115</v>
      </c>
      <c r="J818" s="133" t="s">
        <v>173</v>
      </c>
      <c r="M818" s="835"/>
      <c r="N818" s="835"/>
      <c r="P818" s="106"/>
    </row>
    <row r="819" spans="1:17" x14ac:dyDescent="0.25">
      <c r="A819" s="113">
        <v>1</v>
      </c>
      <c r="B819" s="113">
        <v>2</v>
      </c>
      <c r="C819" s="113">
        <v>3</v>
      </c>
      <c r="D819" s="113">
        <v>4</v>
      </c>
      <c r="E819" s="78"/>
      <c r="F819" s="1"/>
      <c r="G819" s="78"/>
      <c r="H819" s="78"/>
      <c r="I819" s="135"/>
      <c r="J819" s="135"/>
      <c r="M819" s="835"/>
      <c r="N819" s="835"/>
      <c r="P819" s="106"/>
    </row>
    <row r="820" spans="1:17" s="244" customFormat="1" ht="46.5" x14ac:dyDescent="0.25">
      <c r="A820" s="658">
        <v>1</v>
      </c>
      <c r="B820" s="545" t="s">
        <v>343</v>
      </c>
      <c r="C820" s="13">
        <v>1</v>
      </c>
      <c r="D820" s="657">
        <f>96000+3600</f>
        <v>99600</v>
      </c>
      <c r="E820" s="78"/>
      <c r="F820" s="1"/>
      <c r="G820" s="78"/>
      <c r="H820" s="78"/>
      <c r="I820" s="135"/>
      <c r="J820" s="135"/>
      <c r="K820" s="68"/>
      <c r="M820" s="835">
        <v>99600</v>
      </c>
      <c r="N820" s="758">
        <f>D820-M820</f>
        <v>0</v>
      </c>
      <c r="O820" s="184"/>
      <c r="P820" s="106"/>
      <c r="Q820" s="184"/>
    </row>
    <row r="821" spans="1:17" s="244" customFormat="1" x14ac:dyDescent="0.25">
      <c r="A821" s="658">
        <v>2</v>
      </c>
      <c r="B821" s="545" t="s">
        <v>344</v>
      </c>
      <c r="C821" s="13">
        <v>1</v>
      </c>
      <c r="D821" s="657">
        <v>6403.2</v>
      </c>
      <c r="E821" s="78"/>
      <c r="F821" s="1"/>
      <c r="G821" s="78"/>
      <c r="H821" s="78"/>
      <c r="I821" s="135"/>
      <c r="J821" s="135"/>
      <c r="K821" s="68"/>
      <c r="M821" s="835"/>
      <c r="N821" s="835"/>
      <c r="O821" s="184"/>
      <c r="P821" s="106"/>
      <c r="Q821" s="184"/>
    </row>
    <row r="822" spans="1:17" s="244" customFormat="1" ht="46.5" x14ac:dyDescent="0.25">
      <c r="A822" s="658">
        <v>3</v>
      </c>
      <c r="B822" s="545" t="s">
        <v>345</v>
      </c>
      <c r="C822" s="658">
        <v>1</v>
      </c>
      <c r="D822" s="657">
        <v>49432.32</v>
      </c>
      <c r="E822" s="78"/>
      <c r="F822" s="1"/>
      <c r="G822" s="78"/>
      <c r="H822" s="78"/>
      <c r="I822" s="135"/>
      <c r="J822" s="135"/>
      <c r="K822" s="68"/>
      <c r="M822" s="835">
        <v>49432.32</v>
      </c>
      <c r="N822" s="758">
        <f>D822-M822</f>
        <v>0</v>
      </c>
      <c r="O822" s="184"/>
      <c r="P822" s="106"/>
      <c r="Q822" s="184"/>
    </row>
    <row r="823" spans="1:17" ht="33" customHeight="1" x14ac:dyDescent="0.25">
      <c r="A823" s="658">
        <v>4</v>
      </c>
      <c r="B823" s="15" t="s">
        <v>346</v>
      </c>
      <c r="C823" s="658">
        <v>1</v>
      </c>
      <c r="D823" s="657">
        <v>1592272</v>
      </c>
      <c r="F823" s="17"/>
      <c r="I823" s="138"/>
      <c r="J823" s="138"/>
      <c r="M823" s="835">
        <v>383400</v>
      </c>
      <c r="N823" s="758">
        <f>D823-M823</f>
        <v>1208872</v>
      </c>
      <c r="P823" s="106"/>
    </row>
    <row r="824" spans="1:17" s="78" customFormat="1" ht="103.5" customHeight="1" x14ac:dyDescent="0.25">
      <c r="A824" s="658">
        <v>5</v>
      </c>
      <c r="B824" s="545" t="s">
        <v>347</v>
      </c>
      <c r="C824" s="658">
        <v>1</v>
      </c>
      <c r="D824" s="657">
        <v>21036</v>
      </c>
      <c r="E824" s="67"/>
      <c r="F824" s="36"/>
      <c r="G824" s="67"/>
      <c r="H824" s="67"/>
      <c r="I824" s="138"/>
      <c r="J824" s="138"/>
      <c r="K824" s="79"/>
      <c r="M824" s="836"/>
      <c r="N824" s="836"/>
      <c r="O824" s="188"/>
      <c r="P824" s="186"/>
      <c r="Q824" s="188"/>
    </row>
    <row r="825" spans="1:17" s="78" customFormat="1" ht="46.5" x14ac:dyDescent="0.25">
      <c r="A825" s="658">
        <v>6</v>
      </c>
      <c r="B825" s="545" t="s">
        <v>348</v>
      </c>
      <c r="C825" s="658">
        <v>1</v>
      </c>
      <c r="D825" s="657">
        <v>9780</v>
      </c>
      <c r="E825" s="366"/>
      <c r="F825" s="36"/>
      <c r="G825" s="366"/>
      <c r="H825" s="366"/>
      <c r="I825" s="138"/>
      <c r="J825" s="138"/>
      <c r="K825" s="79"/>
      <c r="M825" s="836"/>
      <c r="N825" s="836"/>
      <c r="O825" s="188"/>
      <c r="P825" s="186"/>
      <c r="Q825" s="188"/>
    </row>
    <row r="826" spans="1:17" ht="38.25" customHeight="1" x14ac:dyDescent="0.25">
      <c r="A826" s="144"/>
      <c r="B826" s="145" t="s">
        <v>20</v>
      </c>
      <c r="C826" s="144" t="s">
        <v>21</v>
      </c>
      <c r="D826" s="146">
        <f>SUM(D820:D825)</f>
        <v>1778523.52</v>
      </c>
      <c r="F826" s="17"/>
      <c r="I826" s="135">
        <f>SUM(I820:I825)</f>
        <v>0</v>
      </c>
      <c r="J826" s="135">
        <f>SUM(J820:J825)</f>
        <v>0</v>
      </c>
      <c r="M826" s="835"/>
      <c r="N826" s="835"/>
      <c r="P826" s="106"/>
      <c r="Q826" s="195"/>
    </row>
    <row r="827" spans="1:17" x14ac:dyDescent="0.25">
      <c r="A827" s="35"/>
      <c r="B827" s="11"/>
      <c r="C827" s="17"/>
      <c r="D827" s="17"/>
      <c r="E827" s="17"/>
      <c r="F827" s="17"/>
      <c r="M827" s="835"/>
      <c r="N827" s="835"/>
      <c r="P827" s="106"/>
      <c r="Q827" s="195"/>
    </row>
    <row r="828" spans="1:17" x14ac:dyDescent="0.25">
      <c r="A828" s="864" t="s">
        <v>148</v>
      </c>
      <c r="B828" s="864"/>
      <c r="C828" s="864"/>
      <c r="D828" s="864"/>
      <c r="E828" s="864"/>
      <c r="F828" s="864"/>
      <c r="G828" s="864"/>
      <c r="H828" s="864"/>
      <c r="I828" s="864"/>
      <c r="J828" s="864"/>
      <c r="M828" s="835"/>
      <c r="N828" s="835"/>
      <c r="P828" s="106"/>
    </row>
    <row r="829" spans="1:17" x14ac:dyDescent="0.25">
      <c r="A829" s="30"/>
      <c r="B829" s="11"/>
      <c r="C829" s="17"/>
      <c r="D829" s="17"/>
      <c r="E829" s="17"/>
      <c r="F829" s="17"/>
      <c r="M829" s="835"/>
      <c r="N829" s="835"/>
      <c r="P829" s="106"/>
    </row>
    <row r="830" spans="1:17" x14ac:dyDescent="0.25">
      <c r="A830" s="30"/>
      <c r="B830" s="11"/>
      <c r="C830" s="17"/>
      <c r="D830" s="17"/>
      <c r="E830" s="17"/>
      <c r="F830" s="17"/>
      <c r="I830" s="850" t="s">
        <v>172</v>
      </c>
      <c r="J830" s="850"/>
      <c r="K830" s="129"/>
      <c r="M830" s="835"/>
      <c r="N830" s="835"/>
      <c r="P830" s="106"/>
    </row>
    <row r="831" spans="1:17" ht="56.25" x14ac:dyDescent="0.25">
      <c r="A831" s="167" t="s">
        <v>24</v>
      </c>
      <c r="B831" s="167" t="s">
        <v>14</v>
      </c>
      <c r="C831" s="167" t="s">
        <v>74</v>
      </c>
      <c r="D831" s="167" t="s">
        <v>117</v>
      </c>
      <c r="F831" s="17"/>
      <c r="I831" s="133" t="s">
        <v>115</v>
      </c>
      <c r="J831" s="133" t="s">
        <v>173</v>
      </c>
      <c r="M831" s="835"/>
      <c r="N831" s="835"/>
      <c r="P831" s="106"/>
    </row>
    <row r="832" spans="1:17" x14ac:dyDescent="0.25">
      <c r="A832" s="113">
        <v>1</v>
      </c>
      <c r="B832" s="113">
        <v>2</v>
      </c>
      <c r="C832" s="113">
        <v>3</v>
      </c>
      <c r="D832" s="113">
        <v>4</v>
      </c>
      <c r="E832" s="78"/>
      <c r="F832" s="1"/>
      <c r="G832" s="78"/>
      <c r="H832" s="78"/>
      <c r="I832" s="135"/>
      <c r="J832" s="135"/>
      <c r="M832" s="835"/>
      <c r="N832" s="835"/>
      <c r="P832" s="106"/>
    </row>
    <row r="833" spans="1:17" ht="66" customHeight="1" x14ac:dyDescent="0.25">
      <c r="A833" s="529">
        <v>1</v>
      </c>
      <c r="B833" s="543" t="s">
        <v>350</v>
      </c>
      <c r="C833" s="13">
        <v>1</v>
      </c>
      <c r="D833" s="530">
        <v>3325</v>
      </c>
      <c r="F833" s="17"/>
      <c r="G833" s="75"/>
      <c r="I833" s="138"/>
      <c r="J833" s="138"/>
      <c r="M833" s="835"/>
      <c r="N833" s="835"/>
      <c r="P833" s="106"/>
    </row>
    <row r="834" spans="1:17" s="78" customFormat="1" ht="33" hidden="1" customHeight="1" x14ac:dyDescent="0.25">
      <c r="A834" s="167">
        <v>2</v>
      </c>
      <c r="B834" s="10"/>
      <c r="C834" s="13"/>
      <c r="D834" s="255"/>
      <c r="E834" s="67"/>
      <c r="F834" s="17"/>
      <c r="G834" s="67"/>
      <c r="H834" s="67"/>
      <c r="I834" s="138"/>
      <c r="J834" s="138"/>
      <c r="K834" s="79"/>
      <c r="M834" s="836"/>
      <c r="N834" s="836"/>
      <c r="O834" s="188"/>
      <c r="P834" s="186"/>
      <c r="Q834" s="188"/>
    </row>
    <row r="835" spans="1:17" hidden="1" x14ac:dyDescent="0.25">
      <c r="A835" s="167"/>
      <c r="B835" s="15"/>
      <c r="C835" s="13"/>
      <c r="D835" s="165"/>
      <c r="F835" s="17"/>
      <c r="I835" s="138"/>
      <c r="J835" s="138"/>
      <c r="M835" s="835"/>
      <c r="N835" s="835"/>
      <c r="P835" s="106"/>
      <c r="Q835" s="195"/>
    </row>
    <row r="836" spans="1:17" hidden="1" x14ac:dyDescent="0.25">
      <c r="A836" s="167"/>
      <c r="B836" s="15"/>
      <c r="C836" s="13"/>
      <c r="D836" s="165"/>
      <c r="F836" s="17"/>
      <c r="I836" s="138"/>
      <c r="J836" s="138"/>
      <c r="M836" s="835"/>
      <c r="N836" s="835"/>
      <c r="P836" s="106"/>
      <c r="Q836" s="195"/>
    </row>
    <row r="837" spans="1:17" ht="32.25" customHeight="1" x14ac:dyDescent="0.25">
      <c r="A837" s="144"/>
      <c r="B837" s="145" t="s">
        <v>20</v>
      </c>
      <c r="C837" s="144" t="s">
        <v>21</v>
      </c>
      <c r="D837" s="146">
        <f>SUM(D833:D836)</f>
        <v>3325</v>
      </c>
      <c r="F837" s="17"/>
      <c r="I837" s="135">
        <f>SUM(I833:I836)</f>
        <v>0</v>
      </c>
      <c r="J837" s="135">
        <f>SUM(J833:J836)</f>
        <v>0</v>
      </c>
      <c r="M837" s="835"/>
      <c r="N837" s="835"/>
      <c r="P837" s="106"/>
      <c r="Q837" s="195"/>
    </row>
    <row r="838" spans="1:17" x14ac:dyDescent="0.25">
      <c r="A838" s="35"/>
      <c r="B838" s="11"/>
      <c r="C838" s="17"/>
      <c r="D838" s="17"/>
      <c r="E838" s="17"/>
      <c r="F838" s="17"/>
      <c r="M838" s="835"/>
      <c r="N838" s="835"/>
      <c r="P838" s="106"/>
      <c r="Q838" s="195"/>
    </row>
    <row r="839" spans="1:17" x14ac:dyDescent="0.25">
      <c r="A839" s="861" t="s">
        <v>150</v>
      </c>
      <c r="B839" s="861"/>
      <c r="C839" s="861"/>
      <c r="D839" s="861"/>
      <c r="E839" s="861"/>
      <c r="F839" s="861"/>
      <c r="G839" s="861"/>
      <c r="H839" s="861"/>
      <c r="I839" s="861"/>
      <c r="J839" s="861"/>
      <c r="M839" s="835"/>
      <c r="N839" s="835"/>
      <c r="P839" s="106"/>
    </row>
    <row r="840" spans="1:17" x14ac:dyDescent="0.25">
      <c r="A840" s="862"/>
      <c r="B840" s="862"/>
      <c r="C840" s="862"/>
      <c r="D840" s="862"/>
      <c r="E840" s="862"/>
      <c r="F840" s="17"/>
      <c r="I840" s="850" t="s">
        <v>172</v>
      </c>
      <c r="J840" s="850"/>
      <c r="M840" s="835"/>
      <c r="N840" s="835"/>
      <c r="P840" s="106"/>
    </row>
    <row r="841" spans="1:17" ht="56.25" x14ac:dyDescent="0.25">
      <c r="A841" s="167" t="s">
        <v>15</v>
      </c>
      <c r="B841" s="167" t="s">
        <v>14</v>
      </c>
      <c r="C841" s="167" t="s">
        <v>27</v>
      </c>
      <c r="D841" s="167" t="s">
        <v>75</v>
      </c>
      <c r="E841" s="167" t="s">
        <v>7</v>
      </c>
      <c r="I841" s="133" t="s">
        <v>115</v>
      </c>
      <c r="J841" s="133" t="s">
        <v>173</v>
      </c>
      <c r="M841" s="835"/>
      <c r="N841" s="835"/>
      <c r="P841" s="106"/>
    </row>
    <row r="842" spans="1:17" x14ac:dyDescent="0.25">
      <c r="A842" s="113">
        <v>1</v>
      </c>
      <c r="B842" s="113">
        <v>2</v>
      </c>
      <c r="C842" s="113">
        <v>3</v>
      </c>
      <c r="D842" s="113">
        <v>4</v>
      </c>
      <c r="E842" s="113">
        <v>5</v>
      </c>
      <c r="F842" s="78"/>
      <c r="G842" s="78"/>
      <c r="H842" s="78"/>
      <c r="I842" s="135"/>
      <c r="J842" s="135"/>
      <c r="M842" s="835"/>
      <c r="N842" s="835"/>
      <c r="P842" s="106"/>
    </row>
    <row r="843" spans="1:17" x14ac:dyDescent="0.25">
      <c r="A843" s="658">
        <v>1</v>
      </c>
      <c r="B843" s="545" t="s">
        <v>355</v>
      </c>
      <c r="C843" s="658">
        <v>12</v>
      </c>
      <c r="D843" s="259">
        <f>E843/C843</f>
        <v>1833.3333333333333</v>
      </c>
      <c r="E843" s="657">
        <v>22000</v>
      </c>
      <c r="I843" s="138"/>
      <c r="J843" s="138"/>
      <c r="M843" s="835"/>
      <c r="N843" s="835"/>
      <c r="P843" s="106"/>
    </row>
    <row r="844" spans="1:17" s="78" customFormat="1" hidden="1" x14ac:dyDescent="0.25">
      <c r="A844" s="167"/>
      <c r="B844" s="10"/>
      <c r="C844" s="167"/>
      <c r="D844" s="165"/>
      <c r="E844" s="165"/>
      <c r="F844" s="67"/>
      <c r="G844" s="67"/>
      <c r="H844" s="67"/>
      <c r="I844" s="138"/>
      <c r="J844" s="138"/>
      <c r="K844" s="79"/>
      <c r="M844" s="836"/>
      <c r="N844" s="836"/>
      <c r="O844" s="188"/>
      <c r="P844" s="186"/>
      <c r="Q844" s="188"/>
    </row>
    <row r="845" spans="1:17" hidden="1" x14ac:dyDescent="0.25">
      <c r="A845" s="167"/>
      <c r="B845" s="10"/>
      <c r="C845" s="167"/>
      <c r="D845" s="165"/>
      <c r="E845" s="165"/>
      <c r="I845" s="138"/>
      <c r="J845" s="138"/>
      <c r="M845" s="835"/>
      <c r="N845" s="835"/>
      <c r="P845" s="106"/>
      <c r="Q845" s="195"/>
    </row>
    <row r="846" spans="1:17" hidden="1" x14ac:dyDescent="0.25">
      <c r="A846" s="167"/>
      <c r="B846" s="10"/>
      <c r="C846" s="167"/>
      <c r="D846" s="165"/>
      <c r="E846" s="165"/>
      <c r="I846" s="138"/>
      <c r="J846" s="138"/>
      <c r="M846" s="835"/>
      <c r="N846" s="835"/>
      <c r="P846" s="106"/>
      <c r="Q846" s="195"/>
    </row>
    <row r="847" spans="1:17" ht="30.75" customHeight="1" x14ac:dyDescent="0.25">
      <c r="A847" s="144"/>
      <c r="B847" s="145" t="s">
        <v>20</v>
      </c>
      <c r="C847" s="144"/>
      <c r="D847" s="144" t="s">
        <v>21</v>
      </c>
      <c r="E847" s="146">
        <f>E846+E843+E844+E845</f>
        <v>22000</v>
      </c>
      <c r="I847" s="135">
        <f>SUM(I843:I846)</f>
        <v>0</v>
      </c>
      <c r="J847" s="135">
        <f>SUM(J843:J846)</f>
        <v>0</v>
      </c>
      <c r="M847" s="835"/>
      <c r="N847" s="835"/>
      <c r="P847" s="106"/>
      <c r="Q847" s="195"/>
    </row>
    <row r="848" spans="1:17" hidden="1" x14ac:dyDescent="0.25">
      <c r="A848" s="17"/>
      <c r="B848" s="11"/>
      <c r="C848" s="17"/>
      <c r="D848" s="17"/>
      <c r="E848" s="17"/>
      <c r="F848" s="17"/>
      <c r="M848" s="835"/>
      <c r="N848" s="835"/>
      <c r="P848" s="106"/>
      <c r="Q848" s="195"/>
    </row>
    <row r="849" spans="1:17" hidden="1" x14ac:dyDescent="0.25">
      <c r="A849" s="861" t="s">
        <v>151</v>
      </c>
      <c r="B849" s="861"/>
      <c r="C849" s="861"/>
      <c r="D849" s="861"/>
      <c r="E849" s="861"/>
      <c r="F849" s="861"/>
      <c r="G849" s="861"/>
      <c r="H849" s="861"/>
      <c r="I849" s="861"/>
      <c r="J849" s="861"/>
      <c r="M849" s="835"/>
      <c r="N849" s="835"/>
      <c r="P849" s="106"/>
    </row>
    <row r="850" spans="1:17" hidden="1" x14ac:dyDescent="0.25">
      <c r="A850" s="862"/>
      <c r="B850" s="862"/>
      <c r="C850" s="862"/>
      <c r="D850" s="862"/>
      <c r="E850" s="862"/>
      <c r="F850" s="862"/>
      <c r="I850" s="850" t="s">
        <v>172</v>
      </c>
      <c r="J850" s="850"/>
      <c r="M850" s="835"/>
      <c r="N850" s="835"/>
      <c r="P850" s="106"/>
    </row>
    <row r="851" spans="1:17" ht="56.25" hidden="1" x14ac:dyDescent="0.25">
      <c r="A851" s="167" t="s">
        <v>24</v>
      </c>
      <c r="B851" s="167" t="s">
        <v>14</v>
      </c>
      <c r="C851" s="167" t="s">
        <v>78</v>
      </c>
      <c r="D851" s="167" t="s">
        <v>27</v>
      </c>
      <c r="E851" s="167" t="s">
        <v>79</v>
      </c>
      <c r="F851" s="167" t="s">
        <v>7</v>
      </c>
      <c r="I851" s="133" t="s">
        <v>115</v>
      </c>
      <c r="J851" s="133" t="s">
        <v>173</v>
      </c>
      <c r="K851" s="81"/>
      <c r="L851" s="81"/>
      <c r="M851" s="835"/>
      <c r="N851" s="835"/>
      <c r="P851" s="106"/>
    </row>
    <row r="852" spans="1:17" hidden="1" x14ac:dyDescent="0.25">
      <c r="A852" s="113">
        <v>1</v>
      </c>
      <c r="B852" s="113">
        <v>2</v>
      </c>
      <c r="C852" s="113">
        <v>3</v>
      </c>
      <c r="D852" s="113">
        <v>4</v>
      </c>
      <c r="E852" s="113">
        <v>5</v>
      </c>
      <c r="F852" s="113">
        <v>6</v>
      </c>
      <c r="G852" s="78"/>
      <c r="H852" s="78"/>
      <c r="I852" s="135"/>
      <c r="J852" s="135"/>
      <c r="M852" s="835"/>
      <c r="N852" s="835"/>
      <c r="P852" s="106"/>
    </row>
    <row r="853" spans="1:17" hidden="1" x14ac:dyDescent="0.25">
      <c r="A853" s="167">
        <v>1</v>
      </c>
      <c r="B853" s="10"/>
      <c r="C853" s="167"/>
      <c r="D853" s="167"/>
      <c r="E853" s="165"/>
      <c r="F853" s="165"/>
      <c r="I853" s="138"/>
      <c r="J853" s="138"/>
      <c r="M853" s="835"/>
      <c r="N853" s="835"/>
      <c r="P853" s="106"/>
    </row>
    <row r="854" spans="1:17" s="78" customFormat="1" hidden="1" x14ac:dyDescent="0.25">
      <c r="A854" s="167">
        <v>2</v>
      </c>
      <c r="B854" s="10"/>
      <c r="C854" s="167"/>
      <c r="D854" s="167"/>
      <c r="E854" s="165"/>
      <c r="F854" s="165"/>
      <c r="G854" s="67"/>
      <c r="H854" s="67"/>
      <c r="I854" s="138"/>
      <c r="J854" s="138"/>
      <c r="K854" s="79"/>
      <c r="M854" s="836"/>
      <c r="N854" s="836"/>
      <c r="O854" s="188"/>
      <c r="P854" s="186"/>
      <c r="Q854" s="188"/>
    </row>
    <row r="855" spans="1:17" hidden="1" x14ac:dyDescent="0.25">
      <c r="A855" s="167">
        <v>3</v>
      </c>
      <c r="B855" s="10"/>
      <c r="C855" s="167"/>
      <c r="D855" s="167"/>
      <c r="E855" s="165"/>
      <c r="F855" s="165"/>
      <c r="I855" s="138"/>
      <c r="J855" s="138"/>
      <c r="K855" s="76"/>
      <c r="M855" s="835"/>
      <c r="N855" s="835"/>
      <c r="P855" s="106"/>
      <c r="Q855" s="195"/>
    </row>
    <row r="856" spans="1:17" hidden="1" x14ac:dyDescent="0.25">
      <c r="A856" s="167">
        <v>4</v>
      </c>
      <c r="B856" s="10"/>
      <c r="C856" s="167"/>
      <c r="D856" s="167"/>
      <c r="E856" s="165"/>
      <c r="F856" s="165"/>
      <c r="I856" s="138"/>
      <c r="J856" s="138"/>
      <c r="M856" s="835"/>
      <c r="N856" s="835"/>
      <c r="P856" s="106"/>
      <c r="Q856" s="195"/>
    </row>
    <row r="857" spans="1:17" ht="33" hidden="1" customHeight="1" x14ac:dyDescent="0.25">
      <c r="A857" s="144"/>
      <c r="B857" s="145" t="s">
        <v>20</v>
      </c>
      <c r="C857" s="144" t="s">
        <v>21</v>
      </c>
      <c r="D857" s="144" t="s">
        <v>21</v>
      </c>
      <c r="E857" s="144" t="s">
        <v>21</v>
      </c>
      <c r="F857" s="146">
        <f>F856+F854+F855+F853</f>
        <v>0</v>
      </c>
      <c r="I857" s="135">
        <f>SUM(I853:I856)</f>
        <v>0</v>
      </c>
      <c r="J857" s="135">
        <f>SUM(J853:J856)</f>
        <v>0</v>
      </c>
      <c r="M857" s="835"/>
      <c r="N857" s="835"/>
      <c r="P857" s="106"/>
      <c r="Q857" s="195"/>
    </row>
    <row r="858" spans="1:17" hidden="1" x14ac:dyDescent="0.25">
      <c r="A858" s="17"/>
      <c r="B858" s="11"/>
      <c r="C858" s="17"/>
      <c r="D858" s="17"/>
      <c r="E858" s="17"/>
      <c r="F858" s="36"/>
      <c r="M858" s="835"/>
      <c r="N858" s="835"/>
      <c r="P858" s="106"/>
      <c r="Q858" s="195"/>
    </row>
    <row r="859" spans="1:17" hidden="1" x14ac:dyDescent="0.25">
      <c r="A859" s="861" t="s">
        <v>152</v>
      </c>
      <c r="B859" s="861"/>
      <c r="C859" s="861"/>
      <c r="D859" s="861"/>
      <c r="E859" s="861"/>
      <c r="F859" s="861"/>
      <c r="G859" s="861"/>
      <c r="H859" s="861"/>
      <c r="I859" s="861"/>
      <c r="J859" s="861"/>
      <c r="M859" s="835"/>
      <c r="N859" s="835"/>
      <c r="P859" s="106"/>
    </row>
    <row r="860" spans="1:17" hidden="1" x14ac:dyDescent="0.25">
      <c r="A860" s="862"/>
      <c r="B860" s="862"/>
      <c r="C860" s="862"/>
      <c r="D860" s="862"/>
      <c r="E860" s="862"/>
      <c r="F860" s="862"/>
      <c r="I860" s="850" t="s">
        <v>172</v>
      </c>
      <c r="J860" s="850"/>
      <c r="M860" s="835"/>
      <c r="N860" s="835"/>
      <c r="P860" s="106"/>
    </row>
    <row r="861" spans="1:17" ht="56.25" hidden="1" x14ac:dyDescent="0.25">
      <c r="A861" s="167" t="s">
        <v>24</v>
      </c>
      <c r="B861" s="167" t="s">
        <v>14</v>
      </c>
      <c r="C861" s="167" t="s">
        <v>78</v>
      </c>
      <c r="D861" s="167" t="s">
        <v>27</v>
      </c>
      <c r="E861" s="167" t="s">
        <v>79</v>
      </c>
      <c r="F861" s="167" t="s">
        <v>7</v>
      </c>
      <c r="I861" s="133" t="s">
        <v>115</v>
      </c>
      <c r="J861" s="133" t="s">
        <v>173</v>
      </c>
      <c r="K861" s="81"/>
      <c r="L861" s="81"/>
      <c r="M861" s="835"/>
      <c r="N861" s="835"/>
      <c r="P861" s="106"/>
    </row>
    <row r="862" spans="1:17" hidden="1" x14ac:dyDescent="0.25">
      <c r="A862" s="113">
        <v>1</v>
      </c>
      <c r="B862" s="113">
        <v>2</v>
      </c>
      <c r="C862" s="113">
        <v>3</v>
      </c>
      <c r="D862" s="113">
        <v>4</v>
      </c>
      <c r="E862" s="113">
        <v>5</v>
      </c>
      <c r="F862" s="113">
        <v>6</v>
      </c>
      <c r="G862" s="78"/>
      <c r="H862" s="78"/>
      <c r="I862" s="135"/>
      <c r="J862" s="135"/>
      <c r="M862" s="835"/>
      <c r="N862" s="835"/>
      <c r="P862" s="106"/>
    </row>
    <row r="863" spans="1:17" hidden="1" x14ac:dyDescent="0.25">
      <c r="A863" s="167">
        <v>1</v>
      </c>
      <c r="B863" s="10"/>
      <c r="C863" s="167"/>
      <c r="D863" s="167"/>
      <c r="E863" s="165" t="e">
        <f>F863/D863</f>
        <v>#DIV/0!</v>
      </c>
      <c r="F863" s="165"/>
      <c r="I863" s="138"/>
      <c r="J863" s="138"/>
      <c r="M863" s="835"/>
      <c r="N863" s="835"/>
      <c r="P863" s="106"/>
    </row>
    <row r="864" spans="1:17" s="78" customFormat="1" hidden="1" x14ac:dyDescent="0.25">
      <c r="A864" s="167">
        <v>2</v>
      </c>
      <c r="B864" s="10"/>
      <c r="C864" s="14"/>
      <c r="D864" s="14"/>
      <c r="E864" s="165" t="e">
        <f t="shared" ref="E864:E866" si="30">F864/D864</f>
        <v>#DIV/0!</v>
      </c>
      <c r="F864" s="165"/>
      <c r="G864" s="67"/>
      <c r="H864" s="67"/>
      <c r="I864" s="138"/>
      <c r="J864" s="138"/>
      <c r="K864" s="79"/>
      <c r="M864" s="836"/>
      <c r="N864" s="836"/>
      <c r="O864" s="188"/>
      <c r="P864" s="186"/>
      <c r="Q864" s="188"/>
    </row>
    <row r="865" spans="1:17" hidden="1" x14ac:dyDescent="0.25">
      <c r="A865" s="167"/>
      <c r="B865" s="10"/>
      <c r="C865" s="14"/>
      <c r="D865" s="14"/>
      <c r="E865" s="165" t="e">
        <f t="shared" si="30"/>
        <v>#DIV/0!</v>
      </c>
      <c r="F865" s="165"/>
      <c r="I865" s="138"/>
      <c r="J865" s="138"/>
      <c r="M865" s="835"/>
      <c r="N865" s="835"/>
      <c r="P865" s="106"/>
    </row>
    <row r="866" spans="1:17" hidden="1" x14ac:dyDescent="0.25">
      <c r="A866" s="167">
        <v>3</v>
      </c>
      <c r="B866" s="10"/>
      <c r="C866" s="167"/>
      <c r="D866" s="167"/>
      <c r="E866" s="165" t="e">
        <f t="shared" si="30"/>
        <v>#DIV/0!</v>
      </c>
      <c r="F866" s="165"/>
      <c r="I866" s="138"/>
      <c r="J866" s="138"/>
      <c r="M866" s="835"/>
      <c r="N866" s="835"/>
      <c r="P866" s="106"/>
    </row>
    <row r="867" spans="1:17" ht="36" hidden="1" customHeight="1" x14ac:dyDescent="0.25">
      <c r="A867" s="144"/>
      <c r="B867" s="145" t="s">
        <v>20</v>
      </c>
      <c r="C867" s="144" t="s">
        <v>21</v>
      </c>
      <c r="D867" s="144" t="s">
        <v>21</v>
      </c>
      <c r="E867" s="144" t="s">
        <v>21</v>
      </c>
      <c r="F867" s="146">
        <f>F866+F864+F863+F865</f>
        <v>0</v>
      </c>
      <c r="I867" s="135">
        <f>SUM(I863:I866)</f>
        <v>0</v>
      </c>
      <c r="J867" s="135">
        <f>SUM(J863:J866)</f>
        <v>0</v>
      </c>
      <c r="M867" s="835"/>
      <c r="N867" s="835"/>
      <c r="P867" s="106"/>
    </row>
    <row r="868" spans="1:17" hidden="1" x14ac:dyDescent="0.25">
      <c r="A868" s="17"/>
      <c r="B868" s="11"/>
      <c r="C868" s="17"/>
      <c r="D868" s="17"/>
      <c r="E868" s="17"/>
      <c r="F868" s="36"/>
      <c r="M868" s="835"/>
      <c r="N868" s="835"/>
      <c r="P868" s="106"/>
    </row>
    <row r="869" spans="1:17" hidden="1" x14ac:dyDescent="0.25">
      <c r="A869" s="861" t="s">
        <v>153</v>
      </c>
      <c r="B869" s="861"/>
      <c r="C869" s="861"/>
      <c r="D869" s="861"/>
      <c r="E869" s="861"/>
      <c r="F869" s="861"/>
      <c r="G869" s="861"/>
      <c r="H869" s="861"/>
      <c r="I869" s="861"/>
      <c r="J869" s="861"/>
      <c r="M869" s="835"/>
      <c r="N869" s="835"/>
      <c r="P869" s="106"/>
    </row>
    <row r="870" spans="1:17" hidden="1" x14ac:dyDescent="0.25">
      <c r="A870" s="862"/>
      <c r="B870" s="862"/>
      <c r="C870" s="862"/>
      <c r="D870" s="862"/>
      <c r="E870" s="862"/>
      <c r="F870" s="862"/>
      <c r="I870" s="850" t="s">
        <v>172</v>
      </c>
      <c r="J870" s="850"/>
      <c r="M870" s="835"/>
      <c r="N870" s="835"/>
      <c r="P870" s="106"/>
    </row>
    <row r="871" spans="1:17" ht="56.25" hidden="1" x14ac:dyDescent="0.25">
      <c r="A871" s="167" t="s">
        <v>24</v>
      </c>
      <c r="B871" s="167" t="s">
        <v>14</v>
      </c>
      <c r="C871" s="167" t="s">
        <v>78</v>
      </c>
      <c r="D871" s="167" t="s">
        <v>27</v>
      </c>
      <c r="E871" s="167" t="s">
        <v>79</v>
      </c>
      <c r="F871" s="167" t="s">
        <v>7</v>
      </c>
      <c r="I871" s="133" t="s">
        <v>115</v>
      </c>
      <c r="J871" s="133" t="s">
        <v>173</v>
      </c>
      <c r="K871" s="81"/>
      <c r="L871" s="81"/>
      <c r="M871" s="835"/>
      <c r="N871" s="835"/>
      <c r="P871" s="106"/>
    </row>
    <row r="872" spans="1:17" hidden="1" x14ac:dyDescent="0.25">
      <c r="A872" s="113">
        <v>1</v>
      </c>
      <c r="B872" s="113">
        <v>2</v>
      </c>
      <c r="C872" s="113">
        <v>3</v>
      </c>
      <c r="D872" s="113">
        <v>4</v>
      </c>
      <c r="E872" s="113">
        <v>5</v>
      </c>
      <c r="F872" s="113">
        <v>6</v>
      </c>
      <c r="G872" s="78"/>
      <c r="H872" s="78"/>
      <c r="I872" s="135"/>
      <c r="J872" s="135"/>
      <c r="M872" s="835"/>
      <c r="N872" s="835"/>
      <c r="P872" s="106"/>
    </row>
    <row r="873" spans="1:17" hidden="1" x14ac:dyDescent="0.25">
      <c r="A873" s="167">
        <v>1</v>
      </c>
      <c r="B873" s="10"/>
      <c r="C873" s="167"/>
      <c r="D873" s="167"/>
      <c r="E873" s="165" t="e">
        <f>F873/D873</f>
        <v>#DIV/0!</v>
      </c>
      <c r="F873" s="165"/>
      <c r="I873" s="138"/>
      <c r="J873" s="138"/>
      <c r="M873" s="835"/>
      <c r="N873" s="835"/>
      <c r="P873" s="106"/>
    </row>
    <row r="874" spans="1:17" s="78" customFormat="1" hidden="1" x14ac:dyDescent="0.25">
      <c r="A874" s="167">
        <v>2</v>
      </c>
      <c r="B874" s="10"/>
      <c r="C874" s="14"/>
      <c r="D874" s="14"/>
      <c r="E874" s="165" t="e">
        <f t="shared" ref="E874:E876" si="31">F874/D874</f>
        <v>#DIV/0!</v>
      </c>
      <c r="F874" s="165"/>
      <c r="G874" s="67"/>
      <c r="H874" s="67"/>
      <c r="I874" s="138"/>
      <c r="J874" s="138"/>
      <c r="K874" s="79"/>
      <c r="M874" s="836"/>
      <c r="N874" s="836"/>
      <c r="O874" s="188"/>
      <c r="P874" s="186"/>
      <c r="Q874" s="188"/>
    </row>
    <row r="875" spans="1:17" hidden="1" x14ac:dyDescent="0.25">
      <c r="A875" s="167"/>
      <c r="B875" s="10"/>
      <c r="C875" s="14"/>
      <c r="D875" s="14"/>
      <c r="E875" s="165" t="e">
        <f t="shared" si="31"/>
        <v>#DIV/0!</v>
      </c>
      <c r="F875" s="165"/>
      <c r="I875" s="138"/>
      <c r="J875" s="138"/>
      <c r="M875" s="835"/>
      <c r="N875" s="835"/>
      <c r="P875" s="106"/>
    </row>
    <row r="876" spans="1:17" hidden="1" x14ac:dyDescent="0.25">
      <c r="A876" s="167">
        <v>3</v>
      </c>
      <c r="B876" s="10"/>
      <c r="C876" s="167"/>
      <c r="D876" s="167"/>
      <c r="E876" s="165" t="e">
        <f t="shared" si="31"/>
        <v>#DIV/0!</v>
      </c>
      <c r="F876" s="165"/>
      <c r="I876" s="138"/>
      <c r="J876" s="138"/>
      <c r="M876" s="835"/>
      <c r="N876" s="835"/>
      <c r="P876" s="106"/>
    </row>
    <row r="877" spans="1:17" ht="32.25" hidden="1" customHeight="1" x14ac:dyDescent="0.25">
      <c r="A877" s="144"/>
      <c r="B877" s="145" t="s">
        <v>20</v>
      </c>
      <c r="C877" s="144" t="s">
        <v>21</v>
      </c>
      <c r="D877" s="144" t="s">
        <v>21</v>
      </c>
      <c r="E877" s="144" t="s">
        <v>21</v>
      </c>
      <c r="F877" s="146">
        <f>F876+F874+F873+F875</f>
        <v>0</v>
      </c>
      <c r="I877" s="135">
        <f>SUM(I873:I876)</f>
        <v>0</v>
      </c>
      <c r="J877" s="135">
        <f>SUM(J873:J876)</f>
        <v>0</v>
      </c>
      <c r="M877" s="835"/>
      <c r="N877" s="835"/>
      <c r="P877" s="106"/>
    </row>
    <row r="878" spans="1:17" hidden="1" x14ac:dyDescent="0.25">
      <c r="A878" s="17"/>
      <c r="B878" s="11"/>
      <c r="C878" s="17"/>
      <c r="D878" s="17"/>
      <c r="E878" s="17"/>
      <c r="F878" s="36"/>
      <c r="M878" s="835"/>
      <c r="N878" s="835"/>
      <c r="P878" s="106"/>
    </row>
    <row r="879" spans="1:17" hidden="1" x14ac:dyDescent="0.25">
      <c r="A879" s="861" t="s">
        <v>154</v>
      </c>
      <c r="B879" s="861"/>
      <c r="C879" s="861"/>
      <c r="D879" s="861"/>
      <c r="E879" s="861"/>
      <c r="F879" s="861"/>
      <c r="G879" s="861"/>
      <c r="H879" s="861"/>
      <c r="I879" s="861"/>
      <c r="J879" s="861"/>
      <c r="M879" s="835"/>
      <c r="N879" s="835"/>
      <c r="P879" s="106"/>
    </row>
    <row r="880" spans="1:17" hidden="1" x14ac:dyDescent="0.25">
      <c r="A880" s="862"/>
      <c r="B880" s="862"/>
      <c r="C880" s="862"/>
      <c r="D880" s="862"/>
      <c r="E880" s="862"/>
      <c r="F880" s="862"/>
      <c r="I880" s="850" t="s">
        <v>172</v>
      </c>
      <c r="J880" s="850"/>
      <c r="M880" s="835"/>
      <c r="N880" s="835"/>
      <c r="P880" s="106"/>
    </row>
    <row r="881" spans="1:17" ht="56.25" hidden="1" x14ac:dyDescent="0.25">
      <c r="A881" s="167" t="s">
        <v>24</v>
      </c>
      <c r="B881" s="167" t="s">
        <v>14</v>
      </c>
      <c r="C881" s="167" t="s">
        <v>78</v>
      </c>
      <c r="D881" s="167" t="s">
        <v>27</v>
      </c>
      <c r="E881" s="167" t="s">
        <v>79</v>
      </c>
      <c r="F881" s="167" t="s">
        <v>7</v>
      </c>
      <c r="I881" s="133" t="s">
        <v>115</v>
      </c>
      <c r="J881" s="133" t="s">
        <v>173</v>
      </c>
      <c r="K881" s="81"/>
      <c r="L881" s="81"/>
      <c r="M881" s="835"/>
      <c r="N881" s="835"/>
      <c r="P881" s="106"/>
    </row>
    <row r="882" spans="1:17" hidden="1" x14ac:dyDescent="0.25">
      <c r="A882" s="112">
        <v>1</v>
      </c>
      <c r="B882" s="112">
        <v>2</v>
      </c>
      <c r="C882" s="112">
        <v>3</v>
      </c>
      <c r="D882" s="112">
        <v>4</v>
      </c>
      <c r="E882" s="113">
        <v>5</v>
      </c>
      <c r="F882" s="113">
        <v>6</v>
      </c>
      <c r="G882" s="8"/>
      <c r="H882" s="8"/>
      <c r="I882" s="135"/>
      <c r="J882" s="135"/>
      <c r="M882" s="835"/>
      <c r="N882" s="835"/>
      <c r="P882" s="106"/>
    </row>
    <row r="883" spans="1:17" hidden="1" x14ac:dyDescent="0.25">
      <c r="A883" s="167">
        <v>1</v>
      </c>
      <c r="B883" s="10"/>
      <c r="C883" s="246"/>
      <c r="D883" s="246"/>
      <c r="E883" s="245" t="e">
        <f>F883/D883</f>
        <v>#DIV/0!</v>
      </c>
      <c r="F883" s="245"/>
      <c r="I883" s="138"/>
      <c r="J883" s="138"/>
      <c r="M883" s="835"/>
      <c r="N883" s="835"/>
      <c r="P883" s="106"/>
    </row>
    <row r="884" spans="1:17" s="8" customFormat="1" hidden="1" x14ac:dyDescent="0.25">
      <c r="A884" s="167">
        <v>2</v>
      </c>
      <c r="B884" s="10"/>
      <c r="C884" s="14"/>
      <c r="D884" s="14"/>
      <c r="E884" s="165" t="e">
        <f t="shared" ref="E884:E886" si="32">F884/D884</f>
        <v>#DIV/0!</v>
      </c>
      <c r="F884" s="165"/>
      <c r="G884" s="67"/>
      <c r="H884" s="67"/>
      <c r="I884" s="138"/>
      <c r="J884" s="138"/>
      <c r="K884" s="80"/>
      <c r="M884" s="838"/>
      <c r="N884" s="838"/>
      <c r="O884" s="192"/>
      <c r="P884" s="187"/>
      <c r="Q884" s="192"/>
    </row>
    <row r="885" spans="1:17" hidden="1" x14ac:dyDescent="0.25">
      <c r="A885" s="167"/>
      <c r="B885" s="10"/>
      <c r="C885" s="14"/>
      <c r="D885" s="14"/>
      <c r="E885" s="165" t="e">
        <f t="shared" si="32"/>
        <v>#DIV/0!</v>
      </c>
      <c r="F885" s="165"/>
      <c r="I885" s="138"/>
      <c r="J885" s="138"/>
      <c r="M885" s="835"/>
      <c r="N885" s="835"/>
      <c r="P885" s="106"/>
    </row>
    <row r="886" spans="1:17" hidden="1" x14ac:dyDescent="0.25">
      <c r="A886" s="167">
        <v>3</v>
      </c>
      <c r="B886" s="10"/>
      <c r="C886" s="167"/>
      <c r="D886" s="167"/>
      <c r="E886" s="165" t="e">
        <f t="shared" si="32"/>
        <v>#DIV/0!</v>
      </c>
      <c r="F886" s="165"/>
      <c r="I886" s="138"/>
      <c r="J886" s="138"/>
      <c r="M886" s="835"/>
      <c r="N886" s="835"/>
      <c r="P886" s="106"/>
    </row>
    <row r="887" spans="1:17" ht="33" hidden="1" customHeight="1" x14ac:dyDescent="0.25">
      <c r="A887" s="144"/>
      <c r="B887" s="145" t="s">
        <v>20</v>
      </c>
      <c r="C887" s="144" t="s">
        <v>21</v>
      </c>
      <c r="D887" s="144" t="s">
        <v>21</v>
      </c>
      <c r="E887" s="144" t="s">
        <v>21</v>
      </c>
      <c r="F887" s="146">
        <f>F886+F884+F883+F885</f>
        <v>0</v>
      </c>
      <c r="I887" s="135">
        <f>SUM(I883:I886)</f>
        <v>0</v>
      </c>
      <c r="J887" s="135">
        <f>SUM(J883:J886)</f>
        <v>0</v>
      </c>
      <c r="M887" s="835"/>
      <c r="N887" s="835"/>
      <c r="P887" s="106"/>
    </row>
    <row r="888" spans="1:17" x14ac:dyDescent="0.25">
      <c r="A888" s="17"/>
      <c r="B888" s="11"/>
      <c r="C888" s="17"/>
      <c r="D888" s="17"/>
      <c r="E888" s="17"/>
      <c r="F888" s="36"/>
      <c r="M888" s="835"/>
      <c r="N888" s="835"/>
      <c r="P888" s="106"/>
    </row>
    <row r="889" spans="1:17" x14ac:dyDescent="0.25">
      <c r="A889" s="861" t="s">
        <v>155</v>
      </c>
      <c r="B889" s="861"/>
      <c r="C889" s="861"/>
      <c r="D889" s="861"/>
      <c r="E889" s="861"/>
      <c r="F889" s="861"/>
      <c r="G889" s="861"/>
      <c r="H889" s="861"/>
      <c r="I889" s="861"/>
      <c r="J889" s="861"/>
      <c r="M889" s="835"/>
      <c r="N889" s="835"/>
      <c r="P889" s="106"/>
    </row>
    <row r="890" spans="1:17" x14ac:dyDescent="0.25">
      <c r="A890" s="862"/>
      <c r="B890" s="862"/>
      <c r="C890" s="862"/>
      <c r="D890" s="862"/>
      <c r="E890" s="862"/>
      <c r="F890" s="862"/>
      <c r="I890" s="850" t="s">
        <v>172</v>
      </c>
      <c r="J890" s="850"/>
      <c r="M890" s="835"/>
      <c r="N890" s="835"/>
      <c r="P890" s="106"/>
    </row>
    <row r="891" spans="1:17" ht="56.25" x14ac:dyDescent="0.25">
      <c r="A891" s="167" t="s">
        <v>24</v>
      </c>
      <c r="B891" s="167" t="s">
        <v>14</v>
      </c>
      <c r="C891" s="167" t="s">
        <v>78</v>
      </c>
      <c r="D891" s="167" t="s">
        <v>27</v>
      </c>
      <c r="E891" s="167" t="s">
        <v>79</v>
      </c>
      <c r="F891" s="167" t="s">
        <v>7</v>
      </c>
      <c r="I891" s="133" t="s">
        <v>115</v>
      </c>
      <c r="J891" s="133" t="s">
        <v>173</v>
      </c>
      <c r="K891" s="81"/>
      <c r="L891" s="105"/>
      <c r="M891" s="835"/>
      <c r="N891" s="835"/>
      <c r="P891" s="106"/>
    </row>
    <row r="892" spans="1:17" x14ac:dyDescent="0.25">
      <c r="A892" s="113">
        <v>1</v>
      </c>
      <c r="B892" s="113">
        <v>2</v>
      </c>
      <c r="C892" s="113">
        <v>3</v>
      </c>
      <c r="D892" s="113">
        <v>4</v>
      </c>
      <c r="E892" s="113">
        <v>5</v>
      </c>
      <c r="F892" s="113">
        <v>6</v>
      </c>
      <c r="G892" s="78"/>
      <c r="H892" s="78"/>
      <c r="I892" s="135"/>
      <c r="J892" s="135"/>
      <c r="M892" s="835"/>
      <c r="N892" s="835"/>
      <c r="P892" s="106"/>
    </row>
    <row r="893" spans="1:17" x14ac:dyDescent="0.25">
      <c r="A893" s="658">
        <v>1</v>
      </c>
      <c r="B893" s="275" t="s">
        <v>351</v>
      </c>
      <c r="C893" s="658" t="s">
        <v>352</v>
      </c>
      <c r="D893" s="658">
        <v>2</v>
      </c>
      <c r="E893" s="657">
        <f>F893/D893</f>
        <v>805.32</v>
      </c>
      <c r="F893" s="657">
        <v>1610.64</v>
      </c>
      <c r="I893" s="138"/>
      <c r="J893" s="138"/>
      <c r="M893" s="835"/>
      <c r="N893" s="835"/>
      <c r="P893" s="106"/>
    </row>
    <row r="894" spans="1:17" s="78" customFormat="1" hidden="1" x14ac:dyDescent="0.25">
      <c r="A894" s="167">
        <v>2</v>
      </c>
      <c r="B894" s="10"/>
      <c r="C894" s="14"/>
      <c r="D894" s="14"/>
      <c r="E894" s="165" t="e">
        <f t="shared" ref="E894:E896" si="33">F894/D894</f>
        <v>#DIV/0!</v>
      </c>
      <c r="F894" s="165"/>
      <c r="G894" s="67"/>
      <c r="H894" s="67"/>
      <c r="I894" s="138"/>
      <c r="J894" s="138"/>
      <c r="K894" s="79"/>
      <c r="M894" s="836"/>
      <c r="N894" s="836"/>
      <c r="O894" s="188"/>
      <c r="P894" s="186"/>
      <c r="Q894" s="188"/>
    </row>
    <row r="895" spans="1:17" hidden="1" x14ac:dyDescent="0.25">
      <c r="A895" s="167"/>
      <c r="B895" s="10"/>
      <c r="C895" s="14"/>
      <c r="D895" s="14"/>
      <c r="E895" s="165" t="e">
        <f t="shared" si="33"/>
        <v>#DIV/0!</v>
      </c>
      <c r="F895" s="165"/>
      <c r="I895" s="138"/>
      <c r="J895" s="138"/>
      <c r="M895" s="835"/>
      <c r="N895" s="835"/>
      <c r="P895" s="106"/>
    </row>
    <row r="896" spans="1:17" hidden="1" x14ac:dyDescent="0.25">
      <c r="A896" s="167">
        <v>3</v>
      </c>
      <c r="B896" s="10"/>
      <c r="C896" s="167"/>
      <c r="D896" s="167"/>
      <c r="E896" s="165" t="e">
        <f t="shared" si="33"/>
        <v>#DIV/0!</v>
      </c>
      <c r="F896" s="165"/>
      <c r="I896" s="138"/>
      <c r="J896" s="138"/>
      <c r="M896" s="835"/>
      <c r="N896" s="835"/>
      <c r="P896" s="106"/>
    </row>
    <row r="897" spans="1:17" ht="28.5" customHeight="1" x14ac:dyDescent="0.25">
      <c r="A897" s="144"/>
      <c r="B897" s="145" t="s">
        <v>20</v>
      </c>
      <c r="C897" s="144" t="s">
        <v>21</v>
      </c>
      <c r="D897" s="144" t="s">
        <v>21</v>
      </c>
      <c r="E897" s="144" t="s">
        <v>21</v>
      </c>
      <c r="F897" s="146">
        <f>F896+F894+F893+F895</f>
        <v>1610.64</v>
      </c>
      <c r="I897" s="135">
        <f>SUM(I893:I896)</f>
        <v>0</v>
      </c>
      <c r="J897" s="135">
        <f>SUM(J893:J896)</f>
        <v>0</v>
      </c>
      <c r="M897" s="835"/>
      <c r="N897" s="835"/>
      <c r="P897" s="106"/>
    </row>
    <row r="898" spans="1:17" x14ac:dyDescent="0.25">
      <c r="A898" s="17"/>
      <c r="B898" s="11"/>
      <c r="C898" s="17"/>
      <c r="D898" s="17"/>
      <c r="E898" s="17"/>
      <c r="F898" s="36"/>
      <c r="M898" s="835"/>
      <c r="N898" s="835"/>
      <c r="P898" s="106"/>
    </row>
    <row r="899" spans="1:17" x14ac:dyDescent="0.25">
      <c r="A899" s="861" t="s">
        <v>156</v>
      </c>
      <c r="B899" s="861"/>
      <c r="C899" s="861"/>
      <c r="D899" s="861"/>
      <c r="E899" s="861"/>
      <c r="F899" s="861"/>
      <c r="G899" s="861"/>
      <c r="H899" s="861"/>
      <c r="I899" s="861"/>
      <c r="J899" s="861"/>
      <c r="M899" s="835"/>
      <c r="N899" s="835"/>
      <c r="P899" s="106"/>
    </row>
    <row r="900" spans="1:17" x14ac:dyDescent="0.25">
      <c r="A900" s="862"/>
      <c r="B900" s="862"/>
      <c r="C900" s="862"/>
      <c r="D900" s="862"/>
      <c r="E900" s="862"/>
      <c r="F900" s="862"/>
      <c r="I900" s="850" t="s">
        <v>172</v>
      </c>
      <c r="J900" s="850"/>
      <c r="M900" s="835"/>
      <c r="N900" s="835"/>
      <c r="P900" s="106"/>
    </row>
    <row r="901" spans="1:17" ht="56.25" x14ac:dyDescent="0.25">
      <c r="A901" s="167" t="s">
        <v>24</v>
      </c>
      <c r="B901" s="167" t="s">
        <v>14</v>
      </c>
      <c r="C901" s="167" t="s">
        <v>78</v>
      </c>
      <c r="D901" s="167" t="s">
        <v>27</v>
      </c>
      <c r="E901" s="167" t="s">
        <v>79</v>
      </c>
      <c r="F901" s="167" t="s">
        <v>7</v>
      </c>
      <c r="I901" s="133" t="s">
        <v>115</v>
      </c>
      <c r="J901" s="133" t="s">
        <v>173</v>
      </c>
      <c r="K901" s="81"/>
      <c r="L901" s="105"/>
      <c r="M901" s="835"/>
      <c r="N901" s="835"/>
      <c r="P901" s="106"/>
    </row>
    <row r="902" spans="1:17" x14ac:dyDescent="0.25">
      <c r="A902" s="113">
        <v>1</v>
      </c>
      <c r="B902" s="113">
        <v>2</v>
      </c>
      <c r="C902" s="113">
        <v>3</v>
      </c>
      <c r="D902" s="113">
        <v>4</v>
      </c>
      <c r="E902" s="113">
        <v>5</v>
      </c>
      <c r="F902" s="113">
        <v>6</v>
      </c>
      <c r="G902" s="78"/>
      <c r="H902" s="78"/>
      <c r="I902" s="135"/>
      <c r="J902" s="135"/>
      <c r="M902" s="835"/>
      <c r="N902" s="835"/>
      <c r="P902" s="106"/>
    </row>
    <row r="903" spans="1:17" ht="46.5" x14ac:dyDescent="0.25">
      <c r="A903" s="658">
        <v>1</v>
      </c>
      <c r="B903" s="260" t="s">
        <v>353</v>
      </c>
      <c r="C903" s="658" t="s">
        <v>229</v>
      </c>
      <c r="D903" s="261">
        <v>3</v>
      </c>
      <c r="E903" s="657">
        <f>F903/D903</f>
        <v>7400</v>
      </c>
      <c r="F903" s="94">
        <v>22200</v>
      </c>
      <c r="I903" s="138"/>
      <c r="J903" s="138"/>
      <c r="M903" s="835">
        <v>22200</v>
      </c>
      <c r="N903" s="846">
        <f>F903-M903</f>
        <v>0</v>
      </c>
      <c r="P903" s="106"/>
    </row>
    <row r="904" spans="1:17" s="78" customFormat="1" ht="46.5" x14ac:dyDescent="0.25">
      <c r="A904" s="658">
        <v>2</v>
      </c>
      <c r="B904" s="545" t="s">
        <v>354</v>
      </c>
      <c r="C904" s="658" t="s">
        <v>229</v>
      </c>
      <c r="D904" s="261">
        <v>1</v>
      </c>
      <c r="E904" s="657">
        <f t="shared" ref="E904:E910" si="34">F904/D904</f>
        <v>7000</v>
      </c>
      <c r="F904" s="94">
        <v>7000</v>
      </c>
      <c r="G904" s="67"/>
      <c r="H904" s="67"/>
      <c r="I904" s="138"/>
      <c r="J904" s="138"/>
      <c r="K904" s="79"/>
      <c r="M904" s="836"/>
      <c r="N904" s="846">
        <f t="shared" ref="N904:N909" si="35">F904-M904</f>
        <v>7000</v>
      </c>
      <c r="O904" s="188"/>
      <c r="P904" s="186"/>
      <c r="Q904" s="188"/>
    </row>
    <row r="905" spans="1:17" ht="69.75" x14ac:dyDescent="0.25">
      <c r="A905" s="658">
        <v>3</v>
      </c>
      <c r="B905" s="272" t="s">
        <v>392</v>
      </c>
      <c r="C905" s="658" t="s">
        <v>229</v>
      </c>
      <c r="D905" s="261">
        <v>4</v>
      </c>
      <c r="E905" s="657">
        <f t="shared" si="34"/>
        <v>345</v>
      </c>
      <c r="F905" s="94">
        <v>1380</v>
      </c>
      <c r="I905" s="138"/>
      <c r="J905" s="138"/>
      <c r="M905" s="835"/>
      <c r="N905" s="846">
        <f t="shared" si="35"/>
        <v>1380</v>
      </c>
      <c r="P905" s="106"/>
      <c r="Q905" s="195"/>
    </row>
    <row r="906" spans="1:17" ht="46.5" x14ac:dyDescent="0.25">
      <c r="A906" s="658">
        <v>4</v>
      </c>
      <c r="B906" s="10" t="s">
        <v>393</v>
      </c>
      <c r="C906" s="658" t="s">
        <v>229</v>
      </c>
      <c r="D906" s="658">
        <v>2</v>
      </c>
      <c r="E906" s="657">
        <f t="shared" si="34"/>
        <v>210</v>
      </c>
      <c r="F906" s="657">
        <v>420</v>
      </c>
      <c r="I906" s="138"/>
      <c r="J906" s="138"/>
      <c r="M906" s="835"/>
      <c r="N906" s="846">
        <f t="shared" si="35"/>
        <v>420</v>
      </c>
      <c r="P906" s="106"/>
      <c r="Q906" s="195"/>
    </row>
    <row r="907" spans="1:17" s="656" customFormat="1" ht="46.5" x14ac:dyDescent="0.25">
      <c r="A907" s="658">
        <v>5</v>
      </c>
      <c r="B907" s="10" t="s">
        <v>394</v>
      </c>
      <c r="C907" s="658" t="s">
        <v>229</v>
      </c>
      <c r="D907" s="658">
        <v>2</v>
      </c>
      <c r="E907" s="657">
        <f t="shared" si="34"/>
        <v>213</v>
      </c>
      <c r="F907" s="657">
        <v>426</v>
      </c>
      <c r="I907" s="138"/>
      <c r="J907" s="138"/>
      <c r="K907" s="68"/>
      <c r="M907" s="835"/>
      <c r="N907" s="846">
        <f t="shared" si="35"/>
        <v>426</v>
      </c>
      <c r="O907" s="184"/>
      <c r="P907" s="106"/>
      <c r="Q907" s="195"/>
    </row>
    <row r="908" spans="1:17" s="656" customFormat="1" x14ac:dyDescent="0.25">
      <c r="A908" s="658">
        <v>6</v>
      </c>
      <c r="B908" s="275" t="s">
        <v>426</v>
      </c>
      <c r="C908" s="658" t="s">
        <v>229</v>
      </c>
      <c r="D908" s="658">
        <v>65</v>
      </c>
      <c r="E908" s="657">
        <f t="shared" si="34"/>
        <v>337.65</v>
      </c>
      <c r="F908" s="657">
        <f>23947.25-2000</f>
        <v>21947.25</v>
      </c>
      <c r="I908" s="138"/>
      <c r="J908" s="138"/>
      <c r="K908" s="68"/>
      <c r="M908" s="835"/>
      <c r="N908" s="846">
        <f t="shared" si="35"/>
        <v>21947.25</v>
      </c>
      <c r="O908" s="392" t="s">
        <v>487</v>
      </c>
      <c r="P908" s="106"/>
      <c r="Q908" s="195"/>
    </row>
    <row r="909" spans="1:17" s="656" customFormat="1" x14ac:dyDescent="0.25">
      <c r="A909" s="658">
        <v>7</v>
      </c>
      <c r="B909" s="275" t="s">
        <v>427</v>
      </c>
      <c r="C909" s="658" t="s">
        <v>229</v>
      </c>
      <c r="D909" s="658">
        <v>20</v>
      </c>
      <c r="E909" s="657">
        <f t="shared" si="34"/>
        <v>1750</v>
      </c>
      <c r="F909" s="657">
        <v>35000</v>
      </c>
      <c r="I909" s="138"/>
      <c r="J909" s="138"/>
      <c r="K909" s="68"/>
      <c r="M909" s="835"/>
      <c r="N909" s="846">
        <f t="shared" si="35"/>
        <v>35000</v>
      </c>
      <c r="O909" s="184"/>
      <c r="P909" s="106"/>
      <c r="Q909" s="195"/>
    </row>
    <row r="910" spans="1:17" s="656" customFormat="1" ht="69.75" x14ac:dyDescent="0.25">
      <c r="A910" s="658">
        <v>8</v>
      </c>
      <c r="B910" s="10" t="s">
        <v>402</v>
      </c>
      <c r="C910" s="658" t="s">
        <v>401</v>
      </c>
      <c r="D910" s="658">
        <v>1</v>
      </c>
      <c r="E910" s="657">
        <f t="shared" si="34"/>
        <v>12000</v>
      </c>
      <c r="F910" s="404">
        <f>10000+2000</f>
        <v>12000</v>
      </c>
      <c r="I910" s="138"/>
      <c r="J910" s="138"/>
      <c r="K910" s="68"/>
      <c r="M910" s="835">
        <v>12000</v>
      </c>
      <c r="N910" s="769">
        <f>F910-M910</f>
        <v>0</v>
      </c>
      <c r="O910" s="392" t="s">
        <v>487</v>
      </c>
      <c r="P910" s="106"/>
      <c r="Q910" s="195"/>
    </row>
    <row r="911" spans="1:17" ht="36" customHeight="1" x14ac:dyDescent="0.25">
      <c r="A911" s="144"/>
      <c r="B911" s="145" t="s">
        <v>20</v>
      </c>
      <c r="C911" s="144" t="s">
        <v>21</v>
      </c>
      <c r="D911" s="144" t="s">
        <v>21</v>
      </c>
      <c r="E911" s="144" t="s">
        <v>21</v>
      </c>
      <c r="F911" s="146">
        <f>SUM(F903:F910)</f>
        <v>100373.25</v>
      </c>
      <c r="I911" s="135">
        <f>SUM(I903:I910)</f>
        <v>0</v>
      </c>
      <c r="J911" s="135">
        <f>SUM(J903:J910)</f>
        <v>0</v>
      </c>
      <c r="K911" s="76"/>
      <c r="M911" s="835"/>
      <c r="N911" s="835"/>
      <c r="P911" s="106"/>
      <c r="Q911" s="195"/>
    </row>
    <row r="912" spans="1:17" x14ac:dyDescent="0.25">
      <c r="A912" s="17"/>
      <c r="B912" s="11"/>
      <c r="C912" s="17"/>
      <c r="D912" s="17"/>
      <c r="E912" s="17"/>
      <c r="F912" s="36"/>
      <c r="M912" s="835"/>
      <c r="N912" s="835"/>
      <c r="P912" s="106"/>
      <c r="Q912" s="195"/>
    </row>
    <row r="913" spans="1:17" hidden="1" x14ac:dyDescent="0.25">
      <c r="A913" s="861" t="s">
        <v>149</v>
      </c>
      <c r="B913" s="861"/>
      <c r="C913" s="861"/>
      <c r="D913" s="861"/>
      <c r="E913" s="861"/>
      <c r="F913" s="861"/>
      <c r="G913" s="861"/>
      <c r="H913" s="861"/>
      <c r="I913" s="861"/>
      <c r="J913" s="861"/>
      <c r="M913" s="835"/>
      <c r="N913" s="835"/>
      <c r="P913" s="106"/>
      <c r="Q913" s="195"/>
    </row>
    <row r="914" spans="1:17" hidden="1" x14ac:dyDescent="0.25">
      <c r="A914" s="862"/>
      <c r="B914" s="862"/>
      <c r="C914" s="862"/>
      <c r="D914" s="862"/>
      <c r="E914" s="862"/>
      <c r="F914" s="17"/>
      <c r="I914" s="850" t="s">
        <v>172</v>
      </c>
      <c r="J914" s="850"/>
      <c r="M914" s="835"/>
      <c r="N914" s="835"/>
      <c r="O914" s="106"/>
    </row>
    <row r="915" spans="1:17" ht="56.25" hidden="1" x14ac:dyDescent="0.25">
      <c r="A915" s="167" t="s">
        <v>15</v>
      </c>
      <c r="B915" s="167" t="s">
        <v>14</v>
      </c>
      <c r="C915" s="167" t="s">
        <v>27</v>
      </c>
      <c r="D915" s="167" t="s">
        <v>75</v>
      </c>
      <c r="E915" s="167" t="s">
        <v>7</v>
      </c>
      <c r="I915" s="133" t="s">
        <v>115</v>
      </c>
      <c r="J915" s="133" t="s">
        <v>173</v>
      </c>
      <c r="K915" s="81"/>
      <c r="M915" s="835"/>
      <c r="N915" s="835"/>
      <c r="O915" s="106"/>
    </row>
    <row r="916" spans="1:17" hidden="1" x14ac:dyDescent="0.25">
      <c r="A916" s="113">
        <v>1</v>
      </c>
      <c r="B916" s="113">
        <v>2</v>
      </c>
      <c r="C916" s="113">
        <v>3</v>
      </c>
      <c r="D916" s="113">
        <v>4</v>
      </c>
      <c r="E916" s="113">
        <v>5</v>
      </c>
      <c r="F916" s="78"/>
      <c r="G916" s="78"/>
      <c r="H916" s="78"/>
      <c r="I916" s="135"/>
      <c r="J916" s="135"/>
      <c r="M916" s="835"/>
      <c r="N916" s="835"/>
      <c r="O916" s="106"/>
    </row>
    <row r="917" spans="1:17" ht="33" hidden="1" customHeight="1" x14ac:dyDescent="0.25">
      <c r="A917" s="167">
        <v>1</v>
      </c>
      <c r="B917" s="10" t="s">
        <v>84</v>
      </c>
      <c r="C917" s="167"/>
      <c r="D917" s="165" t="e">
        <f>E917/C917</f>
        <v>#DIV/0!</v>
      </c>
      <c r="E917" s="165"/>
      <c r="I917" s="138"/>
      <c r="J917" s="138"/>
      <c r="M917" s="835"/>
      <c r="N917" s="835"/>
      <c r="O917" s="106"/>
    </row>
    <row r="918" spans="1:17" s="78" customFormat="1" ht="33" hidden="1" customHeight="1" x14ac:dyDescent="0.25">
      <c r="A918" s="167">
        <v>2</v>
      </c>
      <c r="B918" s="10" t="s">
        <v>83</v>
      </c>
      <c r="C918" s="167"/>
      <c r="D918" s="165" t="e">
        <f>E918/C918</f>
        <v>#DIV/0!</v>
      </c>
      <c r="E918" s="165"/>
      <c r="F918" s="67"/>
      <c r="G918" s="67"/>
      <c r="H918" s="67"/>
      <c r="I918" s="138"/>
      <c r="J918" s="138"/>
      <c r="K918" s="79"/>
      <c r="M918" s="836"/>
      <c r="N918" s="836"/>
      <c r="O918" s="186"/>
      <c r="P918" s="188"/>
      <c r="Q918" s="188"/>
    </row>
    <row r="919" spans="1:17" ht="33" hidden="1" customHeight="1" x14ac:dyDescent="0.25">
      <c r="A919" s="167">
        <v>3</v>
      </c>
      <c r="B919" s="10" t="s">
        <v>85</v>
      </c>
      <c r="C919" s="167"/>
      <c r="D919" s="165" t="e">
        <f>E919/C919</f>
        <v>#DIV/0!</v>
      </c>
      <c r="E919" s="165"/>
      <c r="I919" s="138"/>
      <c r="J919" s="138"/>
      <c r="M919" s="835"/>
      <c r="N919" s="835"/>
      <c r="O919" s="106"/>
    </row>
    <row r="920" spans="1:17" ht="33" hidden="1" customHeight="1" x14ac:dyDescent="0.25">
      <c r="A920" s="167">
        <v>4</v>
      </c>
      <c r="B920" s="10" t="s">
        <v>86</v>
      </c>
      <c r="C920" s="167"/>
      <c r="D920" s="165" t="e">
        <f>E920/C920</f>
        <v>#DIV/0!</v>
      </c>
      <c r="E920" s="165"/>
      <c r="I920" s="138"/>
      <c r="J920" s="138"/>
      <c r="M920" s="835"/>
      <c r="N920" s="835"/>
      <c r="O920" s="106"/>
    </row>
    <row r="921" spans="1:17" ht="27" hidden="1" customHeight="1" x14ac:dyDescent="0.25">
      <c r="A921" s="144"/>
      <c r="B921" s="145" t="s">
        <v>20</v>
      </c>
      <c r="C921" s="144"/>
      <c r="D921" s="144" t="s">
        <v>21</v>
      </c>
      <c r="E921" s="146">
        <f>E920+E919+E918+E917</f>
        <v>0</v>
      </c>
      <c r="I921" s="135">
        <f>SUM(I917:I920)</f>
        <v>0</v>
      </c>
      <c r="J921" s="135">
        <f>SUM(J917:J920)</f>
        <v>0</v>
      </c>
      <c r="M921" s="835"/>
      <c r="N921" s="835"/>
      <c r="O921" s="106"/>
    </row>
    <row r="922" spans="1:17" hidden="1" x14ac:dyDescent="0.25">
      <c r="A922" s="35"/>
      <c r="B922" s="11"/>
      <c r="C922" s="17"/>
      <c r="D922" s="17"/>
      <c r="E922" s="17"/>
      <c r="F922" s="36"/>
      <c r="M922" s="835"/>
      <c r="N922" s="835"/>
      <c r="O922" s="106"/>
    </row>
    <row r="923" spans="1:17" hidden="1" x14ac:dyDescent="0.25">
      <c r="A923" s="861" t="s">
        <v>158</v>
      </c>
      <c r="B923" s="861"/>
      <c r="C923" s="861"/>
      <c r="D923" s="861"/>
      <c r="E923" s="861"/>
      <c r="F923" s="861"/>
      <c r="G923" s="861"/>
      <c r="H923" s="861"/>
      <c r="I923" s="861"/>
      <c r="J923" s="861"/>
      <c r="M923" s="835"/>
      <c r="N923" s="835"/>
      <c r="O923" s="106"/>
    </row>
    <row r="924" spans="1:17" hidden="1" x14ac:dyDescent="0.25">
      <c r="A924" s="30"/>
      <c r="B924" s="11"/>
      <c r="C924" s="17"/>
      <c r="D924" s="17"/>
      <c r="E924" s="17"/>
      <c r="F924" s="17"/>
      <c r="M924" s="835"/>
      <c r="N924" s="835"/>
      <c r="P924" s="106"/>
    </row>
    <row r="925" spans="1:17" hidden="1" x14ac:dyDescent="0.25">
      <c r="A925" s="30"/>
      <c r="B925" s="11"/>
      <c r="C925" s="17"/>
      <c r="D925" s="17"/>
      <c r="E925" s="17"/>
      <c r="F925" s="17"/>
      <c r="I925" s="850" t="s">
        <v>172</v>
      </c>
      <c r="J925" s="850"/>
      <c r="K925" s="128"/>
      <c r="M925" s="835"/>
      <c r="N925" s="835"/>
    </row>
    <row r="926" spans="1:17" ht="56.25" hidden="1" x14ac:dyDescent="0.25">
      <c r="A926" s="167" t="s">
        <v>24</v>
      </c>
      <c r="B926" s="167" t="s">
        <v>14</v>
      </c>
      <c r="C926" s="167" t="s">
        <v>74</v>
      </c>
      <c r="D926" s="167" t="s">
        <v>117</v>
      </c>
      <c r="F926" s="17"/>
      <c r="I926" s="133" t="s">
        <v>115</v>
      </c>
      <c r="J926" s="133" t="s">
        <v>173</v>
      </c>
      <c r="M926" s="835"/>
      <c r="N926" s="835"/>
      <c r="P926" s="106"/>
    </row>
    <row r="927" spans="1:17" hidden="1" x14ac:dyDescent="0.25">
      <c r="A927" s="113">
        <v>1</v>
      </c>
      <c r="B927" s="113">
        <v>2</v>
      </c>
      <c r="C927" s="113">
        <v>3</v>
      </c>
      <c r="D927" s="113">
        <v>4</v>
      </c>
      <c r="E927" s="78"/>
      <c r="F927" s="1"/>
      <c r="G927" s="78"/>
      <c r="H927" s="78"/>
      <c r="I927" s="135"/>
      <c r="J927" s="135"/>
      <c r="M927" s="835"/>
      <c r="N927" s="835"/>
      <c r="P927" s="106"/>
    </row>
    <row r="928" spans="1:17" hidden="1" x14ac:dyDescent="0.25">
      <c r="A928" s="167"/>
      <c r="B928" s="15"/>
      <c r="C928" s="13"/>
      <c r="D928" s="165"/>
      <c r="F928" s="17"/>
      <c r="I928" s="138"/>
      <c r="J928" s="138"/>
      <c r="M928" s="835"/>
      <c r="N928" s="835"/>
      <c r="P928" s="106"/>
    </row>
    <row r="929" spans="1:17" s="78" customFormat="1" hidden="1" x14ac:dyDescent="0.25">
      <c r="A929" s="167"/>
      <c r="B929" s="15"/>
      <c r="C929" s="13"/>
      <c r="D929" s="165"/>
      <c r="E929" s="67"/>
      <c r="F929" s="36"/>
      <c r="G929" s="67"/>
      <c r="H929" s="67"/>
      <c r="I929" s="138"/>
      <c r="J929" s="138"/>
      <c r="K929" s="79"/>
      <c r="M929" s="836"/>
      <c r="N929" s="836"/>
      <c r="O929" s="188"/>
      <c r="P929" s="186"/>
      <c r="Q929" s="188"/>
    </row>
    <row r="930" spans="1:17" hidden="1" x14ac:dyDescent="0.25">
      <c r="A930" s="167"/>
      <c r="B930" s="15"/>
      <c r="C930" s="13"/>
      <c r="D930" s="165"/>
      <c r="F930" s="17"/>
      <c r="I930" s="138"/>
      <c r="J930" s="138"/>
      <c r="M930" s="835"/>
      <c r="N930" s="835"/>
      <c r="P930" s="106"/>
      <c r="Q930" s="195"/>
    </row>
    <row r="931" spans="1:17" hidden="1" x14ac:dyDescent="0.25">
      <c r="A931" s="167"/>
      <c r="B931" s="15"/>
      <c r="C931" s="13"/>
      <c r="D931" s="165"/>
      <c r="F931" s="17"/>
      <c r="I931" s="138"/>
      <c r="J931" s="138"/>
      <c r="M931" s="835"/>
      <c r="N931" s="835"/>
      <c r="P931" s="106"/>
      <c r="Q931" s="195"/>
    </row>
    <row r="932" spans="1:17" ht="30.75" hidden="1" customHeight="1" x14ac:dyDescent="0.25">
      <c r="A932" s="144"/>
      <c r="B932" s="145" t="s">
        <v>20</v>
      </c>
      <c r="C932" s="144" t="s">
        <v>21</v>
      </c>
      <c r="D932" s="146">
        <f>SUM(D928:D931)</f>
        <v>0</v>
      </c>
      <c r="F932" s="17"/>
      <c r="I932" s="135">
        <f>SUM(I928:I931)</f>
        <v>0</v>
      </c>
      <c r="J932" s="135">
        <f>SUM(J928:J931)</f>
        <v>0</v>
      </c>
      <c r="M932" s="835"/>
      <c r="N932" s="835"/>
      <c r="P932" s="106"/>
      <c r="Q932" s="195"/>
    </row>
    <row r="933" spans="1:17" hidden="1" x14ac:dyDescent="0.25">
      <c r="A933" s="35"/>
      <c r="B933" s="11"/>
      <c r="C933" s="17"/>
      <c r="D933" s="17"/>
      <c r="E933" s="17"/>
      <c r="F933" s="36"/>
      <c r="M933" s="835"/>
      <c r="N933" s="835"/>
      <c r="P933" s="106"/>
      <c r="Q933" s="195"/>
    </row>
    <row r="934" spans="1:17" s="390" customFormat="1" x14ac:dyDescent="0.25">
      <c r="A934" s="871" t="s">
        <v>285</v>
      </c>
      <c r="B934" s="871"/>
      <c r="C934" s="871"/>
      <c r="D934" s="871"/>
      <c r="E934" s="871"/>
      <c r="F934" s="871"/>
      <c r="G934" s="871"/>
      <c r="H934" s="871"/>
      <c r="I934" s="871"/>
      <c r="J934" s="871"/>
      <c r="K934" s="241"/>
      <c r="M934" s="839"/>
      <c r="N934" s="841"/>
      <c r="O934" s="392"/>
      <c r="P934" s="392"/>
      <c r="Q934" s="392"/>
    </row>
    <row r="935" spans="1:17" s="241" customFormat="1" ht="12" hidden="1" customHeight="1" x14ac:dyDescent="0.25">
      <c r="A935" s="393"/>
      <c r="B935" s="394"/>
      <c r="C935" s="395"/>
      <c r="D935" s="395"/>
      <c r="E935" s="395"/>
      <c r="F935" s="396"/>
      <c r="G935" s="390"/>
      <c r="H935" s="390"/>
      <c r="I935" s="390"/>
      <c r="J935" s="390"/>
      <c r="M935" s="840"/>
      <c r="N935" s="842"/>
      <c r="O935" s="398"/>
      <c r="P935" s="397"/>
      <c r="Q935" s="398"/>
    </row>
    <row r="936" spans="1:17" s="390" customFormat="1" x14ac:dyDescent="0.25">
      <c r="A936" s="849" t="s">
        <v>286</v>
      </c>
      <c r="B936" s="849"/>
      <c r="C936" s="849"/>
      <c r="D936" s="849"/>
      <c r="E936" s="849"/>
      <c r="F936" s="849"/>
      <c r="G936" s="849"/>
      <c r="H936" s="849"/>
      <c r="I936" s="849"/>
      <c r="J936" s="849"/>
      <c r="K936" s="241"/>
      <c r="M936" s="839"/>
      <c r="N936" s="841"/>
      <c r="O936" s="392"/>
      <c r="P936" s="392"/>
      <c r="Q936" s="392"/>
    </row>
    <row r="937" spans="1:17" s="390" customFormat="1" x14ac:dyDescent="0.25">
      <c r="A937" s="399"/>
      <c r="B937" s="399"/>
      <c r="C937" s="399"/>
      <c r="D937" s="399"/>
      <c r="E937" s="399"/>
      <c r="F937" s="399"/>
      <c r="G937" s="399"/>
      <c r="H937" s="399"/>
      <c r="I937" s="850" t="s">
        <v>172</v>
      </c>
      <c r="J937" s="850"/>
      <c r="K937" s="241"/>
      <c r="M937" s="839"/>
      <c r="N937" s="841"/>
      <c r="O937" s="392"/>
      <c r="P937" s="392"/>
      <c r="Q937" s="392"/>
    </row>
    <row r="938" spans="1:17" s="395" customFormat="1" ht="82.5" customHeight="1" x14ac:dyDescent="0.25">
      <c r="A938" s="379" t="s">
        <v>24</v>
      </c>
      <c r="B938" s="379" t="s">
        <v>0</v>
      </c>
      <c r="C938" s="379" t="s">
        <v>69</v>
      </c>
      <c r="D938" s="379" t="s">
        <v>67</v>
      </c>
      <c r="E938" s="379" t="s">
        <v>70</v>
      </c>
      <c r="F938" s="379" t="s">
        <v>7</v>
      </c>
      <c r="I938" s="133" t="s">
        <v>115</v>
      </c>
      <c r="J938" s="133" t="s">
        <v>173</v>
      </c>
      <c r="K938" s="400"/>
      <c r="M938" s="839"/>
      <c r="N938" s="839"/>
      <c r="O938" s="401"/>
      <c r="P938" s="401"/>
      <c r="Q938" s="401"/>
    </row>
    <row r="939" spans="1:17" s="395" customFormat="1" x14ac:dyDescent="0.25">
      <c r="A939" s="380">
        <v>1</v>
      </c>
      <c r="B939" s="380">
        <v>2</v>
      </c>
      <c r="C939" s="380">
        <v>4</v>
      </c>
      <c r="D939" s="380">
        <v>5</v>
      </c>
      <c r="E939" s="380">
        <v>6</v>
      </c>
      <c r="F939" s="380">
        <v>7</v>
      </c>
      <c r="G939" s="402"/>
      <c r="H939" s="402"/>
      <c r="I939" s="135"/>
      <c r="J939" s="135"/>
      <c r="K939" s="203"/>
      <c r="M939" s="839"/>
      <c r="N939" s="843"/>
      <c r="O939" s="401"/>
      <c r="P939" s="401"/>
      <c r="Q939" s="401"/>
    </row>
    <row r="940" spans="1:17" s="395" customFormat="1" ht="33" customHeight="1" x14ac:dyDescent="0.25">
      <c r="A940" s="379">
        <v>1</v>
      </c>
      <c r="B940" s="275" t="s">
        <v>92</v>
      </c>
      <c r="C940" s="781">
        <f>ROUND(F940/E940/D940,0)</f>
        <v>155140</v>
      </c>
      <c r="D940" s="781">
        <f>11.69</f>
        <v>11.69</v>
      </c>
      <c r="E940" s="781">
        <v>1.03</v>
      </c>
      <c r="F940" s="768">
        <v>1868000</v>
      </c>
      <c r="I940" s="138"/>
      <c r="J940" s="414"/>
      <c r="K940" s="417"/>
      <c r="L940" s="391"/>
      <c r="M940" s="839">
        <v>1618000</v>
      </c>
      <c r="N940" s="769">
        <f>F940-M940</f>
        <v>250000</v>
      </c>
      <c r="O940" s="401"/>
      <c r="P940" s="401"/>
      <c r="Q940" s="401"/>
    </row>
    <row r="941" spans="1:17" s="395" customFormat="1" ht="33" hidden="1" customHeight="1" x14ac:dyDescent="0.25">
      <c r="A941" s="379">
        <v>2</v>
      </c>
      <c r="B941" s="275" t="s">
        <v>222</v>
      </c>
      <c r="C941" s="781" t="e">
        <f t="shared" ref="C941" si="36">F941/D941</f>
        <v>#DIV/0!</v>
      </c>
      <c r="D941" s="781"/>
      <c r="E941" s="781">
        <v>0</v>
      </c>
      <c r="F941" s="834"/>
      <c r="I941" s="138"/>
      <c r="J941" s="414"/>
      <c r="K941" s="417"/>
      <c r="L941" s="391"/>
      <c r="M941" s="839"/>
      <c r="N941" s="769">
        <f t="shared" ref="N941:N942" si="37">F941-M941</f>
        <v>0</v>
      </c>
      <c r="O941" s="401"/>
      <c r="P941" s="401"/>
      <c r="Q941" s="401"/>
    </row>
    <row r="942" spans="1:17" s="402" customFormat="1" ht="36" customHeight="1" x14ac:dyDescent="0.25">
      <c r="A942" s="379">
        <v>3</v>
      </c>
      <c r="B942" s="275" t="s">
        <v>68</v>
      </c>
      <c r="C942" s="781">
        <f>ROUND(F942/E942/D942,0)</f>
        <v>1057</v>
      </c>
      <c r="D942" s="781">
        <f>3082.956</f>
        <v>3082.9560000000001</v>
      </c>
      <c r="E942" s="781">
        <v>1.03</v>
      </c>
      <c r="F942" s="768">
        <v>3355265.07</v>
      </c>
      <c r="G942" s="395"/>
      <c r="H942" s="395"/>
      <c r="I942" s="138"/>
      <c r="J942" s="414"/>
      <c r="K942" s="417"/>
      <c r="L942" s="391"/>
      <c r="M942" s="839">
        <v>2910000</v>
      </c>
      <c r="N942" s="769">
        <f t="shared" si="37"/>
        <v>445265.06999999983</v>
      </c>
      <c r="O942" s="407"/>
      <c r="P942" s="407"/>
      <c r="Q942" s="408"/>
    </row>
    <row r="943" spans="1:17" s="402" customFormat="1" ht="36" hidden="1" customHeight="1" x14ac:dyDescent="0.25">
      <c r="A943" s="379">
        <v>4</v>
      </c>
      <c r="B943" s="275" t="s">
        <v>223</v>
      </c>
      <c r="C943" s="781" t="e">
        <f t="shared" ref="C943" si="38">F943/D943</f>
        <v>#DIV/0!</v>
      </c>
      <c r="D943" s="781"/>
      <c r="E943" s="781">
        <v>0</v>
      </c>
      <c r="F943" s="834"/>
      <c r="G943" s="395"/>
      <c r="H943" s="395"/>
      <c r="I943" s="138"/>
      <c r="J943" s="414"/>
      <c r="K943" s="417"/>
      <c r="L943" s="391"/>
      <c r="M943" s="839"/>
      <c r="N943" s="769"/>
      <c r="O943" s="408"/>
      <c r="P943" s="408"/>
      <c r="Q943" s="408"/>
    </row>
    <row r="944" spans="1:17" s="395" customFormat="1" ht="32.25" customHeight="1" x14ac:dyDescent="0.25">
      <c r="A944" s="379">
        <v>5</v>
      </c>
      <c r="B944" s="275" t="s">
        <v>93</v>
      </c>
      <c r="C944" s="781">
        <v>240.35</v>
      </c>
      <c r="D944" s="781">
        <f>58.968</f>
        <v>58.968000000000004</v>
      </c>
      <c r="E944" s="781">
        <v>1.03</v>
      </c>
      <c r="F944" s="768">
        <f>ROUND(C944*D944*E944,2)</f>
        <v>14598.15</v>
      </c>
      <c r="I944" s="138"/>
      <c r="J944" s="414"/>
      <c r="K944" s="412"/>
      <c r="L944" s="401"/>
      <c r="M944" s="839"/>
      <c r="N944" s="769"/>
      <c r="O944" s="401"/>
      <c r="P944" s="391"/>
      <c r="Q944" s="401"/>
    </row>
    <row r="945" spans="1:17" s="395" customFormat="1" ht="52.5" hidden="1" customHeight="1" x14ac:dyDescent="0.25">
      <c r="A945" s="379">
        <v>6</v>
      </c>
      <c r="B945" s="403" t="s">
        <v>289</v>
      </c>
      <c r="C945" s="277"/>
      <c r="D945" s="277"/>
      <c r="E945" s="277">
        <v>0</v>
      </c>
      <c r="F945" s="404"/>
      <c r="I945" s="138"/>
      <c r="J945" s="414"/>
      <c r="K945" s="412"/>
      <c r="L945" s="401"/>
      <c r="M945" s="839"/>
      <c r="N945" s="769"/>
      <c r="O945" s="401"/>
      <c r="P945" s="401"/>
      <c r="Q945" s="401"/>
    </row>
    <row r="946" spans="1:17" s="395" customFormat="1" ht="32.25" hidden="1" customHeight="1" x14ac:dyDescent="0.25">
      <c r="A946" s="379">
        <v>7</v>
      </c>
      <c r="B946" s="275" t="s">
        <v>239</v>
      </c>
      <c r="C946" s="277"/>
      <c r="D946" s="277"/>
      <c r="E946" s="277">
        <v>0</v>
      </c>
      <c r="F946" s="277"/>
      <c r="I946" s="138"/>
      <c r="J946" s="414"/>
      <c r="K946" s="412"/>
      <c r="L946" s="401"/>
      <c r="M946" s="839"/>
      <c r="N946" s="769"/>
      <c r="O946" s="401"/>
      <c r="P946" s="401"/>
      <c r="Q946" s="401"/>
    </row>
    <row r="947" spans="1:17" s="395" customFormat="1" ht="49.5" hidden="1" customHeight="1" x14ac:dyDescent="0.25">
      <c r="A947" s="379">
        <v>8</v>
      </c>
      <c r="B947" s="275" t="s">
        <v>290</v>
      </c>
      <c r="C947" s="277"/>
      <c r="D947" s="277"/>
      <c r="E947" s="277">
        <v>0</v>
      </c>
      <c r="F947" s="277"/>
      <c r="I947" s="138"/>
      <c r="J947" s="414"/>
      <c r="K947" s="412"/>
      <c r="L947" s="401"/>
      <c r="M947" s="839"/>
      <c r="N947" s="769"/>
      <c r="O947" s="401"/>
      <c r="P947" s="401"/>
      <c r="Q947" s="401"/>
    </row>
    <row r="948" spans="1:17" s="395" customFormat="1" ht="32.25" hidden="1" customHeight="1" x14ac:dyDescent="0.25">
      <c r="A948" s="379">
        <v>9</v>
      </c>
      <c r="B948" s="275" t="s">
        <v>192</v>
      </c>
      <c r="C948" s="277"/>
      <c r="D948" s="277"/>
      <c r="E948" s="277"/>
      <c r="F948" s="277"/>
      <c r="I948" s="138"/>
      <c r="J948" s="414"/>
      <c r="K948" s="412"/>
      <c r="L948" s="401"/>
      <c r="M948" s="839"/>
      <c r="N948" s="769"/>
      <c r="O948" s="401"/>
      <c r="P948" s="401"/>
      <c r="Q948" s="401"/>
    </row>
    <row r="949" spans="1:17" s="395" customFormat="1" ht="47.25" hidden="1" customHeight="1" x14ac:dyDescent="0.25">
      <c r="A949" s="379">
        <v>10</v>
      </c>
      <c r="B949" s="275" t="s">
        <v>291</v>
      </c>
      <c r="C949" s="277"/>
      <c r="D949" s="277"/>
      <c r="E949" s="277"/>
      <c r="F949" s="277"/>
      <c r="I949" s="138"/>
      <c r="J949" s="414"/>
      <c r="K949" s="412"/>
      <c r="L949" s="401"/>
      <c r="M949" s="839"/>
      <c r="N949" s="769"/>
      <c r="O949" s="401"/>
      <c r="P949" s="401"/>
      <c r="Q949" s="401"/>
    </row>
    <row r="950" spans="1:17" s="395" customFormat="1" ht="81" hidden="1" customHeight="1" x14ac:dyDescent="0.25">
      <c r="A950" s="379">
        <v>11</v>
      </c>
      <c r="B950" s="275" t="s">
        <v>221</v>
      </c>
      <c r="C950" s="277"/>
      <c r="D950" s="277"/>
      <c r="E950" s="277"/>
      <c r="F950" s="277"/>
      <c r="I950" s="138"/>
      <c r="J950" s="414"/>
      <c r="K950" s="898"/>
      <c r="L950" s="899"/>
      <c r="M950" s="839"/>
      <c r="N950" s="769"/>
      <c r="O950" s="401"/>
      <c r="P950" s="401"/>
      <c r="Q950" s="401"/>
    </row>
    <row r="951" spans="1:17" s="395" customFormat="1" ht="93.75" hidden="1" customHeight="1" x14ac:dyDescent="0.25">
      <c r="A951" s="379">
        <v>12</v>
      </c>
      <c r="B951" s="275" t="s">
        <v>292</v>
      </c>
      <c r="C951" s="277" t="e">
        <f t="shared" ref="C951" si="39">F951/D951</f>
        <v>#DIV/0!</v>
      </c>
      <c r="D951" s="277"/>
      <c r="E951" s="277"/>
      <c r="F951" s="277"/>
      <c r="I951" s="138"/>
      <c r="J951" s="414"/>
      <c r="K951" s="413"/>
      <c r="L951" s="401"/>
      <c r="M951" s="839"/>
      <c r="N951" s="843"/>
      <c r="O951" s="401"/>
      <c r="P951" s="401"/>
      <c r="Q951" s="401"/>
    </row>
    <row r="952" spans="1:17" s="395" customFormat="1" ht="32.25" customHeight="1" x14ac:dyDescent="0.25">
      <c r="A952" s="381"/>
      <c r="B952" s="382" t="s">
        <v>20</v>
      </c>
      <c r="C952" s="381" t="s">
        <v>21</v>
      </c>
      <c r="D952" s="381" t="s">
        <v>21</v>
      </c>
      <c r="E952" s="381" t="s">
        <v>21</v>
      </c>
      <c r="F952" s="383">
        <f>SUM(F940:F950)</f>
        <v>5237863.2200000007</v>
      </c>
      <c r="I952" s="135">
        <f>SUM(I940:I951)</f>
        <v>0</v>
      </c>
      <c r="J952" s="415">
        <f>SUM(J940:J951)</f>
        <v>0</v>
      </c>
      <c r="K952" s="412"/>
      <c r="L952" s="401"/>
      <c r="M952" s="839"/>
      <c r="N952" s="843"/>
      <c r="O952" s="401"/>
      <c r="P952" s="401"/>
      <c r="Q952" s="401"/>
    </row>
    <row r="953" spans="1:17" s="395" customFormat="1" ht="32.25" customHeight="1" x14ac:dyDescent="0.25">
      <c r="A953" s="409"/>
      <c r="B953" s="410"/>
      <c r="C953" s="409"/>
      <c r="D953" s="409"/>
      <c r="E953" s="409"/>
      <c r="F953" s="411"/>
      <c r="I953" s="388"/>
      <c r="J953" s="388"/>
      <c r="K953" s="203"/>
      <c r="M953" s="391"/>
      <c r="O953" s="401"/>
      <c r="P953" s="401"/>
      <c r="Q953" s="401"/>
    </row>
    <row r="954" spans="1:17" ht="38.25" hidden="1" customHeight="1" x14ac:dyDescent="0.25">
      <c r="A954" s="863" t="s">
        <v>180</v>
      </c>
      <c r="B954" s="863"/>
      <c r="C954" s="863"/>
      <c r="D954" s="863"/>
      <c r="E954" s="863"/>
      <c r="F954" s="863"/>
      <c r="G954" s="863"/>
      <c r="H954" s="863"/>
      <c r="I954" s="863"/>
      <c r="J954" s="863"/>
      <c r="P954" s="106"/>
    </row>
    <row r="955" spans="1:17" hidden="1" x14ac:dyDescent="0.25">
      <c r="A955" s="35"/>
      <c r="B955" s="11"/>
      <c r="C955" s="17"/>
      <c r="D955" s="17"/>
      <c r="E955" s="17"/>
      <c r="F955" s="36"/>
      <c r="P955" s="106"/>
    </row>
    <row r="956" spans="1:17" hidden="1" x14ac:dyDescent="0.25">
      <c r="A956" s="860" t="s">
        <v>118</v>
      </c>
      <c r="B956" s="860"/>
      <c r="C956" s="860"/>
      <c r="D956" s="860"/>
      <c r="E956" s="860"/>
      <c r="F956" s="860"/>
      <c r="G956" s="860"/>
      <c r="H956" s="860"/>
      <c r="I956" s="860"/>
      <c r="J956" s="860"/>
      <c r="K956" s="123"/>
    </row>
    <row r="957" spans="1:17" hidden="1" x14ac:dyDescent="0.25">
      <c r="A957" s="55"/>
      <c r="B957" s="55"/>
      <c r="C957" s="55"/>
      <c r="D957" s="55"/>
      <c r="E957" s="55"/>
      <c r="F957" s="17"/>
      <c r="I957" s="850" t="s">
        <v>172</v>
      </c>
      <c r="J957" s="850"/>
      <c r="P957" s="106"/>
    </row>
    <row r="958" spans="1:17" ht="56.25" hidden="1" x14ac:dyDescent="0.25">
      <c r="A958" s="167" t="s">
        <v>24</v>
      </c>
      <c r="B958" s="167" t="s">
        <v>14</v>
      </c>
      <c r="C958" s="167" t="s">
        <v>74</v>
      </c>
      <c r="D958" s="167" t="s">
        <v>117</v>
      </c>
      <c r="E958" s="68"/>
      <c r="F958" s="37"/>
      <c r="G958" s="4"/>
      <c r="H958" s="37"/>
      <c r="I958" s="133" t="s">
        <v>115</v>
      </c>
      <c r="J958" s="133" t="s">
        <v>173</v>
      </c>
      <c r="K958" s="128"/>
      <c r="P958" s="106"/>
    </row>
    <row r="959" spans="1:17" hidden="1" x14ac:dyDescent="0.25">
      <c r="A959" s="113">
        <v>1</v>
      </c>
      <c r="B959" s="113">
        <v>2</v>
      </c>
      <c r="C959" s="113">
        <v>3</v>
      </c>
      <c r="D959" s="113">
        <v>4</v>
      </c>
      <c r="E959" s="79"/>
      <c r="F959" s="107"/>
      <c r="G959" s="108"/>
      <c r="H959" s="109"/>
      <c r="I959" s="141"/>
      <c r="J959" s="141"/>
      <c r="P959" s="106"/>
    </row>
    <row r="960" spans="1:17" s="68" customFormat="1" hidden="1" x14ac:dyDescent="0.25">
      <c r="A960" s="167">
        <v>1</v>
      </c>
      <c r="B960" s="10"/>
      <c r="C960" s="13"/>
      <c r="D960" s="165"/>
      <c r="F960" s="37"/>
      <c r="G960" s="4"/>
      <c r="H960" s="21"/>
      <c r="I960" s="142"/>
      <c r="J960" s="142"/>
      <c r="O960" s="121"/>
      <c r="P960" s="88"/>
      <c r="Q960" s="121"/>
    </row>
    <row r="961" spans="1:17" s="79" customFormat="1" hidden="1" x14ac:dyDescent="0.25">
      <c r="A961" s="144"/>
      <c r="B961" s="145" t="s">
        <v>20</v>
      </c>
      <c r="C961" s="144" t="s">
        <v>21</v>
      </c>
      <c r="D961" s="146">
        <f>SUM(D960:D960)</f>
        <v>0</v>
      </c>
      <c r="E961" s="68"/>
      <c r="F961" s="37"/>
      <c r="G961" s="4"/>
      <c r="H961" s="21"/>
      <c r="I961" s="135">
        <f>SUM(I960)</f>
        <v>0</v>
      </c>
      <c r="J961" s="135">
        <f>SUM(J960)</f>
        <v>0</v>
      </c>
      <c r="O961" s="193"/>
      <c r="P961" s="198"/>
      <c r="Q961" s="193"/>
    </row>
    <row r="962" spans="1:17" s="68" customFormat="1" ht="29.25" hidden="1" customHeight="1" x14ac:dyDescent="0.25">
      <c r="A962" s="37"/>
      <c r="B962" s="37"/>
      <c r="C962" s="37"/>
      <c r="D962" s="37"/>
      <c r="E962" s="37"/>
      <c r="F962" s="37"/>
      <c r="G962" s="4"/>
      <c r="H962" s="21"/>
      <c r="I962" s="4"/>
      <c r="J962" s="4"/>
      <c r="O962" s="121"/>
      <c r="P962" s="88"/>
      <c r="Q962" s="199"/>
    </row>
    <row r="963" spans="1:17" s="68" customFormat="1" ht="30.75" hidden="1" customHeight="1" x14ac:dyDescent="0.25">
      <c r="A963" s="861" t="s">
        <v>152</v>
      </c>
      <c r="B963" s="861"/>
      <c r="C963" s="861"/>
      <c r="D963" s="861"/>
      <c r="E963" s="861"/>
      <c r="F963" s="861"/>
      <c r="G963" s="861"/>
      <c r="H963" s="861"/>
      <c r="I963" s="861"/>
      <c r="J963" s="861"/>
      <c r="O963" s="121"/>
      <c r="P963" s="88"/>
      <c r="Q963" s="121"/>
    </row>
    <row r="964" spans="1:17" s="68" customFormat="1" hidden="1" x14ac:dyDescent="0.25">
      <c r="A964" s="862"/>
      <c r="B964" s="862"/>
      <c r="C964" s="862"/>
      <c r="D964" s="862"/>
      <c r="E964" s="862"/>
      <c r="F964" s="862"/>
      <c r="G964" s="67"/>
      <c r="H964" s="67"/>
      <c r="I964" s="850" t="s">
        <v>172</v>
      </c>
      <c r="J964" s="850"/>
      <c r="O964" s="121"/>
      <c r="P964" s="88"/>
      <c r="Q964" s="121"/>
    </row>
    <row r="965" spans="1:17" s="68" customFormat="1" ht="56.25" hidden="1" x14ac:dyDescent="0.25">
      <c r="A965" s="167" t="s">
        <v>24</v>
      </c>
      <c r="B965" s="167" t="s">
        <v>14</v>
      </c>
      <c r="C965" s="167" t="s">
        <v>78</v>
      </c>
      <c r="D965" s="167" t="s">
        <v>27</v>
      </c>
      <c r="E965" s="167" t="s">
        <v>79</v>
      </c>
      <c r="F965" s="167" t="s">
        <v>7</v>
      </c>
      <c r="H965" s="67"/>
      <c r="I965" s="133" t="s">
        <v>115</v>
      </c>
      <c r="J965" s="133" t="s">
        <v>173</v>
      </c>
      <c r="M965" s="76"/>
      <c r="O965" s="121"/>
      <c r="P965" s="88"/>
      <c r="Q965" s="121"/>
    </row>
    <row r="966" spans="1:17" s="68" customFormat="1" hidden="1" x14ac:dyDescent="0.25">
      <c r="A966" s="113">
        <v>1</v>
      </c>
      <c r="B966" s="113">
        <v>2</v>
      </c>
      <c r="C966" s="113">
        <v>3</v>
      </c>
      <c r="D966" s="113">
        <v>4</v>
      </c>
      <c r="E966" s="113">
        <v>5</v>
      </c>
      <c r="F966" s="113">
        <v>6</v>
      </c>
      <c r="G966" s="79"/>
      <c r="H966" s="78"/>
      <c r="I966" s="130"/>
      <c r="J966" s="130"/>
      <c r="O966" s="121"/>
      <c r="P966" s="88"/>
      <c r="Q966" s="121"/>
    </row>
    <row r="967" spans="1:17" s="68" customFormat="1" ht="33" hidden="1" customHeight="1" x14ac:dyDescent="0.25">
      <c r="A967" s="167">
        <v>1</v>
      </c>
      <c r="B967" s="10" t="s">
        <v>175</v>
      </c>
      <c r="C967" s="167"/>
      <c r="D967" s="167"/>
      <c r="E967" s="165" t="e">
        <f>F967/D967</f>
        <v>#DIV/0!</v>
      </c>
      <c r="F967" s="165"/>
      <c r="H967" s="67"/>
      <c r="I967" s="142"/>
      <c r="J967" s="142"/>
      <c r="O967" s="121"/>
      <c r="P967" s="88"/>
      <c r="Q967" s="121"/>
    </row>
    <row r="968" spans="1:17" s="79" customFormat="1" ht="30.75" hidden="1" customHeight="1" x14ac:dyDescent="0.25">
      <c r="A968" s="144"/>
      <c r="B968" s="145" t="s">
        <v>20</v>
      </c>
      <c r="C968" s="144" t="s">
        <v>21</v>
      </c>
      <c r="D968" s="144" t="s">
        <v>21</v>
      </c>
      <c r="E968" s="144" t="s">
        <v>21</v>
      </c>
      <c r="F968" s="146">
        <f>F967</f>
        <v>0</v>
      </c>
      <c r="G968" s="67"/>
      <c r="H968" s="67"/>
      <c r="I968" s="135">
        <f>SUM(I967)</f>
        <v>0</v>
      </c>
      <c r="J968" s="135">
        <f>SUM(J967)</f>
        <v>0</v>
      </c>
      <c r="O968" s="193"/>
      <c r="P968" s="198"/>
      <c r="Q968" s="193"/>
    </row>
    <row r="969" spans="1:17" s="68" customFormat="1" ht="33" customHeight="1" x14ac:dyDescent="0.25">
      <c r="A969" s="35"/>
      <c r="B969" s="11"/>
      <c r="C969" s="17"/>
      <c r="D969" s="17"/>
      <c r="E969" s="17"/>
      <c r="F969" s="36"/>
      <c r="G969" s="67"/>
      <c r="H969" s="67"/>
      <c r="I969" s="67"/>
      <c r="J969" s="67"/>
      <c r="O969" s="121"/>
      <c r="P969" s="88"/>
      <c r="Q969" s="121"/>
    </row>
    <row r="970" spans="1:17" ht="38.25" customHeight="1" x14ac:dyDescent="0.25">
      <c r="A970" s="35"/>
      <c r="B970" s="177" t="s">
        <v>194</v>
      </c>
      <c r="C970" s="164">
        <f>C971+C972+C973</f>
        <v>9227100</v>
      </c>
      <c r="D970" s="194"/>
      <c r="E970" s="75"/>
      <c r="K970" s="667" t="e">
        <f>C970-#REF!</f>
        <v>#REF!</v>
      </c>
      <c r="L970" s="75"/>
      <c r="P970" s="106"/>
    </row>
    <row r="971" spans="1:17" ht="32.25" customHeight="1" x14ac:dyDescent="0.25">
      <c r="A971" s="35"/>
      <c r="B971" s="11" t="s">
        <v>108</v>
      </c>
      <c r="C971" s="164">
        <f>F968+D961+D932+E921+F911+F897+F887+F877+F867+F857+E847+D837+D826+E813+F786+F768+F760+F745+D736+D727+E718+E706+E697+C685+C674+C663+C652+C639+E626+E611+E600+D589+E573+F564+F557+F539+E525+J517+F952-C972-C973</f>
        <v>9227100</v>
      </c>
      <c r="D971" s="195"/>
      <c r="F971" s="75"/>
      <c r="K971" s="76" t="e">
        <f>#REF!</f>
        <v>#REF!</v>
      </c>
      <c r="L971" s="832"/>
      <c r="P971" s="106"/>
    </row>
    <row r="972" spans="1:17" ht="29.25" customHeight="1" x14ac:dyDescent="0.25">
      <c r="A972" s="17"/>
      <c r="B972" s="11" t="s">
        <v>13</v>
      </c>
      <c r="C972" s="164">
        <f>I968+I961+I932+I921+I911+I897+I887+I867+I877+I857+I847+I837+I826+I813+I786+I768+I760+I745+I736+I727+I718+I706+I697+I685+I674+I663+I652+I639+I626+I611+I600+I589+I573+I564+I557+I539+I525</f>
        <v>0</v>
      </c>
      <c r="D972" s="195"/>
      <c r="L972" s="38"/>
      <c r="M972" s="11"/>
      <c r="N972" s="75"/>
      <c r="P972" s="106"/>
    </row>
    <row r="973" spans="1:17" ht="34.5" customHeight="1" x14ac:dyDescent="0.25">
      <c r="A973" s="17"/>
      <c r="B973" s="11" t="s">
        <v>106</v>
      </c>
      <c r="C973" s="164">
        <f>J968+J961+J932+J921+J911+J897+J887+J877+J867+J857+J847+J837+J826+J813+J786+J768+J760+J745+J736+J727+J718+J706+J697+J685+J674+J663+J652+J639+J626+J611+J600+J589+J573+J564+J557+J539+J525</f>
        <v>0</v>
      </c>
      <c r="D973" s="195"/>
    </row>
    <row r="974" spans="1:17" x14ac:dyDescent="0.25">
      <c r="A974" s="17"/>
      <c r="B974" s="11"/>
      <c r="C974" s="17"/>
      <c r="D974" s="17"/>
      <c r="E974" s="17"/>
      <c r="F974" s="17"/>
    </row>
    <row r="975" spans="1:17" x14ac:dyDescent="0.25">
      <c r="A975" s="17"/>
      <c r="B975" s="175" t="s">
        <v>195</v>
      </c>
      <c r="C975" s="201">
        <f>F968+D961+D932+E921+F911+F897+F887+F877+F867+F857+E847+D837+D826+E813+F786+F768+F760+F745+D736+D727+E718+F952</f>
        <v>8073589.5</v>
      </c>
      <c r="D975" s="17"/>
      <c r="E975" s="17"/>
      <c r="F975" s="17"/>
    </row>
    <row r="976" spans="1:17" ht="54.75" customHeight="1" x14ac:dyDescent="0.25">
      <c r="A976" s="17"/>
      <c r="B976" s="200" t="s">
        <v>196</v>
      </c>
      <c r="C976" s="202"/>
      <c r="D976" s="17"/>
      <c r="E976" s="17"/>
      <c r="F976" s="17"/>
    </row>
    <row r="977" spans="1:17" ht="45" x14ac:dyDescent="0.25">
      <c r="A977" s="17"/>
      <c r="B977" s="175" t="s">
        <v>197</v>
      </c>
      <c r="C977" s="201">
        <f>C975-C976</f>
        <v>8073589.5</v>
      </c>
      <c r="D977" s="17"/>
      <c r="E977" s="17"/>
      <c r="F977" s="17"/>
    </row>
    <row r="978" spans="1:17" x14ac:dyDescent="0.25">
      <c r="A978" s="17"/>
      <c r="B978" s="11"/>
      <c r="C978" s="17"/>
      <c r="D978" s="17"/>
      <c r="E978" s="17"/>
      <c r="F978" s="17"/>
    </row>
    <row r="979" spans="1:17" x14ac:dyDescent="0.25">
      <c r="A979" s="17"/>
      <c r="B979" s="11"/>
      <c r="C979" s="17"/>
      <c r="D979" s="17"/>
      <c r="E979" s="17"/>
      <c r="F979" s="17"/>
    </row>
    <row r="980" spans="1:17" x14ac:dyDescent="0.25">
      <c r="A980" s="17"/>
      <c r="B980" s="11"/>
      <c r="C980" s="17"/>
      <c r="D980" s="17"/>
      <c r="E980" s="17"/>
      <c r="F980" s="17"/>
    </row>
    <row r="981" spans="1:17" x14ac:dyDescent="0.25">
      <c r="A981" s="17"/>
      <c r="B981" s="11"/>
      <c r="C981" s="17"/>
      <c r="D981" s="17"/>
      <c r="E981" s="17"/>
      <c r="F981" s="17"/>
    </row>
    <row r="982" spans="1:17" s="17" customFormat="1" x14ac:dyDescent="0.25">
      <c r="A982" s="858" t="s">
        <v>11</v>
      </c>
      <c r="B982" s="858"/>
      <c r="C982" s="47"/>
      <c r="D982" s="859" t="e">
        <f>#REF!</f>
        <v>#REF!</v>
      </c>
      <c r="E982" s="859"/>
      <c r="L982" s="111"/>
      <c r="O982" s="20"/>
      <c r="P982" s="20"/>
      <c r="Q982" s="20"/>
    </row>
    <row r="983" spans="1:17" s="17" customFormat="1" x14ac:dyDescent="0.25">
      <c r="B983" s="40"/>
      <c r="C983" s="161" t="s">
        <v>10</v>
      </c>
      <c r="D983" s="857" t="s">
        <v>3</v>
      </c>
      <c r="E983" s="857"/>
      <c r="L983" s="111"/>
      <c r="O983" s="20"/>
      <c r="P983" s="20"/>
      <c r="Q983" s="20"/>
    </row>
    <row r="984" spans="1:17" ht="23.25" customHeight="1" x14ac:dyDescent="0.25">
      <c r="A984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984" s="851"/>
      <c r="C984" s="851"/>
      <c r="D984" s="851"/>
      <c r="E984" s="851"/>
      <c r="F984" s="851"/>
      <c r="G984" s="851"/>
      <c r="H984" s="851"/>
      <c r="I984" s="851"/>
      <c r="J984" s="851"/>
      <c r="K984" s="116"/>
    </row>
    <row r="986" spans="1:17" x14ac:dyDescent="0.25">
      <c r="A986" s="852" t="s">
        <v>77</v>
      </c>
      <c r="B986" s="852"/>
      <c r="C986" s="852"/>
      <c r="D986" s="852"/>
      <c r="E986" s="852"/>
      <c r="F986" s="852"/>
      <c r="G986" s="852"/>
      <c r="H986" s="852"/>
      <c r="I986" s="852"/>
      <c r="J986" s="852"/>
      <c r="K986" s="117"/>
    </row>
    <row r="988" spans="1:17" x14ac:dyDescent="0.25">
      <c r="A988" s="111"/>
      <c r="B988" s="111"/>
      <c r="C988" s="111"/>
      <c r="D988" s="111"/>
      <c r="E988" s="111"/>
      <c r="F988" s="111"/>
      <c r="G988" s="69" t="s">
        <v>104</v>
      </c>
      <c r="H988" s="2"/>
      <c r="I988" s="70"/>
      <c r="J988" s="2" t="s">
        <v>434</v>
      </c>
      <c r="K988" s="118"/>
    </row>
    <row r="989" spans="1:17" x14ac:dyDescent="0.25">
      <c r="B989" s="17"/>
    </row>
    <row r="990" spans="1:17" ht="84" customHeight="1" x14ac:dyDescent="0.25">
      <c r="A990" s="853" t="s">
        <v>95</v>
      </c>
      <c r="B990" s="853"/>
      <c r="C990" s="854" t="s">
        <v>174</v>
      </c>
      <c r="D990" s="855"/>
      <c r="E990" s="855"/>
      <c r="F990" s="855"/>
      <c r="G990" s="855"/>
      <c r="H990" s="855"/>
      <c r="I990" s="855"/>
      <c r="J990" s="856"/>
      <c r="K990" s="72"/>
    </row>
    <row r="991" spans="1:17" x14ac:dyDescent="0.25">
      <c r="A991" s="20"/>
      <c r="B991" s="20"/>
      <c r="C991" s="66"/>
      <c r="D991" s="66"/>
      <c r="E991" s="66"/>
      <c r="F991" s="66"/>
      <c r="G991" s="66"/>
      <c r="H991" s="66"/>
      <c r="I991" s="66"/>
      <c r="J991" s="66"/>
      <c r="K991" s="72"/>
    </row>
    <row r="992" spans="1:17" ht="23.25" customHeight="1" x14ac:dyDescent="0.25"/>
    <row r="993" spans="1:17" ht="51.75" customHeight="1" x14ac:dyDescent="0.25">
      <c r="A993" s="881" t="s">
        <v>418</v>
      </c>
      <c r="B993" s="881"/>
      <c r="C993" s="881"/>
      <c r="D993" s="881"/>
      <c r="E993" s="881"/>
      <c r="F993" s="881"/>
      <c r="G993" s="881"/>
      <c r="H993" s="881"/>
      <c r="I993" s="881"/>
      <c r="J993" s="881"/>
    </row>
    <row r="994" spans="1:17" x14ac:dyDescent="0.25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</row>
    <row r="995" spans="1:17" ht="36" hidden="1" customHeight="1" x14ac:dyDescent="0.25">
      <c r="A995" s="880" t="s">
        <v>191</v>
      </c>
      <c r="B995" s="880"/>
      <c r="C995" s="880"/>
      <c r="D995" s="880"/>
      <c r="E995" s="880"/>
      <c r="F995" s="880"/>
      <c r="G995" s="880"/>
      <c r="H995" s="880"/>
      <c r="I995" s="880"/>
      <c r="J995" s="880"/>
      <c r="K995" s="123"/>
    </row>
    <row r="996" spans="1:17" hidden="1" x14ac:dyDescent="0.25">
      <c r="A996" s="176"/>
      <c r="B996" s="176"/>
      <c r="C996" s="176"/>
      <c r="D996" s="176"/>
      <c r="E996" s="176"/>
      <c r="F996" s="176"/>
      <c r="G996" s="176"/>
      <c r="H996" s="176"/>
      <c r="I996" s="176"/>
      <c r="J996" s="176"/>
      <c r="K996" s="170"/>
    </row>
    <row r="997" spans="1:17" hidden="1" x14ac:dyDescent="0.25">
      <c r="A997" s="882" t="s">
        <v>120</v>
      </c>
      <c r="B997" s="882"/>
      <c r="C997" s="882"/>
      <c r="D997" s="882"/>
      <c r="E997" s="882"/>
      <c r="F997" s="882"/>
      <c r="G997" s="882"/>
      <c r="H997" s="882"/>
      <c r="I997" s="882"/>
      <c r="J997" s="882"/>
      <c r="K997" s="125"/>
    </row>
    <row r="998" spans="1:17" hidden="1" x14ac:dyDescent="0.25">
      <c r="B998" s="111"/>
      <c r="C998" s="111"/>
      <c r="D998" s="111"/>
      <c r="E998" s="111"/>
      <c r="F998" s="111"/>
      <c r="G998" s="111"/>
      <c r="H998" s="111"/>
      <c r="I998" s="111"/>
      <c r="J998" s="111"/>
      <c r="K998" s="176"/>
    </row>
    <row r="999" spans="1:17" hidden="1" x14ac:dyDescent="0.25">
      <c r="B999" s="11"/>
      <c r="C999" s="11"/>
      <c r="D999" s="20"/>
      <c r="E999" s="20"/>
      <c r="F999" s="20"/>
      <c r="G999" s="20"/>
      <c r="H999" s="20"/>
      <c r="I999" s="20"/>
      <c r="J999" s="20"/>
      <c r="K999" s="119"/>
    </row>
    <row r="1000" spans="1:17" ht="36.75" hidden="1" customHeight="1" x14ac:dyDescent="0.25">
      <c r="A1000" s="875" t="s">
        <v>24</v>
      </c>
      <c r="B1000" s="875" t="s">
        <v>22</v>
      </c>
      <c r="C1000" s="875" t="s">
        <v>23</v>
      </c>
      <c r="D1000" s="877" t="s">
        <v>16</v>
      </c>
      <c r="E1000" s="878"/>
      <c r="F1000" s="878"/>
      <c r="G1000" s="879"/>
      <c r="H1000" s="884" t="s">
        <v>17</v>
      </c>
      <c r="I1000" s="884" t="s">
        <v>25</v>
      </c>
      <c r="J1000" s="874" t="s">
        <v>168</v>
      </c>
      <c r="K1000" s="18"/>
    </row>
    <row r="1001" spans="1:17" ht="32.25" hidden="1" customHeight="1" x14ac:dyDescent="0.25">
      <c r="A1001" s="883"/>
      <c r="B1001" s="883"/>
      <c r="C1001" s="883"/>
      <c r="D1001" s="875" t="s">
        <v>6</v>
      </c>
      <c r="E1001" s="877" t="s">
        <v>1</v>
      </c>
      <c r="F1001" s="878"/>
      <c r="G1001" s="879"/>
      <c r="H1001" s="885"/>
      <c r="I1001" s="885"/>
      <c r="J1001" s="874"/>
      <c r="K1001" s="21"/>
    </row>
    <row r="1002" spans="1:17" ht="91.5" hidden="1" customHeight="1" x14ac:dyDescent="0.25">
      <c r="A1002" s="876"/>
      <c r="B1002" s="876"/>
      <c r="C1002" s="876"/>
      <c r="D1002" s="876"/>
      <c r="E1002" s="167" t="s">
        <v>18</v>
      </c>
      <c r="F1002" s="167" t="s">
        <v>26</v>
      </c>
      <c r="G1002" s="167" t="s">
        <v>19</v>
      </c>
      <c r="H1002" s="886"/>
      <c r="I1002" s="886"/>
      <c r="J1002" s="874"/>
      <c r="K1002" s="180"/>
    </row>
    <row r="1003" spans="1:17" hidden="1" x14ac:dyDescent="0.25">
      <c r="A1003" s="113">
        <v>1</v>
      </c>
      <c r="B1003" s="113">
        <v>2</v>
      </c>
      <c r="C1003" s="113">
        <v>3</v>
      </c>
      <c r="D1003" s="113">
        <v>4</v>
      </c>
      <c r="E1003" s="113">
        <v>5</v>
      </c>
      <c r="F1003" s="113">
        <v>6</v>
      </c>
      <c r="G1003" s="113">
        <v>7</v>
      </c>
      <c r="H1003" s="113">
        <v>8</v>
      </c>
      <c r="I1003" s="113">
        <v>9</v>
      </c>
      <c r="J1003" s="113">
        <v>10</v>
      </c>
      <c r="K1003" s="180"/>
    </row>
    <row r="1004" spans="1:17" ht="38.25" hidden="1" customHeight="1" x14ac:dyDescent="0.25">
      <c r="A1004" s="167" t="s">
        <v>89</v>
      </c>
      <c r="B1004" s="10" t="s">
        <v>231</v>
      </c>
      <c r="C1004" s="165"/>
      <c r="D1004" s="165">
        <f>F1004+G1004+E1004</f>
        <v>0</v>
      </c>
      <c r="E1004" s="165"/>
      <c r="F1004" s="165"/>
      <c r="G1004" s="165">
        <f>ROUND((J1004-K1004)/12,2)</f>
        <v>0</v>
      </c>
      <c r="H1004" s="165">
        <v>0</v>
      </c>
      <c r="I1004" s="165"/>
      <c r="J1004" s="5"/>
      <c r="K1004" s="183">
        <f>ROUND((E1004+F1004)*12,2)</f>
        <v>0</v>
      </c>
      <c r="M1004" s="75"/>
      <c r="N1004" s="181"/>
      <c r="O1004" s="185"/>
    </row>
    <row r="1005" spans="1:17" s="78" customFormat="1" ht="33.75" hidden="1" customHeight="1" x14ac:dyDescent="0.25">
      <c r="A1005" s="144"/>
      <c r="B1005" s="145" t="s">
        <v>20</v>
      </c>
      <c r="C1005" s="146">
        <f>SUM(C1004:C1004)</f>
        <v>0</v>
      </c>
      <c r="D1005" s="146">
        <f>SUM(D1004:D1004)</f>
        <v>0</v>
      </c>
      <c r="E1005" s="144" t="s">
        <v>21</v>
      </c>
      <c r="F1005" s="144" t="s">
        <v>21</v>
      </c>
      <c r="G1005" s="144" t="s">
        <v>21</v>
      </c>
      <c r="H1005" s="144" t="s">
        <v>21</v>
      </c>
      <c r="I1005" s="144" t="s">
        <v>21</v>
      </c>
      <c r="J1005" s="146">
        <f>SUM(J1004:J1004)</f>
        <v>0</v>
      </c>
      <c r="K1005" s="182"/>
      <c r="M1005" s="75"/>
      <c r="N1005" s="181"/>
      <c r="O1005" s="185"/>
      <c r="P1005" s="184"/>
      <c r="Q1005" s="188"/>
    </row>
    <row r="1006" spans="1:17" ht="43.5" hidden="1" customHeight="1" x14ac:dyDescent="0.25">
      <c r="K1006" s="114"/>
    </row>
    <row r="1007" spans="1:17" ht="38.25" hidden="1" customHeight="1" x14ac:dyDescent="0.25">
      <c r="A1007" s="868" t="s">
        <v>124</v>
      </c>
      <c r="B1007" s="868"/>
      <c r="C1007" s="868"/>
      <c r="D1007" s="868"/>
      <c r="E1007" s="868"/>
      <c r="F1007" s="868"/>
      <c r="G1007" s="868"/>
      <c r="H1007" s="868"/>
      <c r="I1007" s="868"/>
      <c r="J1007" s="868"/>
      <c r="K1007" s="115"/>
    </row>
    <row r="1008" spans="1:17" hidden="1" x14ac:dyDescent="0.25">
      <c r="A1008" s="174"/>
      <c r="B1008" s="174"/>
      <c r="C1008" s="174"/>
      <c r="D1008" s="174"/>
      <c r="E1008" s="174"/>
      <c r="F1008" s="174"/>
      <c r="G1008" s="174"/>
      <c r="H1008" s="174"/>
      <c r="I1008" s="850" t="s">
        <v>172</v>
      </c>
      <c r="J1008" s="850"/>
    </row>
    <row r="1009" spans="1:17" ht="56.25" hidden="1" x14ac:dyDescent="0.25">
      <c r="A1009" s="14" t="s">
        <v>24</v>
      </c>
      <c r="B1009" s="14" t="s">
        <v>14</v>
      </c>
      <c r="C1009" s="167" t="s">
        <v>132</v>
      </c>
      <c r="D1009" s="167" t="s">
        <v>133</v>
      </c>
      <c r="E1009" s="167" t="s">
        <v>134</v>
      </c>
      <c r="G1009" s="174"/>
      <c r="H1009" s="174"/>
      <c r="I1009" s="133" t="s">
        <v>115</v>
      </c>
      <c r="J1009" s="133" t="s">
        <v>173</v>
      </c>
      <c r="K1009" s="120"/>
    </row>
    <row r="1010" spans="1:17" hidden="1" x14ac:dyDescent="0.25">
      <c r="A1010" s="91">
        <v>1</v>
      </c>
      <c r="B1010" s="91">
        <v>2</v>
      </c>
      <c r="C1010" s="113">
        <v>3</v>
      </c>
      <c r="D1010" s="113">
        <v>4</v>
      </c>
      <c r="E1010" s="113">
        <v>5</v>
      </c>
      <c r="G1010" s="174"/>
      <c r="H1010" s="174"/>
      <c r="I1010" s="134"/>
      <c r="J1010" s="133"/>
    </row>
    <row r="1011" spans="1:17" ht="123" hidden="1" customHeight="1" x14ac:dyDescent="0.25">
      <c r="A1011" s="84">
        <v>1</v>
      </c>
      <c r="B1011" s="90" t="s">
        <v>123</v>
      </c>
      <c r="C1011" s="165">
        <f>E1011/D1011</f>
        <v>0</v>
      </c>
      <c r="D1011" s="77">
        <v>12</v>
      </c>
      <c r="E1011" s="85"/>
      <c r="G1011" s="86"/>
      <c r="H1011" s="87"/>
      <c r="I1011" s="138"/>
      <c r="J1011" s="138"/>
    </row>
    <row r="1012" spans="1:17" ht="34.5" hidden="1" customHeight="1" x14ac:dyDescent="0.25">
      <c r="A1012" s="84">
        <v>2</v>
      </c>
      <c r="B1012" s="90" t="s">
        <v>160</v>
      </c>
      <c r="C1012" s="165"/>
      <c r="D1012" s="77"/>
      <c r="E1012" s="85"/>
      <c r="G1012" s="86"/>
      <c r="H1012" s="87"/>
      <c r="I1012" s="138"/>
      <c r="J1012" s="138"/>
    </row>
    <row r="1013" spans="1:17" ht="33.75" hidden="1" customHeight="1" x14ac:dyDescent="0.25">
      <c r="A1013" s="147"/>
      <c r="B1013" s="145" t="s">
        <v>20</v>
      </c>
      <c r="C1013" s="148"/>
      <c r="D1013" s="149"/>
      <c r="E1013" s="146">
        <f>E1012+E1011</f>
        <v>0</v>
      </c>
      <c r="G1013" s="174"/>
      <c r="H1013" s="174"/>
      <c r="I1013" s="135">
        <f>SUM(I1011:I1012)</f>
        <v>0</v>
      </c>
      <c r="J1013" s="135">
        <f>SUM(J1011:J1012)</f>
        <v>0</v>
      </c>
    </row>
    <row r="1014" spans="1:17" ht="32.25" hidden="1" customHeight="1" x14ac:dyDescent="0.25"/>
    <row r="1015" spans="1:17" ht="30.75" hidden="1" customHeight="1" x14ac:dyDescent="0.25">
      <c r="A1015" s="880" t="s">
        <v>190</v>
      </c>
      <c r="B1015" s="880"/>
      <c r="C1015" s="880"/>
      <c r="D1015" s="880"/>
      <c r="E1015" s="880"/>
      <c r="F1015" s="880"/>
      <c r="G1015" s="880"/>
      <c r="H1015" s="880"/>
      <c r="I1015" s="880"/>
      <c r="J1015" s="880"/>
    </row>
    <row r="1016" spans="1:17" hidden="1" x14ac:dyDescent="0.25">
      <c r="A1016" s="111"/>
      <c r="B1016" s="111"/>
      <c r="C1016" s="111"/>
      <c r="D1016" s="111"/>
      <c r="E1016" s="111"/>
      <c r="F1016" s="111"/>
      <c r="G1016" s="111"/>
      <c r="H1016" s="111"/>
      <c r="I1016" s="111"/>
      <c r="J1016" s="111"/>
    </row>
    <row r="1017" spans="1:17" hidden="1" x14ac:dyDescent="0.25">
      <c r="A1017" s="865" t="s">
        <v>121</v>
      </c>
      <c r="B1017" s="865"/>
      <c r="C1017" s="865"/>
      <c r="D1017" s="865"/>
      <c r="E1017" s="865"/>
      <c r="F1017" s="865"/>
      <c r="G1017" s="865"/>
      <c r="H1017" s="865"/>
      <c r="I1017" s="865"/>
      <c r="J1017" s="865"/>
      <c r="K1017" s="125"/>
    </row>
    <row r="1018" spans="1:17" hidden="1" x14ac:dyDescent="0.25">
      <c r="A1018" s="163"/>
      <c r="B1018" s="24"/>
      <c r="C1018" s="163"/>
      <c r="D1018" s="163"/>
      <c r="E1018" s="163"/>
      <c r="F1018" s="163"/>
      <c r="I1018" s="850" t="s">
        <v>172</v>
      </c>
      <c r="J1018" s="850"/>
      <c r="K1018" s="111"/>
    </row>
    <row r="1019" spans="1:17" ht="97.5" hidden="1" customHeight="1" x14ac:dyDescent="0.25">
      <c r="A1019" s="167" t="s">
        <v>24</v>
      </c>
      <c r="B1019" s="167" t="s">
        <v>14</v>
      </c>
      <c r="C1019" s="167" t="s">
        <v>40</v>
      </c>
      <c r="D1019" s="167" t="s">
        <v>38</v>
      </c>
      <c r="E1019" s="167" t="s">
        <v>39</v>
      </c>
      <c r="F1019" s="167" t="s">
        <v>80</v>
      </c>
      <c r="I1019" s="133" t="s">
        <v>115</v>
      </c>
      <c r="J1019" s="133" t="s">
        <v>173</v>
      </c>
      <c r="K1019" s="122"/>
      <c r="O1019" s="106"/>
    </row>
    <row r="1020" spans="1:17" hidden="1" x14ac:dyDescent="0.25">
      <c r="A1020" s="113">
        <v>1</v>
      </c>
      <c r="B1020" s="113">
        <v>2</v>
      </c>
      <c r="C1020" s="113">
        <v>3</v>
      </c>
      <c r="D1020" s="113">
        <v>4</v>
      </c>
      <c r="E1020" s="113">
        <v>5</v>
      </c>
      <c r="F1020" s="113">
        <v>6</v>
      </c>
      <c r="G1020" s="78"/>
      <c r="H1020" s="78"/>
      <c r="I1020" s="136"/>
      <c r="J1020" s="136"/>
      <c r="O1020" s="106"/>
    </row>
    <row r="1021" spans="1:17" ht="69.75" hidden="1" x14ac:dyDescent="0.25">
      <c r="A1021" s="167">
        <v>1</v>
      </c>
      <c r="B1021" s="10" t="s">
        <v>28</v>
      </c>
      <c r="C1021" s="167" t="s">
        <v>21</v>
      </c>
      <c r="D1021" s="167" t="s">
        <v>21</v>
      </c>
      <c r="E1021" s="167" t="s">
        <v>21</v>
      </c>
      <c r="F1021" s="5">
        <f>F1023</f>
        <v>0</v>
      </c>
      <c r="I1021" s="137">
        <f>I1023</f>
        <v>0</v>
      </c>
      <c r="J1021" s="137">
        <f>J1023</f>
        <v>0</v>
      </c>
      <c r="O1021" s="106"/>
    </row>
    <row r="1022" spans="1:17" s="78" customFormat="1" hidden="1" x14ac:dyDescent="0.25">
      <c r="A1022" s="873" t="s">
        <v>29</v>
      </c>
      <c r="B1022" s="10" t="s">
        <v>1</v>
      </c>
      <c r="C1022" s="167"/>
      <c r="D1022" s="167"/>
      <c r="E1022" s="167"/>
      <c r="F1022" s="5"/>
      <c r="G1022" s="67"/>
      <c r="H1022" s="67"/>
      <c r="I1022" s="137"/>
      <c r="J1022" s="137"/>
      <c r="K1022" s="79"/>
      <c r="O1022" s="186"/>
      <c r="P1022" s="188"/>
      <c r="Q1022" s="188"/>
    </row>
    <row r="1023" spans="1:17" ht="69.75" hidden="1" x14ac:dyDescent="0.25">
      <c r="A1023" s="873"/>
      <c r="B1023" s="10" t="s">
        <v>30</v>
      </c>
      <c r="C1023" s="167" t="e">
        <f>F1023/E1023/D1023</f>
        <v>#DIV/0!</v>
      </c>
      <c r="D1023" s="167"/>
      <c r="E1023" s="167"/>
      <c r="F1023" s="5"/>
      <c r="I1023" s="143"/>
      <c r="J1023" s="143"/>
      <c r="O1023" s="106"/>
    </row>
    <row r="1024" spans="1:17" ht="69.75" hidden="1" x14ac:dyDescent="0.25">
      <c r="A1024" s="167">
        <v>2</v>
      </c>
      <c r="B1024" s="10" t="s">
        <v>34</v>
      </c>
      <c r="C1024" s="167" t="s">
        <v>21</v>
      </c>
      <c r="D1024" s="167" t="s">
        <v>21</v>
      </c>
      <c r="E1024" s="167" t="s">
        <v>21</v>
      </c>
      <c r="F1024" s="5">
        <f>F1026</f>
        <v>0</v>
      </c>
      <c r="I1024" s="137">
        <f>I1026</f>
        <v>0</v>
      </c>
      <c r="J1024" s="137">
        <f>J1026</f>
        <v>0</v>
      </c>
      <c r="O1024" s="106"/>
    </row>
    <row r="1025" spans="1:17" ht="24" hidden="1" customHeight="1" x14ac:dyDescent="0.25">
      <c r="A1025" s="873" t="s">
        <v>35</v>
      </c>
      <c r="B1025" s="10" t="s">
        <v>1</v>
      </c>
      <c r="C1025" s="167"/>
      <c r="D1025" s="167"/>
      <c r="E1025" s="167"/>
      <c r="F1025" s="5"/>
      <c r="I1025" s="137"/>
      <c r="J1025" s="137"/>
      <c r="O1025" s="106"/>
    </row>
    <row r="1026" spans="1:17" ht="69.75" hidden="1" x14ac:dyDescent="0.25">
      <c r="A1026" s="873"/>
      <c r="B1026" s="10" t="s">
        <v>30</v>
      </c>
      <c r="C1026" s="167" t="e">
        <f t="shared" ref="C1026" si="40">F1026/E1026/D1026</f>
        <v>#DIV/0!</v>
      </c>
      <c r="D1026" s="167"/>
      <c r="E1026" s="167"/>
      <c r="F1026" s="5"/>
      <c r="I1026" s="143"/>
      <c r="J1026" s="143"/>
      <c r="O1026" s="106"/>
    </row>
    <row r="1027" spans="1:17" ht="34.5" hidden="1" customHeight="1" x14ac:dyDescent="0.25">
      <c r="A1027" s="147"/>
      <c r="B1027" s="145" t="s">
        <v>20</v>
      </c>
      <c r="C1027" s="144" t="s">
        <v>21</v>
      </c>
      <c r="D1027" s="144" t="s">
        <v>21</v>
      </c>
      <c r="E1027" s="144" t="s">
        <v>21</v>
      </c>
      <c r="F1027" s="146">
        <f>F1024+F1021</f>
        <v>0</v>
      </c>
      <c r="I1027" s="137">
        <f>I1021+I1024</f>
        <v>0</v>
      </c>
      <c r="J1027" s="137">
        <f>J1021+J1024</f>
        <v>0</v>
      </c>
      <c r="O1027" s="106"/>
    </row>
    <row r="1028" spans="1:17" hidden="1" x14ac:dyDescent="0.25">
      <c r="A1028" s="17"/>
      <c r="B1028" s="11"/>
      <c r="C1028" s="17"/>
      <c r="D1028" s="17"/>
      <c r="E1028" s="17"/>
      <c r="F1028" s="17"/>
      <c r="G1028" s="121"/>
      <c r="O1028" s="106"/>
    </row>
    <row r="1029" spans="1:17" ht="32.25" hidden="1" customHeight="1" x14ac:dyDescent="0.25">
      <c r="A1029" s="865" t="s">
        <v>118</v>
      </c>
      <c r="B1029" s="865"/>
      <c r="C1029" s="865"/>
      <c r="D1029" s="865"/>
      <c r="E1029" s="865"/>
      <c r="F1029" s="865"/>
      <c r="G1029" s="865"/>
      <c r="H1029" s="865"/>
      <c r="I1029" s="865"/>
      <c r="J1029" s="865"/>
      <c r="O1029" s="106"/>
    </row>
    <row r="1030" spans="1:17" hidden="1" x14ac:dyDescent="0.25">
      <c r="A1030" s="163"/>
      <c r="B1030" s="24"/>
      <c r="C1030" s="163"/>
      <c r="D1030" s="163"/>
      <c r="E1030" s="163"/>
      <c r="F1030" s="163"/>
      <c r="I1030" s="850" t="s">
        <v>172</v>
      </c>
      <c r="J1030" s="850"/>
      <c r="O1030" s="106"/>
    </row>
    <row r="1031" spans="1:17" ht="69.75" hidden="1" x14ac:dyDescent="0.25">
      <c r="A1031" s="167" t="s">
        <v>24</v>
      </c>
      <c r="B1031" s="167" t="s">
        <v>14</v>
      </c>
      <c r="C1031" s="167" t="s">
        <v>163</v>
      </c>
      <c r="D1031" s="167" t="s">
        <v>38</v>
      </c>
      <c r="E1031" s="167" t="s">
        <v>39</v>
      </c>
      <c r="F1031" s="167" t="s">
        <v>80</v>
      </c>
      <c r="I1031" s="133" t="s">
        <v>115</v>
      </c>
      <c r="J1031" s="133" t="s">
        <v>173</v>
      </c>
      <c r="K1031" s="122"/>
      <c r="O1031" s="106"/>
    </row>
    <row r="1032" spans="1:17" hidden="1" x14ac:dyDescent="0.25">
      <c r="A1032" s="112">
        <v>1</v>
      </c>
      <c r="B1032" s="112">
        <v>2</v>
      </c>
      <c r="C1032" s="112">
        <v>3</v>
      </c>
      <c r="D1032" s="112">
        <v>4</v>
      </c>
      <c r="E1032" s="112">
        <v>5</v>
      </c>
      <c r="F1032" s="112">
        <v>6</v>
      </c>
      <c r="G1032" s="8"/>
      <c r="H1032" s="8"/>
      <c r="I1032" s="136"/>
      <c r="J1032" s="136"/>
      <c r="O1032" s="106"/>
    </row>
    <row r="1033" spans="1:17" ht="69.75" hidden="1" x14ac:dyDescent="0.25">
      <c r="A1033" s="167">
        <v>1</v>
      </c>
      <c r="B1033" s="10" t="s">
        <v>28</v>
      </c>
      <c r="C1033" s="167" t="s">
        <v>21</v>
      </c>
      <c r="D1033" s="167" t="s">
        <v>21</v>
      </c>
      <c r="E1033" s="167" t="s">
        <v>21</v>
      </c>
      <c r="F1033" s="5">
        <f>F1035+F1037+F1036+F1038</f>
        <v>0</v>
      </c>
      <c r="I1033" s="137">
        <f>I1035+I1036+I1037+I1038</f>
        <v>0</v>
      </c>
      <c r="J1033" s="137">
        <f>J1035+J1036+J1037+J1038</f>
        <v>0</v>
      </c>
      <c r="O1033" s="106"/>
    </row>
    <row r="1034" spans="1:17" s="8" customFormat="1" hidden="1" x14ac:dyDescent="0.25">
      <c r="A1034" s="167"/>
      <c r="B1034" s="10" t="s">
        <v>1</v>
      </c>
      <c r="C1034" s="167"/>
      <c r="D1034" s="167"/>
      <c r="E1034" s="167"/>
      <c r="F1034" s="5"/>
      <c r="G1034" s="67"/>
      <c r="H1034" s="67"/>
      <c r="I1034" s="137"/>
      <c r="J1034" s="137"/>
      <c r="K1034" s="80"/>
      <c r="O1034" s="187"/>
      <c r="P1034" s="192"/>
      <c r="Q1034" s="192"/>
    </row>
    <row r="1035" spans="1:17" ht="46.5" hidden="1" x14ac:dyDescent="0.25">
      <c r="A1035" s="167" t="s">
        <v>29</v>
      </c>
      <c r="B1035" s="10" t="s">
        <v>32</v>
      </c>
      <c r="C1035" s="167" t="e">
        <f t="shared" ref="C1035:C1036" si="41">F1035/E1035/D1035</f>
        <v>#DIV/0!</v>
      </c>
      <c r="D1035" s="167"/>
      <c r="E1035" s="167"/>
      <c r="F1035" s="5"/>
      <c r="I1035" s="143"/>
      <c r="J1035" s="143"/>
      <c r="O1035" s="106"/>
    </row>
    <row r="1036" spans="1:17" ht="46.5" hidden="1" x14ac:dyDescent="0.25">
      <c r="A1036" s="167" t="s">
        <v>31</v>
      </c>
      <c r="B1036" s="10" t="s">
        <v>33</v>
      </c>
      <c r="C1036" s="167" t="e">
        <f t="shared" si="41"/>
        <v>#DIV/0!</v>
      </c>
      <c r="D1036" s="167"/>
      <c r="E1036" s="167"/>
      <c r="F1036" s="5"/>
      <c r="I1036" s="143"/>
      <c r="J1036" s="143"/>
      <c r="O1036" s="106"/>
    </row>
    <row r="1037" spans="1:17" hidden="1" x14ac:dyDescent="0.25">
      <c r="A1037" s="167"/>
      <c r="B1037" s="10"/>
      <c r="C1037" s="167"/>
      <c r="D1037" s="167"/>
      <c r="E1037" s="167"/>
      <c r="F1037" s="5"/>
      <c r="I1037" s="143"/>
      <c r="J1037" s="143"/>
      <c r="O1037" s="106"/>
    </row>
    <row r="1038" spans="1:17" hidden="1" x14ac:dyDescent="0.25">
      <c r="A1038" s="167"/>
      <c r="B1038" s="10"/>
      <c r="C1038" s="167"/>
      <c r="D1038" s="167"/>
      <c r="E1038" s="167"/>
      <c r="F1038" s="5"/>
      <c r="I1038" s="143"/>
      <c r="J1038" s="143"/>
      <c r="O1038" s="106"/>
    </row>
    <row r="1039" spans="1:17" ht="69.75" hidden="1" x14ac:dyDescent="0.25">
      <c r="A1039" s="167">
        <v>2</v>
      </c>
      <c r="B1039" s="10" t="s">
        <v>34</v>
      </c>
      <c r="C1039" s="167" t="s">
        <v>21</v>
      </c>
      <c r="D1039" s="167" t="s">
        <v>21</v>
      </c>
      <c r="E1039" s="167" t="s">
        <v>21</v>
      </c>
      <c r="F1039" s="5">
        <f>F1041+F1043+F1042+F1044</f>
        <v>0</v>
      </c>
      <c r="I1039" s="137">
        <f>I1041+I1042+I1043+I1044</f>
        <v>0</v>
      </c>
      <c r="J1039" s="137">
        <f>J1041+J1042+J1043+J1044</f>
        <v>0</v>
      </c>
      <c r="O1039" s="106"/>
    </row>
    <row r="1040" spans="1:17" hidden="1" x14ac:dyDescent="0.25">
      <c r="A1040" s="167"/>
      <c r="B1040" s="10" t="s">
        <v>1</v>
      </c>
      <c r="C1040" s="167"/>
      <c r="D1040" s="167"/>
      <c r="E1040" s="167"/>
      <c r="F1040" s="5"/>
      <c r="I1040" s="137"/>
      <c r="J1040" s="137"/>
      <c r="O1040" s="106"/>
    </row>
    <row r="1041" spans="1:17" ht="46.5" hidden="1" x14ac:dyDescent="0.25">
      <c r="A1041" s="167" t="s">
        <v>35</v>
      </c>
      <c r="B1041" s="10" t="s">
        <v>32</v>
      </c>
      <c r="C1041" s="167" t="e">
        <f t="shared" ref="C1041:C1042" si="42">F1041/E1041/D1041</f>
        <v>#DIV/0!</v>
      </c>
      <c r="D1041" s="167"/>
      <c r="E1041" s="167"/>
      <c r="F1041" s="5"/>
      <c r="I1041" s="143"/>
      <c r="J1041" s="143"/>
      <c r="O1041" s="106"/>
    </row>
    <row r="1042" spans="1:17" ht="46.5" hidden="1" x14ac:dyDescent="0.25">
      <c r="A1042" s="167" t="s">
        <v>36</v>
      </c>
      <c r="B1042" s="10" t="s">
        <v>33</v>
      </c>
      <c r="C1042" s="167" t="e">
        <f t="shared" si="42"/>
        <v>#DIV/0!</v>
      </c>
      <c r="D1042" s="167"/>
      <c r="E1042" s="167"/>
      <c r="F1042" s="5"/>
      <c r="I1042" s="143"/>
      <c r="J1042" s="143"/>
      <c r="O1042" s="106"/>
    </row>
    <row r="1043" spans="1:17" hidden="1" x14ac:dyDescent="0.25">
      <c r="A1043" s="167"/>
      <c r="B1043" s="10"/>
      <c r="C1043" s="167"/>
      <c r="D1043" s="167"/>
      <c r="E1043" s="167"/>
      <c r="F1043" s="5"/>
      <c r="I1043" s="143"/>
      <c r="J1043" s="143"/>
      <c r="O1043" s="106"/>
    </row>
    <row r="1044" spans="1:17" hidden="1" x14ac:dyDescent="0.25">
      <c r="A1044" s="167"/>
      <c r="B1044" s="10"/>
      <c r="C1044" s="167"/>
      <c r="D1044" s="167"/>
      <c r="E1044" s="167"/>
      <c r="F1044" s="5"/>
      <c r="I1044" s="143"/>
      <c r="J1044" s="143"/>
      <c r="O1044" s="106"/>
    </row>
    <row r="1045" spans="1:17" ht="33" hidden="1" customHeight="1" x14ac:dyDescent="0.25">
      <c r="A1045" s="147"/>
      <c r="B1045" s="145" t="s">
        <v>20</v>
      </c>
      <c r="C1045" s="144" t="s">
        <v>21</v>
      </c>
      <c r="D1045" s="144" t="s">
        <v>21</v>
      </c>
      <c r="E1045" s="144" t="s">
        <v>21</v>
      </c>
      <c r="F1045" s="146">
        <f>F1039+F1033</f>
        <v>0</v>
      </c>
      <c r="I1045" s="137">
        <f>I1033+I1039</f>
        <v>0</v>
      </c>
      <c r="J1045" s="137">
        <f>J1033+J1039</f>
        <v>0</v>
      </c>
      <c r="O1045" s="106"/>
    </row>
    <row r="1046" spans="1:17" hidden="1" x14ac:dyDescent="0.25">
      <c r="A1046" s="17"/>
      <c r="B1046" s="11"/>
      <c r="C1046" s="17"/>
      <c r="D1046" s="17"/>
      <c r="E1046" s="17"/>
      <c r="F1046" s="17"/>
      <c r="O1046" s="106"/>
    </row>
    <row r="1047" spans="1:17" ht="33" hidden="1" customHeight="1" x14ac:dyDescent="0.25">
      <c r="A1047" s="865" t="s">
        <v>119</v>
      </c>
      <c r="B1047" s="865"/>
      <c r="C1047" s="865"/>
      <c r="D1047" s="865"/>
      <c r="E1047" s="865"/>
      <c r="F1047" s="865"/>
      <c r="G1047" s="865"/>
      <c r="H1047" s="865"/>
      <c r="I1047" s="865"/>
      <c r="J1047" s="865"/>
      <c r="O1047" s="106"/>
    </row>
    <row r="1048" spans="1:17" hidden="1" x14ac:dyDescent="0.25">
      <c r="A1048" s="163"/>
      <c r="B1048" s="24"/>
      <c r="C1048" s="163"/>
      <c r="D1048" s="163"/>
      <c r="E1048" s="163"/>
      <c r="F1048" s="163"/>
      <c r="I1048" s="850" t="s">
        <v>172</v>
      </c>
      <c r="J1048" s="850"/>
      <c r="O1048" s="106"/>
    </row>
    <row r="1049" spans="1:17" ht="99.75" hidden="1" customHeight="1" x14ac:dyDescent="0.25">
      <c r="A1049" s="167" t="s">
        <v>24</v>
      </c>
      <c r="B1049" s="167" t="s">
        <v>14</v>
      </c>
      <c r="C1049" s="167" t="s">
        <v>43</v>
      </c>
      <c r="D1049" s="167" t="s">
        <v>41</v>
      </c>
      <c r="E1049" s="167" t="s">
        <v>44</v>
      </c>
      <c r="F1049" s="167" t="s">
        <v>42</v>
      </c>
      <c r="I1049" s="133" t="s">
        <v>115</v>
      </c>
      <c r="J1049" s="133" t="s">
        <v>173</v>
      </c>
      <c r="K1049" s="122"/>
      <c r="O1049" s="106"/>
    </row>
    <row r="1050" spans="1:17" hidden="1" x14ac:dyDescent="0.25">
      <c r="A1050" s="113">
        <v>1</v>
      </c>
      <c r="B1050" s="113">
        <v>2</v>
      </c>
      <c r="C1050" s="113">
        <v>3</v>
      </c>
      <c r="D1050" s="113">
        <v>4</v>
      </c>
      <c r="E1050" s="113">
        <v>5</v>
      </c>
      <c r="F1050" s="113">
        <v>6</v>
      </c>
      <c r="G1050" s="78"/>
      <c r="H1050" s="78"/>
      <c r="I1050" s="136"/>
      <c r="J1050" s="136"/>
      <c r="O1050" s="106"/>
    </row>
    <row r="1051" spans="1:17" ht="36.75" hidden="1" customHeight="1" x14ac:dyDescent="0.25">
      <c r="A1051" s="167">
        <v>1</v>
      </c>
      <c r="B1051" s="10" t="s">
        <v>45</v>
      </c>
      <c r="C1051" s="167"/>
      <c r="D1051" s="167"/>
      <c r="E1051" s="167">
        <v>50</v>
      </c>
      <c r="F1051" s="5">
        <f>E1051*D1051*C1051</f>
        <v>0</v>
      </c>
      <c r="I1051" s="138"/>
      <c r="J1051" s="138"/>
      <c r="O1051" s="106"/>
    </row>
    <row r="1052" spans="1:17" s="78" customFormat="1" ht="36.75" hidden="1" customHeight="1" x14ac:dyDescent="0.25">
      <c r="A1052" s="147"/>
      <c r="B1052" s="145" t="s">
        <v>20</v>
      </c>
      <c r="C1052" s="144" t="s">
        <v>21</v>
      </c>
      <c r="D1052" s="144" t="s">
        <v>21</v>
      </c>
      <c r="E1052" s="144" t="s">
        <v>21</v>
      </c>
      <c r="F1052" s="146">
        <f>F1051</f>
        <v>0</v>
      </c>
      <c r="G1052" s="67"/>
      <c r="H1052" s="67"/>
      <c r="I1052" s="135">
        <f>I1051</f>
        <v>0</v>
      </c>
      <c r="J1052" s="135">
        <f>J1051</f>
        <v>0</v>
      </c>
      <c r="K1052" s="79"/>
      <c r="O1052" s="186"/>
      <c r="P1052" s="188"/>
      <c r="Q1052" s="188"/>
    </row>
    <row r="1053" spans="1:17" ht="32.25" hidden="1" customHeight="1" x14ac:dyDescent="0.25">
      <c r="O1053" s="106"/>
    </row>
    <row r="1054" spans="1:17" ht="57" hidden="1" customHeight="1" x14ac:dyDescent="0.25">
      <c r="A1054" s="871" t="s">
        <v>189</v>
      </c>
      <c r="B1054" s="871"/>
      <c r="C1054" s="871"/>
      <c r="D1054" s="871"/>
      <c r="E1054" s="871"/>
      <c r="F1054" s="871"/>
      <c r="G1054" s="871"/>
      <c r="H1054" s="871"/>
      <c r="I1054" s="871"/>
      <c r="J1054" s="871"/>
      <c r="O1054" s="106"/>
    </row>
    <row r="1055" spans="1:17" hidden="1" x14ac:dyDescent="0.25">
      <c r="A1055" s="170"/>
      <c r="B1055" s="170"/>
      <c r="C1055" s="170"/>
      <c r="D1055" s="170"/>
      <c r="E1055" s="170"/>
      <c r="F1055" s="170"/>
      <c r="G1055" s="170"/>
      <c r="H1055" s="170"/>
      <c r="I1055" s="170"/>
      <c r="J1055" s="170"/>
    </row>
    <row r="1056" spans="1:17" hidden="1" x14ac:dyDescent="0.25">
      <c r="A1056" s="861" t="s">
        <v>118</v>
      </c>
      <c r="B1056" s="861"/>
      <c r="C1056" s="861"/>
      <c r="D1056" s="861"/>
      <c r="E1056" s="861"/>
      <c r="F1056" s="861"/>
      <c r="G1056" s="861"/>
      <c r="H1056" s="861"/>
      <c r="I1056" s="861"/>
      <c r="J1056" s="861"/>
      <c r="K1056" s="124"/>
    </row>
    <row r="1057" spans="1:17" hidden="1" x14ac:dyDescent="0.25">
      <c r="A1057" s="862"/>
      <c r="B1057" s="862"/>
      <c r="C1057" s="862"/>
      <c r="D1057" s="862"/>
      <c r="E1057" s="862"/>
      <c r="F1057" s="17"/>
      <c r="I1057" s="850" t="s">
        <v>172</v>
      </c>
      <c r="J1057" s="850"/>
      <c r="K1057" s="170"/>
    </row>
    <row r="1058" spans="1:17" ht="56.25" hidden="1" x14ac:dyDescent="0.25">
      <c r="A1058" s="167" t="s">
        <v>15</v>
      </c>
      <c r="B1058" s="167" t="s">
        <v>14</v>
      </c>
      <c r="C1058" s="167" t="s">
        <v>27</v>
      </c>
      <c r="D1058" s="167" t="s">
        <v>75</v>
      </c>
      <c r="E1058" s="167" t="s">
        <v>76</v>
      </c>
      <c r="I1058" s="133" t="s">
        <v>115</v>
      </c>
      <c r="J1058" s="133" t="s">
        <v>173</v>
      </c>
      <c r="K1058" s="81"/>
    </row>
    <row r="1059" spans="1:17" hidden="1" x14ac:dyDescent="0.25">
      <c r="A1059" s="113">
        <v>1</v>
      </c>
      <c r="B1059" s="113">
        <v>2</v>
      </c>
      <c r="C1059" s="113">
        <v>3</v>
      </c>
      <c r="D1059" s="113">
        <v>4</v>
      </c>
      <c r="E1059" s="113">
        <v>5</v>
      </c>
      <c r="F1059" s="78"/>
      <c r="G1059" s="78"/>
      <c r="H1059" s="78"/>
      <c r="I1059" s="136"/>
      <c r="J1059" s="136"/>
    </row>
    <row r="1060" spans="1:17" ht="139.5" hidden="1" x14ac:dyDescent="0.25">
      <c r="A1060" s="167">
        <v>1</v>
      </c>
      <c r="B1060" s="10" t="s">
        <v>105</v>
      </c>
      <c r="C1060" s="167"/>
      <c r="D1060" s="165" t="e">
        <f>E1060/C1060</f>
        <v>#DIV/0!</v>
      </c>
      <c r="E1060" s="165"/>
      <c r="I1060" s="138"/>
      <c r="J1060" s="138"/>
    </row>
    <row r="1061" spans="1:17" s="78" customFormat="1" ht="38.25" hidden="1" customHeight="1" x14ac:dyDescent="0.25">
      <c r="A1061" s="144"/>
      <c r="B1061" s="145" t="s">
        <v>20</v>
      </c>
      <c r="C1061" s="144"/>
      <c r="D1061" s="144" t="s">
        <v>21</v>
      </c>
      <c r="E1061" s="146">
        <f>E1060</f>
        <v>0</v>
      </c>
      <c r="F1061" s="67"/>
      <c r="G1061" s="67"/>
      <c r="H1061" s="67"/>
      <c r="I1061" s="135">
        <f>I1060</f>
        <v>0</v>
      </c>
      <c r="J1061" s="135">
        <f>J1060</f>
        <v>0</v>
      </c>
      <c r="K1061" s="79"/>
      <c r="O1061" s="188"/>
      <c r="P1061" s="188"/>
      <c r="Q1061" s="188"/>
    </row>
    <row r="1062" spans="1:17" ht="30.75" hidden="1" customHeight="1" x14ac:dyDescent="0.25"/>
    <row r="1063" spans="1:17" ht="54" hidden="1" customHeight="1" x14ac:dyDescent="0.25">
      <c r="A1063" s="871" t="s">
        <v>188</v>
      </c>
      <c r="B1063" s="871"/>
      <c r="C1063" s="871"/>
      <c r="D1063" s="871"/>
      <c r="E1063" s="871"/>
      <c r="F1063" s="871"/>
      <c r="G1063" s="871"/>
      <c r="H1063" s="871"/>
      <c r="I1063" s="871"/>
      <c r="J1063" s="871"/>
    </row>
    <row r="1064" spans="1:17" hidden="1" x14ac:dyDescent="0.25">
      <c r="A1064" s="17"/>
      <c r="B1064" s="11"/>
      <c r="C1064" s="17"/>
      <c r="D1064" s="17"/>
      <c r="E1064" s="17"/>
      <c r="F1064" s="17"/>
    </row>
    <row r="1065" spans="1:17" hidden="1" x14ac:dyDescent="0.25">
      <c r="A1065" s="861" t="s">
        <v>122</v>
      </c>
      <c r="B1065" s="861"/>
      <c r="C1065" s="861"/>
      <c r="D1065" s="861"/>
      <c r="E1065" s="861"/>
      <c r="F1065" s="861"/>
      <c r="G1065" s="861"/>
      <c r="H1065" s="861"/>
      <c r="I1065" s="861"/>
      <c r="J1065" s="861"/>
      <c r="K1065" s="124"/>
    </row>
    <row r="1066" spans="1:17" hidden="1" x14ac:dyDescent="0.25">
      <c r="A1066" s="23"/>
      <c r="B1066" s="11"/>
      <c r="C1066" s="17"/>
      <c r="D1066" s="17"/>
      <c r="E1066" s="17"/>
      <c r="F1066" s="17"/>
      <c r="I1066" s="850" t="s">
        <v>172</v>
      </c>
      <c r="J1066" s="850"/>
    </row>
    <row r="1067" spans="1:17" ht="108" hidden="1" customHeight="1" x14ac:dyDescent="0.25">
      <c r="A1067" s="167" t="s">
        <v>24</v>
      </c>
      <c r="B1067" s="167" t="s">
        <v>46</v>
      </c>
      <c r="C1067" s="167" t="s">
        <v>53</v>
      </c>
      <c r="D1067" s="167" t="s">
        <v>54</v>
      </c>
      <c r="F1067" s="17"/>
      <c r="I1067" s="133" t="s">
        <v>115</v>
      </c>
      <c r="J1067" s="133" t="s">
        <v>173</v>
      </c>
    </row>
    <row r="1068" spans="1:17" hidden="1" x14ac:dyDescent="0.25">
      <c r="A1068" s="113">
        <v>1</v>
      </c>
      <c r="B1068" s="113">
        <v>2</v>
      </c>
      <c r="C1068" s="113">
        <v>3</v>
      </c>
      <c r="D1068" s="113">
        <v>4</v>
      </c>
      <c r="E1068" s="78"/>
      <c r="F1068" s="1"/>
      <c r="G1068" s="78"/>
      <c r="H1068" s="78"/>
      <c r="I1068" s="133"/>
      <c r="J1068" s="133"/>
    </row>
    <row r="1069" spans="1:17" ht="104.25" hidden="1" customHeight="1" x14ac:dyDescent="0.25">
      <c r="A1069" s="171">
        <v>1</v>
      </c>
      <c r="B1069" s="26" t="s">
        <v>47</v>
      </c>
      <c r="C1069" s="171" t="s">
        <v>21</v>
      </c>
      <c r="D1069" s="5">
        <f>D1070</f>
        <v>0</v>
      </c>
      <c r="F1069" s="17"/>
      <c r="I1069" s="138">
        <f>I1070</f>
        <v>0</v>
      </c>
      <c r="J1069" s="138">
        <f>J1070</f>
        <v>0</v>
      </c>
    </row>
    <row r="1070" spans="1:17" s="78" customFormat="1" hidden="1" x14ac:dyDescent="0.25">
      <c r="A1070" s="167" t="s">
        <v>29</v>
      </c>
      <c r="B1070" s="10" t="s">
        <v>48</v>
      </c>
      <c r="C1070" s="165">
        <f>J1005+E1011</f>
        <v>0</v>
      </c>
      <c r="D1070" s="165"/>
      <c r="E1070" s="67"/>
      <c r="F1070" s="17"/>
      <c r="G1070" s="67"/>
      <c r="H1070" s="67"/>
      <c r="I1070" s="138"/>
      <c r="J1070" s="138"/>
      <c r="K1070" s="74">
        <f>C1070*0.22</f>
        <v>0</v>
      </c>
      <c r="L1070" s="872" t="s">
        <v>114</v>
      </c>
      <c r="O1070" s="188"/>
      <c r="P1070" s="188"/>
      <c r="Q1070" s="188"/>
    </row>
    <row r="1071" spans="1:17" ht="45" hidden="1" x14ac:dyDescent="0.25">
      <c r="A1071" s="171">
        <v>2</v>
      </c>
      <c r="B1071" s="26" t="s">
        <v>49</v>
      </c>
      <c r="C1071" s="171" t="s">
        <v>21</v>
      </c>
      <c r="D1071" s="5">
        <f>D1073+D1074</f>
        <v>0</v>
      </c>
      <c r="F1071" s="17"/>
      <c r="I1071" s="138">
        <f>I1073+I1074+I1075</f>
        <v>0</v>
      </c>
      <c r="J1071" s="138">
        <f>J1073+J1074+J1075</f>
        <v>0</v>
      </c>
      <c r="K1071" s="74"/>
      <c r="L1071" s="872"/>
    </row>
    <row r="1072" spans="1:17" ht="32.25" hidden="1" customHeight="1" x14ac:dyDescent="0.25">
      <c r="A1072" s="873" t="s">
        <v>35</v>
      </c>
      <c r="B1072" s="10" t="s">
        <v>1</v>
      </c>
      <c r="C1072" s="167"/>
      <c r="D1072" s="165"/>
      <c r="F1072" s="17"/>
      <c r="I1072" s="138"/>
      <c r="J1072" s="138"/>
      <c r="K1072" s="74"/>
      <c r="L1072" s="872"/>
      <c r="N1072" s="27"/>
      <c r="O1072" s="27"/>
      <c r="P1072" s="27"/>
      <c r="Q1072" s="27"/>
    </row>
    <row r="1073" spans="1:17" ht="74.25" hidden="1" customHeight="1" x14ac:dyDescent="0.25">
      <c r="A1073" s="873"/>
      <c r="B1073" s="10" t="s">
        <v>50</v>
      </c>
      <c r="C1073" s="7">
        <f>C1070</f>
        <v>0</v>
      </c>
      <c r="D1073" s="165"/>
      <c r="F1073" s="17"/>
      <c r="I1073" s="138"/>
      <c r="J1073" s="138"/>
      <c r="K1073" s="74">
        <f>C1073*0.029</f>
        <v>0</v>
      </c>
      <c r="L1073" s="872"/>
      <c r="N1073" s="27"/>
      <c r="O1073" s="27"/>
      <c r="P1073" s="27"/>
      <c r="Q1073" s="27"/>
    </row>
    <row r="1074" spans="1:17" ht="69.75" hidden="1" x14ac:dyDescent="0.25">
      <c r="A1074" s="167" t="s">
        <v>37</v>
      </c>
      <c r="B1074" s="10" t="s">
        <v>51</v>
      </c>
      <c r="C1074" s="165">
        <f>C1070</f>
        <v>0</v>
      </c>
      <c r="D1074" s="165"/>
      <c r="F1074" s="17"/>
      <c r="I1074" s="138"/>
      <c r="J1074" s="138"/>
      <c r="K1074" s="74">
        <f>C1074*0.002</f>
        <v>0</v>
      </c>
      <c r="L1074" s="872"/>
      <c r="N1074" s="27"/>
      <c r="O1074" s="27"/>
      <c r="P1074" s="27"/>
      <c r="Q1074" s="27"/>
    </row>
    <row r="1075" spans="1:17" ht="68.25" hidden="1" customHeight="1" x14ac:dyDescent="0.25">
      <c r="A1075" s="171">
        <v>3</v>
      </c>
      <c r="B1075" s="26" t="s">
        <v>52</v>
      </c>
      <c r="C1075" s="165">
        <f>C1070</f>
        <v>0</v>
      </c>
      <c r="D1075" s="165"/>
      <c r="F1075" s="17"/>
      <c r="I1075" s="138"/>
      <c r="J1075" s="138"/>
      <c r="K1075" s="74">
        <f>C1075*0.051</f>
        <v>0</v>
      </c>
      <c r="L1075" s="872"/>
      <c r="N1075" s="27"/>
      <c r="O1075" s="27"/>
      <c r="P1075" s="27"/>
      <c r="Q1075" s="27"/>
    </row>
    <row r="1076" spans="1:17" ht="32.25" hidden="1" customHeight="1" x14ac:dyDescent="0.25">
      <c r="A1076" s="171">
        <v>4</v>
      </c>
      <c r="B1076" s="26" t="s">
        <v>106</v>
      </c>
      <c r="C1076" s="165"/>
      <c r="D1076" s="165"/>
      <c r="F1076" s="17"/>
      <c r="I1076" s="138"/>
      <c r="J1076" s="138"/>
      <c r="N1076" s="27"/>
      <c r="O1076" s="27"/>
      <c r="P1076" s="27"/>
      <c r="Q1076" s="27"/>
    </row>
    <row r="1077" spans="1:17" ht="32.25" hidden="1" customHeight="1" x14ac:dyDescent="0.25">
      <c r="A1077" s="144"/>
      <c r="B1077" s="145" t="s">
        <v>20</v>
      </c>
      <c r="C1077" s="144" t="s">
        <v>21</v>
      </c>
      <c r="D1077" s="146">
        <f>D1075+D1071+D1069+D1076</f>
        <v>0</v>
      </c>
      <c r="F1077" s="17"/>
      <c r="I1077" s="135">
        <f>I1076+I1075+I1071+I1069</f>
        <v>0</v>
      </c>
      <c r="J1077" s="135">
        <f>J1076+J1075+J1071+J1069</f>
        <v>0</v>
      </c>
      <c r="N1077" s="27"/>
      <c r="O1077" s="27"/>
      <c r="P1077" s="27"/>
      <c r="Q1077" s="27"/>
    </row>
    <row r="1078" spans="1:17" ht="34.5" hidden="1" customHeight="1" x14ac:dyDescent="0.25"/>
    <row r="1079" spans="1:17" hidden="1" x14ac:dyDescent="0.25">
      <c r="A1079" s="869" t="s">
        <v>187</v>
      </c>
      <c r="B1079" s="869"/>
      <c r="C1079" s="869"/>
      <c r="D1079" s="869"/>
      <c r="E1079" s="869"/>
      <c r="F1079" s="869"/>
      <c r="G1079" s="869"/>
      <c r="H1079" s="869"/>
      <c r="I1079" s="869"/>
      <c r="J1079" s="869"/>
    </row>
    <row r="1080" spans="1:17" hidden="1" x14ac:dyDescent="0.25"/>
    <row r="1081" spans="1:17" hidden="1" x14ac:dyDescent="0.25">
      <c r="A1081" s="868" t="s">
        <v>162</v>
      </c>
      <c r="B1081" s="868"/>
      <c r="C1081" s="868"/>
      <c r="D1081" s="868"/>
      <c r="E1081" s="868"/>
      <c r="F1081" s="868"/>
      <c r="G1081" s="868"/>
      <c r="H1081" s="868"/>
      <c r="I1081" s="868"/>
      <c r="J1081" s="868"/>
      <c r="K1081" s="126"/>
    </row>
    <row r="1082" spans="1:17" hidden="1" x14ac:dyDescent="0.25">
      <c r="A1082" s="174"/>
      <c r="B1082" s="174"/>
      <c r="C1082" s="174"/>
      <c r="D1082" s="174"/>
      <c r="E1082" s="174"/>
      <c r="F1082" s="174"/>
      <c r="G1082" s="174"/>
      <c r="H1082" s="174"/>
      <c r="I1082" s="850" t="s">
        <v>172</v>
      </c>
      <c r="J1082" s="850"/>
    </row>
    <row r="1083" spans="1:17" ht="60" hidden="1" customHeight="1" x14ac:dyDescent="0.25">
      <c r="A1083" s="14" t="s">
        <v>24</v>
      </c>
      <c r="B1083" s="14" t="s">
        <v>14</v>
      </c>
      <c r="C1083" s="167" t="s">
        <v>132</v>
      </c>
      <c r="D1083" s="167" t="s">
        <v>133</v>
      </c>
      <c r="E1083" s="167" t="s">
        <v>109</v>
      </c>
      <c r="G1083" s="174"/>
      <c r="H1083" s="174"/>
      <c r="I1083" s="133" t="s">
        <v>115</v>
      </c>
      <c r="J1083" s="133" t="s">
        <v>173</v>
      </c>
      <c r="K1083" s="120"/>
    </row>
    <row r="1084" spans="1:17" hidden="1" x14ac:dyDescent="0.25">
      <c r="A1084" s="91">
        <v>1</v>
      </c>
      <c r="B1084" s="91">
        <v>2</v>
      </c>
      <c r="C1084" s="113">
        <v>3</v>
      </c>
      <c r="D1084" s="113">
        <v>4</v>
      </c>
      <c r="E1084" s="113">
        <v>5</v>
      </c>
      <c r="G1084" s="174"/>
      <c r="H1084" s="174"/>
      <c r="I1084" s="138"/>
      <c r="J1084" s="138"/>
    </row>
    <row r="1085" spans="1:17" ht="81.75" hidden="1" customHeight="1" x14ac:dyDescent="0.25">
      <c r="A1085" s="84">
        <v>1</v>
      </c>
      <c r="B1085" s="101" t="s">
        <v>166</v>
      </c>
      <c r="C1085" s="165"/>
      <c r="D1085" s="77" t="e">
        <f>E1085/C1085*100</f>
        <v>#DIV/0!</v>
      </c>
      <c r="E1085" s="85"/>
      <c r="G1085" s="86"/>
      <c r="H1085" s="87"/>
      <c r="I1085" s="138"/>
      <c r="J1085" s="138"/>
    </row>
    <row r="1086" spans="1:17" ht="102.75" hidden="1" customHeight="1" x14ac:dyDescent="0.25">
      <c r="A1086" s="84">
        <v>2</v>
      </c>
      <c r="B1086" s="101" t="s">
        <v>164</v>
      </c>
      <c r="C1086" s="165"/>
      <c r="D1086" s="77" t="e">
        <f>E1086/C1086*100</f>
        <v>#DIV/0!</v>
      </c>
      <c r="E1086" s="85"/>
      <c r="G1086" s="86"/>
      <c r="H1086" s="87"/>
      <c r="I1086" s="138"/>
      <c r="J1086" s="138"/>
    </row>
    <row r="1087" spans="1:17" ht="81.75" hidden="1" customHeight="1" x14ac:dyDescent="0.25">
      <c r="A1087" s="84">
        <v>3</v>
      </c>
      <c r="B1087" s="101" t="s">
        <v>165</v>
      </c>
      <c r="C1087" s="165"/>
      <c r="D1087" s="77" t="e">
        <f>E1087/C1087*100</f>
        <v>#DIV/0!</v>
      </c>
      <c r="E1087" s="85"/>
      <c r="G1087" s="86"/>
      <c r="H1087" s="87"/>
      <c r="I1087" s="138"/>
      <c r="J1087" s="138"/>
    </row>
    <row r="1088" spans="1:17" ht="33" hidden="1" customHeight="1" x14ac:dyDescent="0.25">
      <c r="A1088" s="147"/>
      <c r="B1088" s="145" t="s">
        <v>20</v>
      </c>
      <c r="C1088" s="148"/>
      <c r="D1088" s="149"/>
      <c r="E1088" s="146">
        <f>E1085</f>
        <v>0</v>
      </c>
      <c r="G1088" s="174"/>
      <c r="H1088" s="174"/>
      <c r="I1088" s="135">
        <f>I1085</f>
        <v>0</v>
      </c>
      <c r="J1088" s="135">
        <f>J1085</f>
        <v>0</v>
      </c>
    </row>
    <row r="1089" spans="1:20" ht="36.75" hidden="1" customHeight="1" x14ac:dyDescent="0.25"/>
    <row r="1090" spans="1:20" ht="39.75" customHeight="1" x14ac:dyDescent="0.25">
      <c r="A1090" s="869" t="s">
        <v>186</v>
      </c>
      <c r="B1090" s="869"/>
      <c r="C1090" s="869"/>
      <c r="D1090" s="869"/>
      <c r="E1090" s="869"/>
      <c r="F1090" s="869"/>
      <c r="G1090" s="869"/>
      <c r="H1090" s="869"/>
      <c r="I1090" s="869"/>
      <c r="J1090" s="869"/>
    </row>
    <row r="1092" spans="1:20" x14ac:dyDescent="0.25">
      <c r="A1092" s="861" t="s">
        <v>131</v>
      </c>
      <c r="B1092" s="861"/>
      <c r="C1092" s="861"/>
      <c r="D1092" s="861"/>
      <c r="E1092" s="861"/>
      <c r="F1092" s="861"/>
      <c r="G1092" s="861"/>
      <c r="H1092" s="861"/>
      <c r="I1092" s="861"/>
      <c r="J1092" s="861"/>
      <c r="K1092" s="126"/>
    </row>
    <row r="1093" spans="1:20" x14ac:dyDescent="0.35">
      <c r="A1093" s="870"/>
      <c r="B1093" s="870"/>
      <c r="C1093" s="870"/>
      <c r="D1093" s="870"/>
      <c r="E1093" s="870"/>
      <c r="F1093" s="17"/>
      <c r="G1093" s="12"/>
      <c r="H1093" s="12"/>
      <c r="I1093" s="850" t="s">
        <v>172</v>
      </c>
      <c r="J1093" s="850"/>
    </row>
    <row r="1094" spans="1:20" s="12" customFormat="1" ht="102" customHeight="1" x14ac:dyDescent="0.35">
      <c r="A1094" s="167" t="s">
        <v>24</v>
      </c>
      <c r="B1094" s="167" t="s">
        <v>14</v>
      </c>
      <c r="C1094" s="167" t="s">
        <v>58</v>
      </c>
      <c r="D1094" s="167" t="s">
        <v>55</v>
      </c>
      <c r="E1094" s="167" t="s">
        <v>7</v>
      </c>
      <c r="I1094" s="133" t="s">
        <v>115</v>
      </c>
      <c r="J1094" s="133" t="s">
        <v>173</v>
      </c>
      <c r="K1094" s="81"/>
      <c r="L1094" s="36"/>
      <c r="M1094" s="36"/>
      <c r="O1094" s="189"/>
      <c r="P1094" s="196"/>
      <c r="Q1094" s="196"/>
      <c r="R1094" s="92"/>
      <c r="S1094" s="92"/>
      <c r="T1094" s="92"/>
    </row>
    <row r="1095" spans="1:20" s="12" customFormat="1" ht="24" customHeight="1" x14ac:dyDescent="0.35">
      <c r="A1095" s="113">
        <v>1</v>
      </c>
      <c r="B1095" s="113">
        <v>2</v>
      </c>
      <c r="C1095" s="113">
        <v>3</v>
      </c>
      <c r="D1095" s="113">
        <v>4</v>
      </c>
      <c r="E1095" s="113">
        <v>5</v>
      </c>
      <c r="F1095" s="97"/>
      <c r="G1095" s="97"/>
      <c r="H1095" s="97"/>
      <c r="I1095" s="138"/>
      <c r="J1095" s="138"/>
      <c r="K1095" s="16"/>
      <c r="L1095" s="36"/>
      <c r="M1095" s="36"/>
      <c r="O1095" s="189"/>
      <c r="P1095" s="196"/>
      <c r="Q1095" s="196"/>
      <c r="R1095" s="92"/>
      <c r="S1095" s="92"/>
      <c r="T1095" s="92"/>
    </row>
    <row r="1096" spans="1:20" s="12" customFormat="1" ht="27" customHeight="1" x14ac:dyDescent="0.35">
      <c r="A1096" s="167">
        <v>1</v>
      </c>
      <c r="B1096" s="10" t="s">
        <v>56</v>
      </c>
      <c r="C1096" s="94">
        <f>C1098</f>
        <v>18585733.329999998</v>
      </c>
      <c r="D1096" s="14">
        <f>D1098</f>
        <v>1.5</v>
      </c>
      <c r="E1096" s="94">
        <f>E1098</f>
        <v>278786</v>
      </c>
      <c r="I1096" s="138">
        <f>I1098</f>
        <v>0</v>
      </c>
      <c r="J1096" s="138">
        <f>J1098</f>
        <v>0</v>
      </c>
      <c r="K1096" s="16"/>
      <c r="L1096" s="36"/>
      <c r="M1096" s="36"/>
      <c r="O1096" s="189"/>
      <c r="P1096" s="196"/>
      <c r="Q1096" s="196"/>
      <c r="R1096" s="92"/>
      <c r="S1096" s="92"/>
      <c r="T1096" s="92"/>
    </row>
    <row r="1097" spans="1:20" s="97" customFormat="1" ht="24.95" customHeight="1" x14ac:dyDescent="0.35">
      <c r="A1097" s="167"/>
      <c r="B1097" s="10" t="s">
        <v>57</v>
      </c>
      <c r="C1097" s="270"/>
      <c r="D1097" s="269"/>
      <c r="E1097" s="270"/>
      <c r="F1097" s="12"/>
      <c r="G1097" s="12"/>
      <c r="H1097" s="12"/>
      <c r="I1097" s="138"/>
      <c r="J1097" s="138"/>
      <c r="K1097" s="98"/>
      <c r="L1097" s="99"/>
      <c r="M1097" s="99"/>
      <c r="O1097" s="190"/>
      <c r="P1097" s="197"/>
      <c r="Q1097" s="197"/>
      <c r="R1097" s="100"/>
      <c r="S1097" s="100"/>
      <c r="T1097" s="100"/>
    </row>
    <row r="1098" spans="1:20" s="12" customFormat="1" ht="49.5" customHeight="1" x14ac:dyDescent="0.35">
      <c r="A1098" s="167"/>
      <c r="B1098" s="101" t="s">
        <v>431</v>
      </c>
      <c r="C1098" s="270">
        <f>C610</f>
        <v>18585733.329999998</v>
      </c>
      <c r="D1098" s="269">
        <v>1.5</v>
      </c>
      <c r="E1098" s="554">
        <f>ROUND(C1098*D1098%,2)</f>
        <v>278786</v>
      </c>
      <c r="I1098" s="138"/>
      <c r="J1098" s="138"/>
      <c r="K1098" s="16" t="s">
        <v>193</v>
      </c>
      <c r="L1098" s="36"/>
      <c r="M1098" s="36"/>
      <c r="O1098" s="189"/>
      <c r="P1098" s="196"/>
      <c r="Q1098" s="196"/>
      <c r="R1098" s="92"/>
      <c r="S1098" s="92"/>
      <c r="T1098" s="92"/>
    </row>
    <row r="1099" spans="1:20" s="12" customFormat="1" ht="33.75" customHeight="1" x14ac:dyDescent="0.35">
      <c r="A1099" s="144"/>
      <c r="B1099" s="145" t="s">
        <v>20</v>
      </c>
      <c r="C1099" s="144" t="s">
        <v>21</v>
      </c>
      <c r="D1099" s="144" t="s">
        <v>21</v>
      </c>
      <c r="E1099" s="146">
        <f>E1096</f>
        <v>278786</v>
      </c>
      <c r="I1099" s="135">
        <f>I1096</f>
        <v>0</v>
      </c>
      <c r="J1099" s="135">
        <f>J1096</f>
        <v>0</v>
      </c>
      <c r="K1099" s="16"/>
      <c r="L1099" s="36"/>
      <c r="M1099" s="36"/>
      <c r="O1099" s="189"/>
      <c r="P1099" s="196"/>
      <c r="Q1099" s="196"/>
      <c r="R1099" s="92"/>
      <c r="S1099" s="92"/>
      <c r="T1099" s="92"/>
    </row>
    <row r="1100" spans="1:20" s="12" customFormat="1" ht="14.25" customHeight="1" x14ac:dyDescent="0.35">
      <c r="A1100" s="28"/>
      <c r="B1100" s="29"/>
      <c r="C1100" s="28"/>
      <c r="D1100" s="28"/>
      <c r="E1100" s="17"/>
      <c r="F1100" s="17"/>
      <c r="K1100" s="16"/>
      <c r="L1100" s="36"/>
      <c r="M1100" s="36"/>
      <c r="O1100" s="189"/>
      <c r="P1100" s="196"/>
      <c r="Q1100" s="196"/>
      <c r="R1100" s="92"/>
      <c r="S1100" s="92"/>
      <c r="T1100" s="92"/>
    </row>
    <row r="1101" spans="1:20" s="12" customFormat="1" ht="12" customHeight="1" x14ac:dyDescent="0.35">
      <c r="A1101" s="28"/>
      <c r="B1101" s="29"/>
      <c r="C1101" s="28"/>
      <c r="D1101" s="28"/>
      <c r="E1101" s="17"/>
      <c r="F1101" s="17"/>
      <c r="K1101" s="16"/>
      <c r="L1101" s="36"/>
      <c r="M1101" s="36"/>
      <c r="O1101" s="189"/>
      <c r="P1101" s="196"/>
      <c r="Q1101" s="196"/>
      <c r="R1101" s="92"/>
      <c r="S1101" s="92"/>
      <c r="T1101" s="92"/>
    </row>
    <row r="1102" spans="1:20" s="12" customFormat="1" ht="30.75" customHeight="1" x14ac:dyDescent="0.35">
      <c r="A1102" s="28"/>
      <c r="B1102" s="29"/>
      <c r="C1102" s="28"/>
      <c r="D1102" s="28"/>
      <c r="E1102" s="17"/>
      <c r="F1102" s="17"/>
      <c r="I1102" s="850" t="s">
        <v>172</v>
      </c>
      <c r="J1102" s="850"/>
      <c r="K1102" s="16"/>
      <c r="L1102" s="36"/>
      <c r="M1102" s="36"/>
      <c r="O1102" s="189"/>
      <c r="P1102" s="196"/>
      <c r="Q1102" s="196"/>
      <c r="R1102" s="92"/>
      <c r="S1102" s="92"/>
      <c r="T1102" s="92"/>
    </row>
    <row r="1103" spans="1:20" s="12" customFormat="1" ht="132" customHeight="1" x14ac:dyDescent="0.35">
      <c r="A1103" s="168" t="s">
        <v>24</v>
      </c>
      <c r="B1103" s="269" t="s">
        <v>14</v>
      </c>
      <c r="C1103" s="268" t="s">
        <v>125</v>
      </c>
      <c r="D1103" s="269" t="s">
        <v>55</v>
      </c>
      <c r="E1103" s="269" t="s">
        <v>161</v>
      </c>
      <c r="I1103" s="133" t="s">
        <v>115</v>
      </c>
      <c r="J1103" s="133" t="s">
        <v>173</v>
      </c>
      <c r="K1103" s="16"/>
      <c r="L1103" s="36"/>
      <c r="M1103" s="36"/>
      <c r="O1103" s="189"/>
      <c r="P1103" s="196"/>
      <c r="Q1103" s="196"/>
      <c r="R1103" s="92"/>
      <c r="S1103" s="92"/>
      <c r="T1103" s="92"/>
    </row>
    <row r="1104" spans="1:20" s="12" customFormat="1" ht="18.75" customHeight="1" x14ac:dyDescent="0.35">
      <c r="A1104" s="113">
        <v>1</v>
      </c>
      <c r="B1104" s="113">
        <v>2</v>
      </c>
      <c r="C1104" s="113">
        <v>3</v>
      </c>
      <c r="D1104" s="113">
        <v>4</v>
      </c>
      <c r="E1104" s="113">
        <v>5</v>
      </c>
      <c r="F1104" s="97"/>
      <c r="G1104" s="97"/>
      <c r="H1104" s="97"/>
      <c r="I1104" s="134"/>
      <c r="J1104" s="134"/>
      <c r="K1104" s="16"/>
      <c r="L1104" s="36"/>
      <c r="M1104" s="36"/>
      <c r="O1104" s="189"/>
      <c r="P1104" s="196"/>
      <c r="Q1104" s="196"/>
      <c r="R1104" s="92"/>
      <c r="S1104" s="92"/>
      <c r="T1104" s="92"/>
    </row>
    <row r="1105" spans="1:20" s="12" customFormat="1" ht="30" customHeight="1" x14ac:dyDescent="0.35">
      <c r="A1105" s="13">
        <v>1</v>
      </c>
      <c r="B1105" s="95" t="s">
        <v>126</v>
      </c>
      <c r="C1105" s="270" t="s">
        <v>12</v>
      </c>
      <c r="D1105" s="270" t="s">
        <v>12</v>
      </c>
      <c r="E1105" s="270">
        <f>E1109</f>
        <v>874724.5</v>
      </c>
      <c r="I1105" s="135">
        <f>I1106</f>
        <v>0</v>
      </c>
      <c r="J1105" s="135">
        <f>J1106</f>
        <v>0</v>
      </c>
      <c r="K1105" s="16"/>
      <c r="L1105" s="36"/>
      <c r="M1105" s="36"/>
      <c r="O1105" s="189"/>
      <c r="P1105" s="196"/>
      <c r="Q1105" s="196"/>
      <c r="R1105" s="92"/>
      <c r="S1105" s="92"/>
      <c r="T1105" s="92"/>
    </row>
    <row r="1106" spans="1:20" s="97" customFormat="1" ht="36" customHeight="1" x14ac:dyDescent="0.35">
      <c r="A1106" s="165"/>
      <c r="B1106" s="95" t="s">
        <v>127</v>
      </c>
      <c r="C1106" s="270">
        <f>C1109</f>
        <v>39760204.545454539</v>
      </c>
      <c r="D1106" s="270">
        <f>D1109</f>
        <v>2.2000000000000002</v>
      </c>
      <c r="E1106" s="270">
        <f>E1109</f>
        <v>874724.5</v>
      </c>
      <c r="F1106" s="12"/>
      <c r="G1106" s="12"/>
      <c r="H1106" s="12"/>
      <c r="I1106" s="135">
        <f>I1109</f>
        <v>0</v>
      </c>
      <c r="J1106" s="135">
        <f>J1109</f>
        <v>0</v>
      </c>
      <c r="K1106" s="98"/>
      <c r="L1106" s="99"/>
      <c r="M1106" s="99"/>
      <c r="O1106" s="190"/>
      <c r="P1106" s="197"/>
      <c r="Q1106" s="197"/>
      <c r="R1106" s="100"/>
      <c r="S1106" s="100"/>
      <c r="T1106" s="100"/>
    </row>
    <row r="1107" spans="1:20" s="12" customFormat="1" ht="30.75" hidden="1" customHeight="1" x14ac:dyDescent="0.35">
      <c r="A1107" s="867"/>
      <c r="B1107" s="95" t="s">
        <v>116</v>
      </c>
      <c r="C1107" s="867"/>
      <c r="D1107" s="867"/>
      <c r="E1107" s="867"/>
      <c r="I1107" s="138"/>
      <c r="J1107" s="138"/>
      <c r="K1107" s="16"/>
      <c r="L1107" s="36"/>
      <c r="M1107" s="36"/>
      <c r="O1107" s="189"/>
      <c r="P1107" s="196"/>
      <c r="Q1107" s="196"/>
      <c r="R1107" s="92"/>
      <c r="S1107" s="92"/>
      <c r="T1107" s="92"/>
    </row>
    <row r="1108" spans="1:20" s="12" customFormat="1" ht="34.5" hidden="1" customHeight="1" x14ac:dyDescent="0.35">
      <c r="A1108" s="867"/>
      <c r="B1108" s="95" t="s">
        <v>128</v>
      </c>
      <c r="C1108" s="867"/>
      <c r="D1108" s="867"/>
      <c r="E1108" s="867"/>
      <c r="I1108" s="138"/>
      <c r="J1108" s="138"/>
      <c r="K1108" s="16"/>
      <c r="L1108" s="36"/>
      <c r="M1108" s="36"/>
      <c r="O1108" s="189"/>
      <c r="P1108" s="196"/>
      <c r="Q1108" s="196"/>
      <c r="R1108" s="92"/>
      <c r="S1108" s="92"/>
      <c r="T1108" s="92"/>
    </row>
    <row r="1109" spans="1:20" s="12" customFormat="1" ht="30.75" customHeight="1" x14ac:dyDescent="0.35">
      <c r="A1109" s="165"/>
      <c r="B1109" s="95" t="s">
        <v>129</v>
      </c>
      <c r="C1109" s="657">
        <f>E1109/D1109*100</f>
        <v>39760204.545454539</v>
      </c>
      <c r="D1109" s="657">
        <v>2.2000000000000002</v>
      </c>
      <c r="E1109" s="657">
        <v>874724.5</v>
      </c>
      <c r="I1109" s="138"/>
      <c r="J1109" s="138"/>
      <c r="K1109" s="16"/>
      <c r="L1109" s="36"/>
      <c r="M1109" s="36"/>
      <c r="O1109" s="189"/>
      <c r="P1109" s="196"/>
      <c r="Q1109" s="196"/>
      <c r="R1109" s="92"/>
      <c r="S1109" s="92"/>
      <c r="T1109" s="92"/>
    </row>
    <row r="1110" spans="1:20" s="12" customFormat="1" ht="30.75" hidden="1" customHeight="1" x14ac:dyDescent="0.35">
      <c r="A1110" s="867"/>
      <c r="B1110" s="263" t="s">
        <v>116</v>
      </c>
      <c r="C1110" s="867"/>
      <c r="D1110" s="867"/>
      <c r="E1110" s="867"/>
      <c r="I1110" s="139"/>
      <c r="J1110" s="139"/>
      <c r="K1110" s="16"/>
      <c r="L1110" s="36"/>
      <c r="M1110" s="36"/>
      <c r="O1110" s="189"/>
      <c r="P1110" s="196"/>
      <c r="Q1110" s="196"/>
      <c r="R1110" s="92"/>
      <c r="S1110" s="92"/>
      <c r="T1110" s="92"/>
    </row>
    <row r="1111" spans="1:20" s="12" customFormat="1" ht="30.75" hidden="1" customHeight="1" x14ac:dyDescent="0.35">
      <c r="A1111" s="867"/>
      <c r="B1111" s="263" t="s">
        <v>128</v>
      </c>
      <c r="C1111" s="867"/>
      <c r="D1111" s="867"/>
      <c r="E1111" s="867"/>
      <c r="I1111" s="139"/>
      <c r="J1111" s="139"/>
      <c r="K1111" s="16"/>
      <c r="L1111" s="36"/>
      <c r="M1111" s="36"/>
      <c r="O1111" s="189"/>
      <c r="P1111" s="196"/>
      <c r="Q1111" s="196"/>
      <c r="R1111" s="92"/>
      <c r="S1111" s="92"/>
      <c r="T1111" s="92"/>
    </row>
    <row r="1112" spans="1:20" s="12" customFormat="1" ht="30.75" hidden="1" customHeight="1" x14ac:dyDescent="0.35">
      <c r="A1112" s="165"/>
      <c r="B1112" s="263"/>
      <c r="C1112" s="263"/>
      <c r="D1112" s="263"/>
      <c r="E1112" s="263"/>
      <c r="I1112" s="139"/>
      <c r="J1112" s="139"/>
      <c r="K1112" s="16"/>
      <c r="L1112" s="36"/>
      <c r="M1112" s="36"/>
      <c r="O1112" s="189"/>
      <c r="P1112" s="196"/>
      <c r="Q1112" s="196"/>
      <c r="R1112" s="92"/>
      <c r="S1112" s="92"/>
      <c r="T1112" s="92"/>
    </row>
    <row r="1113" spans="1:20" s="12" customFormat="1" ht="30.75" hidden="1" customHeight="1" x14ac:dyDescent="0.35">
      <c r="A1113" s="165"/>
      <c r="B1113" s="263"/>
      <c r="C1113" s="263"/>
      <c r="D1113" s="263"/>
      <c r="E1113" s="263"/>
      <c r="I1113" s="139"/>
      <c r="J1113" s="139"/>
      <c r="K1113" s="16"/>
      <c r="L1113" s="36"/>
      <c r="M1113" s="36"/>
      <c r="O1113" s="189"/>
      <c r="P1113" s="196"/>
      <c r="Q1113" s="196"/>
      <c r="R1113" s="92"/>
      <c r="S1113" s="92"/>
      <c r="T1113" s="92"/>
    </row>
    <row r="1114" spans="1:20" s="12" customFormat="1" ht="30.75" customHeight="1" x14ac:dyDescent="0.35">
      <c r="A1114" s="146"/>
      <c r="B1114" s="146" t="s">
        <v>20</v>
      </c>
      <c r="C1114" s="146"/>
      <c r="D1114" s="146" t="s">
        <v>21</v>
      </c>
      <c r="E1114" s="146">
        <f>E1105</f>
        <v>874724.5</v>
      </c>
      <c r="I1114" s="135">
        <f>I1105</f>
        <v>0</v>
      </c>
      <c r="J1114" s="135">
        <f>J1105</f>
        <v>0</v>
      </c>
      <c r="K1114" s="16"/>
      <c r="L1114" s="36"/>
      <c r="M1114" s="36"/>
      <c r="O1114" s="189"/>
      <c r="P1114" s="196"/>
      <c r="Q1114" s="196"/>
      <c r="R1114" s="92"/>
      <c r="S1114" s="92"/>
      <c r="T1114" s="92"/>
    </row>
    <row r="1115" spans="1:20" s="12" customFormat="1" ht="31.5" customHeight="1" x14ac:dyDescent="0.35">
      <c r="A1115" s="67"/>
      <c r="B1115" s="67"/>
      <c r="C1115" s="67"/>
      <c r="D1115" s="67"/>
      <c r="E1115" s="67"/>
      <c r="F1115" s="67"/>
      <c r="G1115" s="67"/>
      <c r="H1115" s="67"/>
      <c r="I1115" s="67"/>
      <c r="J1115" s="67"/>
      <c r="K1115" s="16"/>
      <c r="L1115" s="36"/>
      <c r="M1115" s="36"/>
      <c r="O1115" s="189"/>
      <c r="P1115" s="196"/>
      <c r="Q1115" s="196"/>
      <c r="R1115" s="92"/>
      <c r="S1115" s="92"/>
      <c r="T1115" s="92"/>
    </row>
    <row r="1116" spans="1:20" s="12" customFormat="1" ht="57" hidden="1" customHeight="1" x14ac:dyDescent="0.35">
      <c r="A1116" s="863" t="s">
        <v>185</v>
      </c>
      <c r="B1116" s="863"/>
      <c r="C1116" s="863"/>
      <c r="D1116" s="863"/>
      <c r="E1116" s="863"/>
      <c r="F1116" s="863"/>
      <c r="G1116" s="863"/>
      <c r="H1116" s="863"/>
      <c r="I1116" s="863"/>
      <c r="J1116" s="863"/>
      <c r="K1116" s="16"/>
      <c r="L1116" s="36"/>
      <c r="M1116" s="36"/>
      <c r="O1116" s="189"/>
      <c r="P1116" s="196"/>
      <c r="Q1116" s="196"/>
      <c r="R1116" s="92"/>
      <c r="S1116" s="92"/>
      <c r="T1116" s="92"/>
    </row>
    <row r="1117" spans="1:20" hidden="1" x14ac:dyDescent="0.25">
      <c r="A1117" s="173"/>
      <c r="B1117" s="173"/>
      <c r="C1117" s="173"/>
      <c r="D1117" s="173"/>
      <c r="E1117" s="173"/>
      <c r="F1117" s="173"/>
      <c r="G1117" s="173"/>
      <c r="H1117" s="173"/>
      <c r="I1117" s="173"/>
      <c r="J1117" s="173"/>
    </row>
    <row r="1118" spans="1:20" ht="58.5" hidden="1" customHeight="1" x14ac:dyDescent="0.25">
      <c r="A1118" s="861" t="s">
        <v>131</v>
      </c>
      <c r="B1118" s="861"/>
      <c r="C1118" s="861"/>
      <c r="D1118" s="861"/>
      <c r="E1118" s="861"/>
      <c r="F1118" s="861"/>
      <c r="G1118" s="861"/>
      <c r="H1118" s="861"/>
      <c r="I1118" s="861"/>
      <c r="J1118" s="861"/>
      <c r="K1118" s="123"/>
    </row>
    <row r="1119" spans="1:20" ht="27" hidden="1" customHeight="1" x14ac:dyDescent="0.25">
      <c r="I1119" s="850" t="s">
        <v>172</v>
      </c>
      <c r="J1119" s="850"/>
      <c r="K1119" s="173"/>
    </row>
    <row r="1120" spans="1:20" s="12" customFormat="1" ht="69.75" hidden="1" customHeight="1" x14ac:dyDescent="0.35">
      <c r="A1120" s="14" t="s">
        <v>24</v>
      </c>
      <c r="B1120" s="14" t="s">
        <v>14</v>
      </c>
      <c r="C1120" s="14" t="s">
        <v>81</v>
      </c>
      <c r="D1120" s="67"/>
      <c r="E1120" s="67"/>
      <c r="F1120" s="67"/>
      <c r="G1120" s="67"/>
      <c r="H1120" s="67"/>
      <c r="I1120" s="133" t="s">
        <v>115</v>
      </c>
      <c r="J1120" s="133" t="s">
        <v>173</v>
      </c>
      <c r="K1120" s="81"/>
      <c r="L1120" s="36"/>
      <c r="M1120" s="36"/>
      <c r="O1120" s="189"/>
      <c r="P1120" s="196"/>
      <c r="Q1120" s="196"/>
      <c r="R1120" s="92"/>
      <c r="S1120" s="92"/>
      <c r="T1120" s="92"/>
    </row>
    <row r="1121" spans="1:20" ht="17.25" hidden="1" customHeight="1" x14ac:dyDescent="0.25">
      <c r="A1121" s="91">
        <v>1</v>
      </c>
      <c r="B1121" s="91">
        <v>2</v>
      </c>
      <c r="C1121" s="91">
        <v>3</v>
      </c>
      <c r="D1121" s="78"/>
      <c r="E1121" s="78"/>
      <c r="F1121" s="78"/>
      <c r="G1121" s="78"/>
      <c r="H1121" s="78"/>
      <c r="I1121" s="140"/>
      <c r="J1121" s="140"/>
    </row>
    <row r="1122" spans="1:20" ht="39" hidden="1" customHeight="1" x14ac:dyDescent="0.25">
      <c r="A1122" s="14">
        <v>1</v>
      </c>
      <c r="B1122" s="101" t="s">
        <v>82</v>
      </c>
      <c r="C1122" s="102">
        <f>C1123+C1124+C1125+C1126</f>
        <v>0</v>
      </c>
      <c r="I1122" s="135">
        <f>I1123+I1124+I1125+I1126</f>
        <v>0</v>
      </c>
      <c r="J1122" s="135">
        <f>J1123+J1124+J1125+J1126</f>
        <v>0</v>
      </c>
    </row>
    <row r="1123" spans="1:20" s="78" customFormat="1" ht="39" hidden="1" customHeight="1" x14ac:dyDescent="0.25">
      <c r="A1123" s="14"/>
      <c r="B1123" s="101"/>
      <c r="C1123" s="94"/>
      <c r="D1123" s="67"/>
      <c r="E1123" s="67"/>
      <c r="F1123" s="67"/>
      <c r="G1123" s="67"/>
      <c r="H1123" s="67"/>
      <c r="I1123" s="140"/>
      <c r="J1123" s="140"/>
      <c r="K1123" s="79"/>
      <c r="O1123" s="188"/>
      <c r="P1123" s="188"/>
      <c r="Q1123" s="188"/>
    </row>
    <row r="1124" spans="1:20" ht="39" hidden="1" customHeight="1" x14ac:dyDescent="0.25">
      <c r="A1124" s="14"/>
      <c r="B1124" s="101"/>
      <c r="C1124" s="94"/>
      <c r="I1124" s="140"/>
      <c r="J1124" s="140"/>
    </row>
    <row r="1125" spans="1:20" ht="39" hidden="1" customHeight="1" x14ac:dyDescent="0.25">
      <c r="A1125" s="14"/>
      <c r="B1125" s="101"/>
      <c r="C1125" s="94"/>
      <c r="I1125" s="140"/>
      <c r="J1125" s="140"/>
    </row>
    <row r="1126" spans="1:20" ht="39" hidden="1" customHeight="1" x14ac:dyDescent="0.25">
      <c r="A1126" s="14"/>
      <c r="B1126" s="101"/>
      <c r="C1126" s="94"/>
      <c r="I1126" s="140"/>
      <c r="J1126" s="140"/>
    </row>
    <row r="1127" spans="1:20" ht="39" hidden="1" customHeight="1" x14ac:dyDescent="0.25">
      <c r="A1127" s="144"/>
      <c r="B1127" s="145" t="s">
        <v>20</v>
      </c>
      <c r="C1127" s="146">
        <f>C1122</f>
        <v>0</v>
      </c>
      <c r="I1127" s="135">
        <f>I1122</f>
        <v>0</v>
      </c>
      <c r="J1127" s="135">
        <f>J1122</f>
        <v>0</v>
      </c>
    </row>
    <row r="1128" spans="1:20" hidden="1" x14ac:dyDescent="0.25"/>
    <row r="1129" spans="1:20" ht="33" hidden="1" customHeight="1" x14ac:dyDescent="0.25">
      <c r="A1129" s="863" t="s">
        <v>184</v>
      </c>
      <c r="B1129" s="863"/>
      <c r="C1129" s="863"/>
      <c r="D1129" s="863"/>
      <c r="E1129" s="863"/>
      <c r="F1129" s="863"/>
      <c r="G1129" s="863"/>
      <c r="H1129" s="863"/>
      <c r="I1129" s="863"/>
      <c r="J1129" s="863"/>
    </row>
    <row r="1130" spans="1:20" hidden="1" x14ac:dyDescent="0.25">
      <c r="A1130" s="173"/>
      <c r="B1130" s="173"/>
      <c r="C1130" s="173"/>
      <c r="D1130" s="173"/>
      <c r="E1130" s="173"/>
      <c r="F1130" s="173"/>
      <c r="G1130" s="173"/>
      <c r="H1130" s="173"/>
      <c r="I1130" s="173"/>
      <c r="J1130" s="173"/>
    </row>
    <row r="1131" spans="1:20" ht="41.25" hidden="1" customHeight="1" x14ac:dyDescent="0.25">
      <c r="A1131" s="861" t="s">
        <v>131</v>
      </c>
      <c r="B1131" s="861"/>
      <c r="C1131" s="861"/>
      <c r="D1131" s="861"/>
      <c r="E1131" s="861"/>
      <c r="F1131" s="861"/>
      <c r="G1131" s="861"/>
      <c r="H1131" s="861"/>
      <c r="I1131" s="861"/>
      <c r="J1131" s="861"/>
      <c r="K1131" s="123"/>
    </row>
    <row r="1132" spans="1:20" ht="33" hidden="1" customHeight="1" x14ac:dyDescent="0.25">
      <c r="I1132" s="850" t="s">
        <v>172</v>
      </c>
      <c r="J1132" s="850"/>
      <c r="K1132" s="173"/>
    </row>
    <row r="1133" spans="1:20" s="12" customFormat="1" ht="62.25" hidden="1" customHeight="1" x14ac:dyDescent="0.35">
      <c r="A1133" s="14" t="s">
        <v>24</v>
      </c>
      <c r="B1133" s="14" t="s">
        <v>14</v>
      </c>
      <c r="C1133" s="14" t="s">
        <v>81</v>
      </c>
      <c r="D1133" s="67"/>
      <c r="E1133" s="67"/>
      <c r="F1133" s="67"/>
      <c r="G1133" s="67"/>
      <c r="H1133" s="67"/>
      <c r="I1133" s="133" t="s">
        <v>115</v>
      </c>
      <c r="J1133" s="133" t="s">
        <v>173</v>
      </c>
      <c r="K1133" s="81"/>
      <c r="L1133" s="36"/>
      <c r="M1133" s="36"/>
      <c r="O1133" s="189"/>
      <c r="P1133" s="196"/>
      <c r="Q1133" s="196"/>
      <c r="R1133" s="92"/>
      <c r="S1133" s="92"/>
      <c r="T1133" s="92"/>
    </row>
    <row r="1134" spans="1:20" ht="15.75" hidden="1" customHeight="1" x14ac:dyDescent="0.25">
      <c r="A1134" s="91">
        <v>1</v>
      </c>
      <c r="B1134" s="91">
        <v>2</v>
      </c>
      <c r="C1134" s="91">
        <v>3</v>
      </c>
      <c r="D1134" s="78"/>
      <c r="E1134" s="78"/>
      <c r="F1134" s="78"/>
      <c r="G1134" s="78"/>
      <c r="H1134" s="78"/>
      <c r="I1134" s="140"/>
      <c r="J1134" s="140"/>
    </row>
    <row r="1135" spans="1:20" ht="36.75" hidden="1" customHeight="1" x14ac:dyDescent="0.25">
      <c r="A1135" s="14">
        <v>1</v>
      </c>
      <c r="B1135" s="101"/>
      <c r="C1135" s="102"/>
      <c r="I1135" s="138"/>
      <c r="J1135" s="138"/>
    </row>
    <row r="1136" spans="1:20" s="78" customFormat="1" ht="36.75" hidden="1" customHeight="1" x14ac:dyDescent="0.25">
      <c r="A1136" s="14"/>
      <c r="B1136" s="101"/>
      <c r="C1136" s="94"/>
      <c r="D1136" s="67"/>
      <c r="E1136" s="67"/>
      <c r="F1136" s="67"/>
      <c r="G1136" s="67"/>
      <c r="H1136" s="67"/>
      <c r="I1136" s="140"/>
      <c r="J1136" s="140"/>
      <c r="K1136" s="79"/>
      <c r="O1136" s="188"/>
      <c r="P1136" s="188"/>
      <c r="Q1136" s="188"/>
    </row>
    <row r="1137" spans="1:20" ht="36.75" hidden="1" customHeight="1" x14ac:dyDescent="0.25">
      <c r="A1137" s="14"/>
      <c r="B1137" s="101"/>
      <c r="C1137" s="94"/>
      <c r="I1137" s="140"/>
      <c r="J1137" s="140"/>
    </row>
    <row r="1138" spans="1:20" ht="36.75" hidden="1" customHeight="1" x14ac:dyDescent="0.25">
      <c r="A1138" s="14"/>
      <c r="B1138" s="101"/>
      <c r="C1138" s="94"/>
      <c r="I1138" s="140"/>
      <c r="J1138" s="140"/>
    </row>
    <row r="1139" spans="1:20" ht="36.75" hidden="1" customHeight="1" x14ac:dyDescent="0.25">
      <c r="A1139" s="14"/>
      <c r="B1139" s="101"/>
      <c r="C1139" s="94"/>
      <c r="I1139" s="140"/>
      <c r="J1139" s="140"/>
    </row>
    <row r="1140" spans="1:20" ht="36.75" hidden="1" customHeight="1" x14ac:dyDescent="0.25">
      <c r="A1140" s="144"/>
      <c r="B1140" s="145" t="s">
        <v>20</v>
      </c>
      <c r="C1140" s="146">
        <f>SUM(C1135:C1139)</f>
        <v>0</v>
      </c>
      <c r="I1140" s="135">
        <f>SUM(I1135:I1139)</f>
        <v>0</v>
      </c>
      <c r="J1140" s="135">
        <f>SUM(J1135:J1139)</f>
        <v>0</v>
      </c>
    </row>
    <row r="1141" spans="1:20" hidden="1" x14ac:dyDescent="0.25"/>
    <row r="1142" spans="1:20" ht="33" hidden="1" customHeight="1" x14ac:dyDescent="0.25">
      <c r="A1142" s="861" t="s">
        <v>135</v>
      </c>
      <c r="B1142" s="861"/>
      <c r="C1142" s="861"/>
      <c r="D1142" s="861"/>
      <c r="E1142" s="861"/>
      <c r="F1142" s="861"/>
      <c r="G1142" s="861"/>
      <c r="H1142" s="861"/>
      <c r="I1142" s="861"/>
      <c r="J1142" s="861"/>
    </row>
    <row r="1143" spans="1:20" hidden="1" x14ac:dyDescent="0.25">
      <c r="I1143" s="850" t="s">
        <v>172</v>
      </c>
      <c r="J1143" s="850"/>
    </row>
    <row r="1144" spans="1:20" s="12" customFormat="1" ht="66.75" hidden="1" customHeight="1" x14ac:dyDescent="0.35">
      <c r="A1144" s="14" t="s">
        <v>24</v>
      </c>
      <c r="B1144" s="14" t="s">
        <v>14</v>
      </c>
      <c r="C1144" s="14" t="s">
        <v>81</v>
      </c>
      <c r="D1144" s="67"/>
      <c r="E1144" s="67"/>
      <c r="F1144" s="67"/>
      <c r="G1144" s="67"/>
      <c r="H1144" s="67"/>
      <c r="I1144" s="133" t="s">
        <v>115</v>
      </c>
      <c r="J1144" s="133" t="s">
        <v>173</v>
      </c>
      <c r="K1144" s="81"/>
      <c r="L1144" s="36"/>
      <c r="M1144" s="36"/>
      <c r="O1144" s="189"/>
      <c r="P1144" s="196"/>
      <c r="Q1144" s="196"/>
      <c r="R1144" s="92"/>
      <c r="S1144" s="92"/>
      <c r="T1144" s="92"/>
    </row>
    <row r="1145" spans="1:20" ht="18.75" hidden="1" customHeight="1" x14ac:dyDescent="0.25">
      <c r="A1145" s="91">
        <v>1</v>
      </c>
      <c r="B1145" s="91">
        <v>2</v>
      </c>
      <c r="C1145" s="91">
        <v>3</v>
      </c>
      <c r="D1145" s="78"/>
      <c r="E1145" s="78"/>
      <c r="F1145" s="78"/>
      <c r="G1145" s="78"/>
      <c r="H1145" s="78"/>
      <c r="I1145" s="140"/>
      <c r="J1145" s="140"/>
    </row>
    <row r="1146" spans="1:20" ht="36" hidden="1" customHeight="1" x14ac:dyDescent="0.25">
      <c r="A1146" s="14">
        <v>1</v>
      </c>
      <c r="B1146" s="101"/>
      <c r="C1146" s="102"/>
      <c r="I1146" s="138"/>
      <c r="J1146" s="138"/>
    </row>
    <row r="1147" spans="1:20" s="78" customFormat="1" ht="36" hidden="1" customHeight="1" x14ac:dyDescent="0.25">
      <c r="A1147" s="14"/>
      <c r="B1147" s="101"/>
      <c r="C1147" s="94"/>
      <c r="D1147" s="67"/>
      <c r="E1147" s="67"/>
      <c r="F1147" s="67"/>
      <c r="G1147" s="67"/>
      <c r="H1147" s="67"/>
      <c r="I1147" s="140"/>
      <c r="J1147" s="140"/>
      <c r="K1147" s="79"/>
      <c r="O1147" s="188"/>
      <c r="P1147" s="188"/>
      <c r="Q1147" s="188"/>
    </row>
    <row r="1148" spans="1:20" ht="36" hidden="1" customHeight="1" x14ac:dyDescent="0.25">
      <c r="A1148" s="14"/>
      <c r="B1148" s="101"/>
      <c r="C1148" s="94"/>
      <c r="I1148" s="140"/>
      <c r="J1148" s="140"/>
    </row>
    <row r="1149" spans="1:20" ht="36" hidden="1" customHeight="1" x14ac:dyDescent="0.25">
      <c r="A1149" s="14"/>
      <c r="B1149" s="101"/>
      <c r="C1149" s="94"/>
      <c r="I1149" s="140"/>
      <c r="J1149" s="140"/>
    </row>
    <row r="1150" spans="1:20" ht="36" hidden="1" customHeight="1" x14ac:dyDescent="0.25">
      <c r="A1150" s="14"/>
      <c r="B1150" s="101"/>
      <c r="C1150" s="94"/>
      <c r="I1150" s="140"/>
      <c r="J1150" s="140"/>
    </row>
    <row r="1151" spans="1:20" ht="36" hidden="1" customHeight="1" x14ac:dyDescent="0.25">
      <c r="A1151" s="144"/>
      <c r="B1151" s="145" t="s">
        <v>20</v>
      </c>
      <c r="C1151" s="146">
        <f>SUM(C1146:C1150)</f>
        <v>0</v>
      </c>
      <c r="I1151" s="135">
        <f>SUM(I1146:I1150)</f>
        <v>0</v>
      </c>
      <c r="J1151" s="135">
        <f>SUM(J1146:J1150)</f>
        <v>0</v>
      </c>
    </row>
    <row r="1152" spans="1:20" hidden="1" x14ac:dyDescent="0.25"/>
    <row r="1153" spans="1:20" ht="33" hidden="1" customHeight="1" x14ac:dyDescent="0.25">
      <c r="A1153" s="861" t="s">
        <v>136</v>
      </c>
      <c r="B1153" s="861"/>
      <c r="C1153" s="861"/>
      <c r="D1153" s="861"/>
      <c r="E1153" s="861"/>
      <c r="F1153" s="861"/>
      <c r="G1153" s="861"/>
      <c r="H1153" s="861"/>
      <c r="I1153" s="861"/>
      <c r="J1153" s="861"/>
    </row>
    <row r="1154" spans="1:20" hidden="1" x14ac:dyDescent="0.25">
      <c r="I1154" s="850" t="s">
        <v>172</v>
      </c>
      <c r="J1154" s="850"/>
    </row>
    <row r="1155" spans="1:20" s="12" customFormat="1" ht="63.75" hidden="1" customHeight="1" x14ac:dyDescent="0.35">
      <c r="A1155" s="14" t="s">
        <v>24</v>
      </c>
      <c r="B1155" s="14" t="s">
        <v>14</v>
      </c>
      <c r="C1155" s="14" t="s">
        <v>81</v>
      </c>
      <c r="D1155" s="67"/>
      <c r="E1155" s="67"/>
      <c r="F1155" s="67"/>
      <c r="G1155" s="67"/>
      <c r="H1155" s="67"/>
      <c r="I1155" s="133" t="s">
        <v>115</v>
      </c>
      <c r="J1155" s="133" t="s">
        <v>173</v>
      </c>
      <c r="K1155" s="81"/>
      <c r="L1155" s="36"/>
      <c r="M1155" s="36"/>
      <c r="O1155" s="189"/>
      <c r="P1155" s="196"/>
      <c r="Q1155" s="196"/>
      <c r="R1155" s="92"/>
      <c r="S1155" s="92"/>
      <c r="T1155" s="92"/>
    </row>
    <row r="1156" spans="1:20" ht="24.75" hidden="1" customHeight="1" x14ac:dyDescent="0.25">
      <c r="A1156" s="91">
        <v>1</v>
      </c>
      <c r="B1156" s="91">
        <v>2</v>
      </c>
      <c r="C1156" s="91">
        <v>3</v>
      </c>
      <c r="D1156" s="78"/>
      <c r="E1156" s="78"/>
      <c r="F1156" s="78"/>
      <c r="G1156" s="78"/>
      <c r="H1156" s="78"/>
      <c r="I1156" s="140"/>
      <c r="J1156" s="140"/>
    </row>
    <row r="1157" spans="1:20" ht="32.25" hidden="1" customHeight="1" x14ac:dyDescent="0.25">
      <c r="A1157" s="14">
        <v>1</v>
      </c>
      <c r="B1157" s="101"/>
      <c r="C1157" s="102"/>
      <c r="I1157" s="138"/>
      <c r="J1157" s="138"/>
    </row>
    <row r="1158" spans="1:20" s="78" customFormat="1" ht="32.25" hidden="1" customHeight="1" x14ac:dyDescent="0.25">
      <c r="A1158" s="14"/>
      <c r="B1158" s="101"/>
      <c r="C1158" s="94"/>
      <c r="D1158" s="67"/>
      <c r="E1158" s="67"/>
      <c r="F1158" s="67"/>
      <c r="G1158" s="67"/>
      <c r="H1158" s="67"/>
      <c r="I1158" s="140"/>
      <c r="J1158" s="140"/>
      <c r="K1158" s="79"/>
      <c r="O1158" s="188"/>
      <c r="P1158" s="188"/>
      <c r="Q1158" s="188"/>
    </row>
    <row r="1159" spans="1:20" ht="32.25" hidden="1" customHeight="1" x14ac:dyDescent="0.25">
      <c r="A1159" s="14"/>
      <c r="B1159" s="101"/>
      <c r="C1159" s="94"/>
      <c r="I1159" s="140"/>
      <c r="J1159" s="140"/>
    </row>
    <row r="1160" spans="1:20" ht="32.25" hidden="1" customHeight="1" x14ac:dyDescent="0.25">
      <c r="A1160" s="14"/>
      <c r="B1160" s="101"/>
      <c r="C1160" s="94"/>
      <c r="I1160" s="140"/>
      <c r="J1160" s="140"/>
    </row>
    <row r="1161" spans="1:20" ht="32.25" hidden="1" customHeight="1" x14ac:dyDescent="0.25">
      <c r="A1161" s="14"/>
      <c r="B1161" s="101"/>
      <c r="C1161" s="94"/>
      <c r="I1161" s="140"/>
      <c r="J1161" s="140"/>
    </row>
    <row r="1162" spans="1:20" ht="32.25" hidden="1" customHeight="1" x14ac:dyDescent="0.25">
      <c r="A1162" s="144"/>
      <c r="B1162" s="145" t="s">
        <v>20</v>
      </c>
      <c r="C1162" s="146">
        <f>SUM(C1157:C1161)</f>
        <v>0</v>
      </c>
      <c r="I1162" s="135">
        <f>SUM(I1157:I1161)</f>
        <v>0</v>
      </c>
      <c r="J1162" s="135">
        <f>SUM(J1157:J1161)</f>
        <v>0</v>
      </c>
    </row>
    <row r="1163" spans="1:20" hidden="1" x14ac:dyDescent="0.25"/>
    <row r="1164" spans="1:20" ht="33" hidden="1" customHeight="1" x14ac:dyDescent="0.25">
      <c r="A1164" s="861" t="s">
        <v>137</v>
      </c>
      <c r="B1164" s="861"/>
      <c r="C1164" s="861"/>
      <c r="D1164" s="861"/>
      <c r="E1164" s="861"/>
      <c r="F1164" s="861"/>
      <c r="G1164" s="861"/>
      <c r="H1164" s="861"/>
      <c r="I1164" s="861"/>
      <c r="J1164" s="861"/>
    </row>
    <row r="1165" spans="1:20" hidden="1" x14ac:dyDescent="0.25">
      <c r="I1165" s="850" t="s">
        <v>172</v>
      </c>
      <c r="J1165" s="850"/>
    </row>
    <row r="1166" spans="1:20" s="12" customFormat="1" ht="69" hidden="1" customHeight="1" x14ac:dyDescent="0.35">
      <c r="A1166" s="14" t="s">
        <v>24</v>
      </c>
      <c r="B1166" s="14" t="s">
        <v>14</v>
      </c>
      <c r="C1166" s="14" t="s">
        <v>81</v>
      </c>
      <c r="D1166" s="67"/>
      <c r="E1166" s="67"/>
      <c r="F1166" s="67"/>
      <c r="G1166" s="67"/>
      <c r="H1166" s="67"/>
      <c r="I1166" s="133" t="s">
        <v>115</v>
      </c>
      <c r="J1166" s="133" t="s">
        <v>173</v>
      </c>
      <c r="K1166" s="81"/>
      <c r="L1166" s="36"/>
      <c r="M1166" s="36"/>
      <c r="O1166" s="189"/>
      <c r="P1166" s="196"/>
      <c r="Q1166" s="196"/>
      <c r="R1166" s="92"/>
      <c r="S1166" s="92"/>
      <c r="T1166" s="92"/>
    </row>
    <row r="1167" spans="1:20" ht="19.5" hidden="1" customHeight="1" x14ac:dyDescent="0.25">
      <c r="A1167" s="91">
        <v>1</v>
      </c>
      <c r="B1167" s="91">
        <v>2</v>
      </c>
      <c r="C1167" s="91">
        <v>3</v>
      </c>
      <c r="D1167" s="78"/>
      <c r="E1167" s="78"/>
      <c r="F1167" s="78"/>
      <c r="G1167" s="78"/>
      <c r="H1167" s="78"/>
      <c r="I1167" s="140"/>
      <c r="J1167" s="140"/>
    </row>
    <row r="1168" spans="1:20" ht="32.25" hidden="1" customHeight="1" x14ac:dyDescent="0.25">
      <c r="A1168" s="14">
        <v>1</v>
      </c>
      <c r="B1168" s="101" t="s">
        <v>232</v>
      </c>
      <c r="C1168" s="102"/>
      <c r="I1168" s="138"/>
      <c r="J1168" s="138"/>
    </row>
    <row r="1169" spans="1:20" s="78" customFormat="1" ht="32.25" hidden="1" customHeight="1" x14ac:dyDescent="0.25">
      <c r="A1169" s="14"/>
      <c r="B1169" s="101"/>
      <c r="C1169" s="94"/>
      <c r="D1169" s="67"/>
      <c r="E1169" s="67"/>
      <c r="F1169" s="67"/>
      <c r="G1169" s="67"/>
      <c r="H1169" s="67"/>
      <c r="I1169" s="140"/>
      <c r="J1169" s="140"/>
      <c r="K1169" s="79"/>
      <c r="O1169" s="188"/>
      <c r="P1169" s="188"/>
      <c r="Q1169" s="188"/>
    </row>
    <row r="1170" spans="1:20" ht="32.25" hidden="1" customHeight="1" x14ac:dyDescent="0.25">
      <c r="A1170" s="14"/>
      <c r="B1170" s="101"/>
      <c r="C1170" s="94"/>
      <c r="I1170" s="140"/>
      <c r="J1170" s="140"/>
    </row>
    <row r="1171" spans="1:20" ht="32.25" hidden="1" customHeight="1" x14ac:dyDescent="0.25">
      <c r="A1171" s="14"/>
      <c r="B1171" s="101"/>
      <c r="C1171" s="94"/>
      <c r="I1171" s="140"/>
      <c r="J1171" s="140"/>
    </row>
    <row r="1172" spans="1:20" ht="32.25" hidden="1" customHeight="1" x14ac:dyDescent="0.25">
      <c r="A1172" s="14"/>
      <c r="B1172" s="101"/>
      <c r="C1172" s="94"/>
      <c r="I1172" s="140"/>
      <c r="J1172" s="140"/>
    </row>
    <row r="1173" spans="1:20" ht="32.25" hidden="1" customHeight="1" x14ac:dyDescent="0.25">
      <c r="A1173" s="144"/>
      <c r="B1173" s="145" t="s">
        <v>20</v>
      </c>
      <c r="C1173" s="146">
        <f>SUM(C1168:C1172)</f>
        <v>0</v>
      </c>
      <c r="I1173" s="135">
        <f>SUM(I1168:I1172)</f>
        <v>0</v>
      </c>
      <c r="J1173" s="135">
        <f>SUM(J1168:J1172)</f>
        <v>0</v>
      </c>
    </row>
    <row r="1174" spans="1:20" hidden="1" x14ac:dyDescent="0.25"/>
    <row r="1175" spans="1:20" ht="33" hidden="1" customHeight="1" x14ac:dyDescent="0.25"/>
    <row r="1176" spans="1:20" ht="60.75" hidden="1" customHeight="1" x14ac:dyDescent="0.25">
      <c r="A1176" s="863" t="s">
        <v>183</v>
      </c>
      <c r="B1176" s="863"/>
      <c r="C1176" s="863"/>
      <c r="D1176" s="863"/>
      <c r="E1176" s="863"/>
      <c r="F1176" s="863"/>
      <c r="G1176" s="863"/>
      <c r="H1176" s="863"/>
      <c r="I1176" s="863"/>
      <c r="J1176" s="863"/>
    </row>
    <row r="1177" spans="1:20" hidden="1" x14ac:dyDescent="0.25"/>
    <row r="1178" spans="1:20" ht="47.25" hidden="1" customHeight="1" x14ac:dyDescent="0.25">
      <c r="A1178" s="861" t="s">
        <v>138</v>
      </c>
      <c r="B1178" s="861"/>
      <c r="C1178" s="861"/>
      <c r="D1178" s="861"/>
      <c r="E1178" s="861"/>
      <c r="F1178" s="861"/>
      <c r="G1178" s="861"/>
      <c r="H1178" s="861"/>
      <c r="I1178" s="861"/>
      <c r="J1178" s="861"/>
      <c r="K1178" s="123"/>
    </row>
    <row r="1179" spans="1:20" hidden="1" x14ac:dyDescent="0.25">
      <c r="I1179" s="850" t="s">
        <v>172</v>
      </c>
      <c r="J1179" s="850"/>
    </row>
    <row r="1180" spans="1:20" s="12" customFormat="1" ht="65.25" hidden="1" customHeight="1" x14ac:dyDescent="0.35">
      <c r="A1180" s="14" t="s">
        <v>24</v>
      </c>
      <c r="B1180" s="14" t="s">
        <v>14</v>
      </c>
      <c r="C1180" s="167" t="s">
        <v>132</v>
      </c>
      <c r="D1180" s="167" t="s">
        <v>133</v>
      </c>
      <c r="E1180" s="167" t="s">
        <v>134</v>
      </c>
      <c r="F1180" s="67"/>
      <c r="G1180" s="67"/>
      <c r="H1180" s="67"/>
      <c r="I1180" s="133" t="s">
        <v>115</v>
      </c>
      <c r="J1180" s="133" t="s">
        <v>173</v>
      </c>
      <c r="K1180" s="81"/>
      <c r="L1180" s="36"/>
      <c r="M1180" s="36"/>
      <c r="O1180" s="189"/>
      <c r="P1180" s="196"/>
      <c r="Q1180" s="196"/>
      <c r="R1180" s="92"/>
      <c r="S1180" s="92"/>
      <c r="T1180" s="92"/>
    </row>
    <row r="1181" spans="1:20" ht="15.75" hidden="1" customHeight="1" x14ac:dyDescent="0.25">
      <c r="A1181" s="91">
        <v>1</v>
      </c>
      <c r="B1181" s="91">
        <v>2</v>
      </c>
      <c r="C1181" s="113">
        <v>3</v>
      </c>
      <c r="D1181" s="113">
        <v>4</v>
      </c>
      <c r="E1181" s="113">
        <v>5</v>
      </c>
      <c r="F1181" s="78"/>
      <c r="G1181" s="78"/>
      <c r="H1181" s="78"/>
      <c r="I1181" s="138"/>
      <c r="J1181" s="138"/>
    </row>
    <row r="1182" spans="1:20" ht="37.5" hidden="1" customHeight="1" x14ac:dyDescent="0.25">
      <c r="A1182" s="14">
        <v>1</v>
      </c>
      <c r="B1182" s="101"/>
      <c r="C1182" s="94"/>
      <c r="D1182" s="14"/>
      <c r="E1182" s="94"/>
      <c r="I1182" s="138"/>
      <c r="J1182" s="138"/>
    </row>
    <row r="1183" spans="1:20" s="78" customFormat="1" ht="37.5" hidden="1" customHeight="1" x14ac:dyDescent="0.25">
      <c r="A1183" s="14"/>
      <c r="B1183" s="101"/>
      <c r="C1183" s="165"/>
      <c r="D1183" s="167"/>
      <c r="E1183" s="165"/>
      <c r="F1183" s="67"/>
      <c r="G1183" s="67"/>
      <c r="H1183" s="67"/>
      <c r="I1183" s="138"/>
      <c r="J1183" s="138"/>
      <c r="K1183" s="79"/>
      <c r="O1183" s="188"/>
      <c r="P1183" s="188"/>
      <c r="Q1183" s="188"/>
    </row>
    <row r="1184" spans="1:20" ht="37.5" hidden="1" customHeight="1" x14ac:dyDescent="0.25">
      <c r="A1184" s="14"/>
      <c r="B1184" s="101"/>
      <c r="C1184" s="165"/>
      <c r="D1184" s="167"/>
      <c r="E1184" s="165"/>
      <c r="I1184" s="138"/>
      <c r="J1184" s="138"/>
    </row>
    <row r="1185" spans="1:20" ht="37.5" hidden="1" customHeight="1" x14ac:dyDescent="0.25">
      <c r="A1185" s="144"/>
      <c r="B1185" s="145" t="s">
        <v>20</v>
      </c>
      <c r="C1185" s="144" t="s">
        <v>21</v>
      </c>
      <c r="D1185" s="144" t="s">
        <v>21</v>
      </c>
      <c r="E1185" s="146">
        <f>E1182</f>
        <v>0</v>
      </c>
      <c r="I1185" s="135">
        <f>SUM(I1182:I1184)</f>
        <v>0</v>
      </c>
      <c r="J1185" s="135">
        <f>SUM(J1182:J1184)</f>
        <v>0</v>
      </c>
    </row>
    <row r="1186" spans="1:20" ht="32.25" hidden="1" customHeight="1" x14ac:dyDescent="0.25"/>
    <row r="1187" spans="1:20" ht="39.75" hidden="1" customHeight="1" x14ac:dyDescent="0.25">
      <c r="A1187" s="861" t="s">
        <v>139</v>
      </c>
      <c r="B1187" s="861"/>
      <c r="C1187" s="861"/>
      <c r="D1187" s="861"/>
      <c r="E1187" s="861"/>
      <c r="F1187" s="861"/>
      <c r="G1187" s="861"/>
      <c r="H1187" s="861"/>
      <c r="I1187" s="861"/>
      <c r="J1187" s="861"/>
    </row>
    <row r="1188" spans="1:20" hidden="1" x14ac:dyDescent="0.25">
      <c r="I1188" s="850" t="s">
        <v>172</v>
      </c>
      <c r="J1188" s="850"/>
    </row>
    <row r="1189" spans="1:20" s="12" customFormat="1" ht="61.5" hidden="1" customHeight="1" x14ac:dyDescent="0.35">
      <c r="A1189" s="14" t="s">
        <v>24</v>
      </c>
      <c r="B1189" s="14" t="s">
        <v>14</v>
      </c>
      <c r="C1189" s="167" t="s">
        <v>132</v>
      </c>
      <c r="D1189" s="167" t="s">
        <v>133</v>
      </c>
      <c r="E1189" s="167" t="s">
        <v>134</v>
      </c>
      <c r="F1189" s="67"/>
      <c r="G1189" s="67"/>
      <c r="H1189" s="67"/>
      <c r="I1189" s="133" t="s">
        <v>115</v>
      </c>
      <c r="J1189" s="133" t="s">
        <v>173</v>
      </c>
      <c r="K1189" s="81"/>
      <c r="L1189" s="36"/>
      <c r="M1189" s="36"/>
      <c r="O1189" s="189"/>
      <c r="P1189" s="196"/>
      <c r="Q1189" s="196"/>
      <c r="R1189" s="92"/>
      <c r="S1189" s="92"/>
      <c r="T1189" s="92"/>
    </row>
    <row r="1190" spans="1:20" ht="21" hidden="1" customHeight="1" x14ac:dyDescent="0.25">
      <c r="A1190" s="91">
        <v>1</v>
      </c>
      <c r="B1190" s="91">
        <v>2</v>
      </c>
      <c r="C1190" s="113">
        <v>3</v>
      </c>
      <c r="D1190" s="113">
        <v>4</v>
      </c>
      <c r="E1190" s="113">
        <v>5</v>
      </c>
      <c r="F1190" s="78"/>
      <c r="G1190" s="78"/>
      <c r="H1190" s="78"/>
      <c r="I1190" s="138"/>
      <c r="J1190" s="138"/>
    </row>
    <row r="1191" spans="1:20" ht="31.5" hidden="1" customHeight="1" x14ac:dyDescent="0.25">
      <c r="A1191" s="14">
        <v>1</v>
      </c>
      <c r="B1191" s="101"/>
      <c r="C1191" s="94"/>
      <c r="D1191" s="14"/>
      <c r="E1191" s="94"/>
      <c r="I1191" s="138"/>
      <c r="J1191" s="138"/>
    </row>
    <row r="1192" spans="1:20" s="78" customFormat="1" ht="31.5" hidden="1" customHeight="1" x14ac:dyDescent="0.25">
      <c r="A1192" s="14"/>
      <c r="B1192" s="101"/>
      <c r="C1192" s="165"/>
      <c r="D1192" s="167"/>
      <c r="E1192" s="165"/>
      <c r="F1192" s="67"/>
      <c r="G1192" s="67"/>
      <c r="H1192" s="67"/>
      <c r="I1192" s="138"/>
      <c r="J1192" s="138"/>
      <c r="K1192" s="79"/>
      <c r="O1192" s="188"/>
      <c r="P1192" s="188"/>
      <c r="Q1192" s="188"/>
    </row>
    <row r="1193" spans="1:20" ht="31.5" hidden="1" customHeight="1" x14ac:dyDescent="0.25">
      <c r="A1193" s="14"/>
      <c r="B1193" s="101"/>
      <c r="C1193" s="165"/>
      <c r="D1193" s="167"/>
      <c r="E1193" s="165"/>
      <c r="I1193" s="138"/>
      <c r="J1193" s="138"/>
    </row>
    <row r="1194" spans="1:20" ht="31.5" hidden="1" customHeight="1" x14ac:dyDescent="0.25">
      <c r="A1194" s="144"/>
      <c r="B1194" s="145" t="s">
        <v>20</v>
      </c>
      <c r="C1194" s="144" t="s">
        <v>21</v>
      </c>
      <c r="D1194" s="144" t="s">
        <v>21</v>
      </c>
      <c r="E1194" s="146">
        <f>E1191</f>
        <v>0</v>
      </c>
      <c r="I1194" s="135">
        <f>SUM(I1191:I1193)</f>
        <v>0</v>
      </c>
      <c r="J1194" s="135">
        <f>SUM(J1191:J1193)</f>
        <v>0</v>
      </c>
    </row>
    <row r="1195" spans="1:20" hidden="1" x14ac:dyDescent="0.25"/>
    <row r="1196" spans="1:20" ht="36.75" hidden="1" customHeight="1" x14ac:dyDescent="0.25"/>
    <row r="1197" spans="1:20" ht="49.5" hidden="1" customHeight="1" x14ac:dyDescent="0.25">
      <c r="A1197" s="863" t="s">
        <v>182</v>
      </c>
      <c r="B1197" s="863"/>
      <c r="C1197" s="863"/>
      <c r="D1197" s="863"/>
      <c r="E1197" s="863"/>
      <c r="F1197" s="863"/>
      <c r="G1197" s="863"/>
      <c r="H1197" s="863"/>
      <c r="I1197" s="863"/>
      <c r="J1197" s="863"/>
    </row>
    <row r="1198" spans="1:20" hidden="1" x14ac:dyDescent="0.25"/>
    <row r="1199" spans="1:20" hidden="1" x14ac:dyDescent="0.25">
      <c r="A1199" s="866" t="s">
        <v>140</v>
      </c>
      <c r="B1199" s="866"/>
      <c r="C1199" s="866"/>
      <c r="D1199" s="866"/>
      <c r="E1199" s="866"/>
      <c r="F1199" s="866"/>
      <c r="G1199" s="866"/>
      <c r="H1199" s="866"/>
      <c r="I1199" s="866"/>
      <c r="J1199" s="866"/>
      <c r="K1199" s="123"/>
    </row>
    <row r="1200" spans="1:20" hidden="1" x14ac:dyDescent="0.25">
      <c r="A1200" s="32"/>
      <c r="B1200" s="11"/>
      <c r="C1200" s="17"/>
      <c r="D1200" s="17"/>
      <c r="E1200" s="17"/>
      <c r="F1200" s="17"/>
      <c r="I1200" s="850" t="s">
        <v>172</v>
      </c>
      <c r="J1200" s="850"/>
    </row>
    <row r="1201" spans="1:17" ht="56.25" hidden="1" x14ac:dyDescent="0.25">
      <c r="A1201" s="167" t="s">
        <v>24</v>
      </c>
      <c r="B1201" s="167" t="s">
        <v>14</v>
      </c>
      <c r="C1201" s="167" t="s">
        <v>71</v>
      </c>
      <c r="D1201" s="167" t="s">
        <v>72</v>
      </c>
      <c r="E1201" s="167" t="s">
        <v>73</v>
      </c>
      <c r="I1201" s="133" t="s">
        <v>115</v>
      </c>
      <c r="J1201" s="133" t="s">
        <v>173</v>
      </c>
      <c r="K1201" s="127"/>
    </row>
    <row r="1202" spans="1:17" hidden="1" x14ac:dyDescent="0.25">
      <c r="A1202" s="113">
        <v>1</v>
      </c>
      <c r="B1202" s="113">
        <v>2</v>
      </c>
      <c r="C1202" s="113">
        <v>3</v>
      </c>
      <c r="D1202" s="113">
        <v>4</v>
      </c>
      <c r="E1202" s="113">
        <v>5</v>
      </c>
      <c r="F1202" s="78"/>
      <c r="G1202" s="78"/>
      <c r="H1202" s="78"/>
      <c r="I1202" s="138"/>
      <c r="J1202" s="138"/>
    </row>
    <row r="1203" spans="1:17" hidden="1" x14ac:dyDescent="0.25">
      <c r="A1203" s="171"/>
      <c r="B1203" s="26"/>
      <c r="C1203" s="167"/>
      <c r="D1203" s="13"/>
      <c r="E1203" s="165"/>
      <c r="I1203" s="138"/>
      <c r="J1203" s="138"/>
    </row>
    <row r="1204" spans="1:17" s="78" customFormat="1" hidden="1" x14ac:dyDescent="0.25">
      <c r="A1204" s="167"/>
      <c r="B1204" s="10"/>
      <c r="C1204" s="167"/>
      <c r="D1204" s="13"/>
      <c r="E1204" s="165"/>
      <c r="F1204" s="67"/>
      <c r="G1204" s="67"/>
      <c r="H1204" s="67"/>
      <c r="I1204" s="138"/>
      <c r="J1204" s="138"/>
      <c r="K1204" s="79"/>
      <c r="O1204" s="188"/>
      <c r="P1204" s="188"/>
      <c r="Q1204" s="188"/>
    </row>
    <row r="1205" spans="1:17" hidden="1" x14ac:dyDescent="0.25">
      <c r="A1205" s="167"/>
      <c r="B1205" s="10"/>
      <c r="C1205" s="167"/>
      <c r="D1205" s="13"/>
      <c r="E1205" s="165"/>
      <c r="I1205" s="138"/>
      <c r="J1205" s="138"/>
    </row>
    <row r="1206" spans="1:17" ht="30.75" hidden="1" customHeight="1" x14ac:dyDescent="0.25">
      <c r="A1206" s="144"/>
      <c r="B1206" s="145" t="s">
        <v>20</v>
      </c>
      <c r="C1206" s="144" t="s">
        <v>21</v>
      </c>
      <c r="D1206" s="144" t="s">
        <v>21</v>
      </c>
      <c r="E1206" s="146">
        <f>SUM(E1203:E1205)</f>
        <v>0</v>
      </c>
      <c r="I1206" s="135">
        <f>SUM(I1203:I1205)</f>
        <v>0</v>
      </c>
      <c r="J1206" s="135">
        <f>SUM(J1203:J1205)</f>
        <v>0</v>
      </c>
    </row>
    <row r="1207" spans="1:17" hidden="1" x14ac:dyDescent="0.25">
      <c r="A1207" s="30"/>
      <c r="B1207" s="31"/>
      <c r="C1207" s="30"/>
      <c r="D1207" s="30"/>
      <c r="E1207" s="30"/>
      <c r="F1207" s="30"/>
    </row>
    <row r="1208" spans="1:17" ht="33" hidden="1" customHeight="1" x14ac:dyDescent="0.25">
      <c r="A1208" s="860" t="s">
        <v>118</v>
      </c>
      <c r="B1208" s="860"/>
      <c r="C1208" s="860"/>
      <c r="D1208" s="860"/>
      <c r="E1208" s="860"/>
      <c r="F1208" s="860"/>
      <c r="G1208" s="860"/>
      <c r="H1208" s="860"/>
      <c r="I1208" s="860"/>
      <c r="J1208" s="860"/>
    </row>
    <row r="1209" spans="1:17" hidden="1" x14ac:dyDescent="0.25">
      <c r="A1209" s="30"/>
      <c r="B1209" s="11"/>
      <c r="C1209" s="17"/>
      <c r="D1209" s="17"/>
      <c r="E1209" s="17"/>
      <c r="F1209" s="17"/>
      <c r="I1209" s="850" t="s">
        <v>172</v>
      </c>
      <c r="J1209" s="850"/>
    </row>
    <row r="1210" spans="1:17" ht="56.25" hidden="1" x14ac:dyDescent="0.25">
      <c r="A1210" s="167" t="s">
        <v>24</v>
      </c>
      <c r="B1210" s="167" t="s">
        <v>14</v>
      </c>
      <c r="C1210" s="167" t="s">
        <v>74</v>
      </c>
      <c r="D1210" s="167" t="s">
        <v>117</v>
      </c>
      <c r="F1210" s="17"/>
      <c r="I1210" s="133" t="s">
        <v>115</v>
      </c>
      <c r="J1210" s="133" t="s">
        <v>173</v>
      </c>
      <c r="K1210" s="128"/>
    </row>
    <row r="1211" spans="1:17" hidden="1" x14ac:dyDescent="0.25">
      <c r="A1211" s="113">
        <v>1</v>
      </c>
      <c r="B1211" s="113">
        <v>2</v>
      </c>
      <c r="C1211" s="113">
        <v>3</v>
      </c>
      <c r="D1211" s="113">
        <v>4</v>
      </c>
      <c r="E1211" s="78"/>
      <c r="F1211" s="1"/>
      <c r="G1211" s="78"/>
      <c r="H1211" s="78"/>
      <c r="I1211" s="138"/>
      <c r="J1211" s="138"/>
    </row>
    <row r="1212" spans="1:17" hidden="1" x14ac:dyDescent="0.25">
      <c r="A1212" s="167"/>
      <c r="B1212" s="26"/>
      <c r="C1212" s="13"/>
      <c r="D1212" s="165"/>
      <c r="F1212" s="17"/>
      <c r="I1212" s="138"/>
      <c r="J1212" s="138"/>
    </row>
    <row r="1213" spans="1:17" s="78" customFormat="1" hidden="1" x14ac:dyDescent="0.25">
      <c r="A1213" s="167"/>
      <c r="B1213" s="10"/>
      <c r="C1213" s="13"/>
      <c r="D1213" s="165"/>
      <c r="E1213" s="67"/>
      <c r="F1213" s="17"/>
      <c r="G1213" s="67"/>
      <c r="H1213" s="67"/>
      <c r="I1213" s="138"/>
      <c r="J1213" s="138"/>
      <c r="K1213" s="79"/>
      <c r="O1213" s="188"/>
      <c r="P1213" s="188"/>
      <c r="Q1213" s="188"/>
    </row>
    <row r="1214" spans="1:17" hidden="1" x14ac:dyDescent="0.25">
      <c r="A1214" s="167"/>
      <c r="B1214" s="10"/>
      <c r="C1214" s="13"/>
      <c r="D1214" s="165"/>
      <c r="F1214" s="17"/>
      <c r="I1214" s="138"/>
      <c r="J1214" s="138"/>
    </row>
    <row r="1215" spans="1:17" ht="33" hidden="1" customHeight="1" x14ac:dyDescent="0.25">
      <c r="A1215" s="144"/>
      <c r="B1215" s="145" t="s">
        <v>20</v>
      </c>
      <c r="C1215" s="144" t="s">
        <v>21</v>
      </c>
      <c r="D1215" s="146">
        <f>SUM(D1212:D1214)</f>
        <v>0</v>
      </c>
      <c r="F1215" s="17"/>
      <c r="I1215" s="135">
        <f>SUM(I1212:I1214)</f>
        <v>0</v>
      </c>
      <c r="J1215" s="135">
        <f>SUM(J1212:J1214)</f>
        <v>0</v>
      </c>
    </row>
    <row r="1216" spans="1:17" hidden="1" x14ac:dyDescent="0.25">
      <c r="A1216" s="30"/>
      <c r="B1216" s="31"/>
      <c r="C1216" s="30"/>
      <c r="D1216" s="30"/>
      <c r="E1216" s="30"/>
      <c r="F1216" s="30"/>
    </row>
    <row r="1217" spans="1:17" ht="28.5" hidden="1" customHeight="1" x14ac:dyDescent="0.25">
      <c r="A1217" s="860" t="s">
        <v>141</v>
      </c>
      <c r="B1217" s="860"/>
      <c r="C1217" s="860"/>
      <c r="D1217" s="860"/>
      <c r="E1217" s="860"/>
      <c r="F1217" s="860"/>
      <c r="G1217" s="860"/>
      <c r="H1217" s="860"/>
      <c r="I1217" s="860"/>
      <c r="J1217" s="860"/>
    </row>
    <row r="1218" spans="1:17" hidden="1" x14ac:dyDescent="0.25">
      <c r="A1218" s="30"/>
      <c r="B1218" s="11"/>
      <c r="C1218" s="17"/>
      <c r="D1218" s="17"/>
      <c r="E1218" s="17"/>
      <c r="F1218" s="17"/>
      <c r="I1218" s="850" t="s">
        <v>172</v>
      </c>
      <c r="J1218" s="850"/>
    </row>
    <row r="1219" spans="1:17" ht="56.25" hidden="1" x14ac:dyDescent="0.25">
      <c r="A1219" s="167" t="s">
        <v>24</v>
      </c>
      <c r="B1219" s="167" t="s">
        <v>14</v>
      </c>
      <c r="C1219" s="167" t="s">
        <v>74</v>
      </c>
      <c r="D1219" s="167" t="s">
        <v>117</v>
      </c>
      <c r="F1219" s="17"/>
      <c r="I1219" s="133" t="s">
        <v>115</v>
      </c>
      <c r="J1219" s="133" t="s">
        <v>173</v>
      </c>
      <c r="K1219" s="128"/>
    </row>
    <row r="1220" spans="1:17" hidden="1" x14ac:dyDescent="0.25">
      <c r="A1220" s="113">
        <v>1</v>
      </c>
      <c r="B1220" s="113">
        <v>2</v>
      </c>
      <c r="C1220" s="113">
        <v>3</v>
      </c>
      <c r="D1220" s="113">
        <v>4</v>
      </c>
      <c r="E1220" s="78"/>
      <c r="F1220" s="1"/>
      <c r="G1220" s="78"/>
      <c r="H1220" s="78"/>
      <c r="I1220" s="138"/>
      <c r="J1220" s="138"/>
    </row>
    <row r="1221" spans="1:17" hidden="1" x14ac:dyDescent="0.25">
      <c r="A1221" s="167"/>
      <c r="B1221" s="26"/>
      <c r="C1221" s="13"/>
      <c r="D1221" s="165"/>
      <c r="F1221" s="17"/>
      <c r="I1221" s="138"/>
      <c r="J1221" s="138"/>
    </row>
    <row r="1222" spans="1:17" s="78" customFormat="1" hidden="1" x14ac:dyDescent="0.25">
      <c r="A1222" s="167"/>
      <c r="B1222" s="10"/>
      <c r="C1222" s="13"/>
      <c r="D1222" s="165"/>
      <c r="E1222" s="67"/>
      <c r="F1222" s="17"/>
      <c r="G1222" s="67"/>
      <c r="H1222" s="67"/>
      <c r="I1222" s="138"/>
      <c r="J1222" s="138"/>
      <c r="K1222" s="79"/>
      <c r="O1222" s="188"/>
      <c r="P1222" s="188"/>
      <c r="Q1222" s="188"/>
    </row>
    <row r="1223" spans="1:17" hidden="1" x14ac:dyDescent="0.25">
      <c r="A1223" s="167"/>
      <c r="B1223" s="10"/>
      <c r="C1223" s="13"/>
      <c r="D1223" s="165"/>
      <c r="F1223" s="17"/>
      <c r="I1223" s="138"/>
      <c r="J1223" s="138"/>
    </row>
    <row r="1224" spans="1:17" ht="32.25" hidden="1" customHeight="1" x14ac:dyDescent="0.25">
      <c r="A1224" s="144"/>
      <c r="B1224" s="145" t="s">
        <v>20</v>
      </c>
      <c r="C1224" s="144" t="s">
        <v>21</v>
      </c>
      <c r="D1224" s="146">
        <f>SUM(D1221:D1223)</f>
        <v>0</v>
      </c>
      <c r="F1224" s="17"/>
      <c r="I1224" s="135">
        <f>SUM(I1221:I1223)</f>
        <v>0</v>
      </c>
      <c r="J1224" s="135">
        <f>SUM(J1221:J1223)</f>
        <v>0</v>
      </c>
    </row>
    <row r="1225" spans="1:17" hidden="1" x14ac:dyDescent="0.25">
      <c r="A1225" s="30"/>
      <c r="B1225" s="31"/>
      <c r="C1225" s="30"/>
      <c r="D1225" s="30"/>
      <c r="E1225" s="30"/>
      <c r="F1225" s="30"/>
    </row>
    <row r="1226" spans="1:17" hidden="1" x14ac:dyDescent="0.25">
      <c r="A1226" s="861" t="s">
        <v>169</v>
      </c>
      <c r="B1226" s="861"/>
      <c r="C1226" s="861"/>
      <c r="D1226" s="861"/>
      <c r="E1226" s="861"/>
      <c r="F1226" s="861"/>
      <c r="G1226" s="861"/>
      <c r="H1226" s="861"/>
      <c r="I1226" s="861"/>
      <c r="J1226" s="861"/>
    </row>
    <row r="1227" spans="1:17" hidden="1" x14ac:dyDescent="0.25">
      <c r="A1227" s="862"/>
      <c r="B1227" s="862"/>
      <c r="C1227" s="862"/>
      <c r="D1227" s="862"/>
      <c r="E1227" s="862"/>
      <c r="F1227" s="862"/>
      <c r="I1227" s="850" t="s">
        <v>172</v>
      </c>
      <c r="J1227" s="850"/>
    </row>
    <row r="1228" spans="1:17" ht="56.25" hidden="1" x14ac:dyDescent="0.25">
      <c r="A1228" s="167" t="s">
        <v>24</v>
      </c>
      <c r="B1228" s="167" t="s">
        <v>14</v>
      </c>
      <c r="C1228" s="167" t="s">
        <v>78</v>
      </c>
      <c r="D1228" s="167" t="s">
        <v>27</v>
      </c>
      <c r="E1228" s="167" t="s">
        <v>79</v>
      </c>
      <c r="F1228" s="167" t="s">
        <v>7</v>
      </c>
      <c r="I1228" s="133" t="s">
        <v>115</v>
      </c>
      <c r="J1228" s="133" t="s">
        <v>173</v>
      </c>
      <c r="K1228" s="81"/>
    </row>
    <row r="1229" spans="1:17" hidden="1" x14ac:dyDescent="0.25">
      <c r="A1229" s="113">
        <v>1</v>
      </c>
      <c r="B1229" s="113">
        <v>2</v>
      </c>
      <c r="C1229" s="113">
        <v>3</v>
      </c>
      <c r="D1229" s="113">
        <v>4</v>
      </c>
      <c r="E1229" s="113">
        <v>5</v>
      </c>
      <c r="F1229" s="113">
        <v>6</v>
      </c>
      <c r="G1229" s="78"/>
      <c r="H1229" s="78"/>
      <c r="I1229" s="138"/>
      <c r="J1229" s="138"/>
    </row>
    <row r="1230" spans="1:17" hidden="1" x14ac:dyDescent="0.25">
      <c r="A1230" s="167">
        <v>1</v>
      </c>
      <c r="B1230" s="10"/>
      <c r="C1230" s="167"/>
      <c r="D1230" s="167"/>
      <c r="E1230" s="165" t="e">
        <f>F1230/D1230</f>
        <v>#DIV/0!</v>
      </c>
      <c r="F1230" s="165"/>
      <c r="I1230" s="138"/>
      <c r="J1230" s="138"/>
    </row>
    <row r="1231" spans="1:17" s="78" customFormat="1" hidden="1" x14ac:dyDescent="0.25">
      <c r="A1231" s="167">
        <v>2</v>
      </c>
      <c r="B1231" s="10"/>
      <c r="C1231" s="14"/>
      <c r="D1231" s="14"/>
      <c r="E1231" s="165" t="e">
        <f t="shared" ref="E1231:E1232" si="43">F1231/D1231</f>
        <v>#DIV/0!</v>
      </c>
      <c r="F1231" s="165"/>
      <c r="G1231" s="67"/>
      <c r="H1231" s="67"/>
      <c r="I1231" s="138"/>
      <c r="J1231" s="138"/>
      <c r="K1231" s="79"/>
      <c r="O1231" s="188"/>
      <c r="P1231" s="188"/>
      <c r="Q1231" s="188"/>
    </row>
    <row r="1232" spans="1:17" hidden="1" x14ac:dyDescent="0.25">
      <c r="A1232" s="167">
        <v>3</v>
      </c>
      <c r="B1232" s="10"/>
      <c r="C1232" s="167"/>
      <c r="D1232" s="167"/>
      <c r="E1232" s="165" t="e">
        <f t="shared" si="43"/>
        <v>#DIV/0!</v>
      </c>
      <c r="F1232" s="165"/>
      <c r="I1232" s="138"/>
      <c r="J1232" s="138"/>
    </row>
    <row r="1233" spans="1:17" ht="36" hidden="1" customHeight="1" x14ac:dyDescent="0.25">
      <c r="A1233" s="144"/>
      <c r="B1233" s="145" t="s">
        <v>20</v>
      </c>
      <c r="C1233" s="144" t="s">
        <v>21</v>
      </c>
      <c r="D1233" s="144" t="s">
        <v>21</v>
      </c>
      <c r="E1233" s="144" t="s">
        <v>21</v>
      </c>
      <c r="F1233" s="146">
        <f>F1232+F1231+F1230</f>
        <v>0</v>
      </c>
      <c r="I1233" s="135">
        <f>SUM(I1230:I1232)</f>
        <v>0</v>
      </c>
      <c r="J1233" s="135">
        <f>SUM(J1230:J1232)</f>
        <v>0</v>
      </c>
    </row>
    <row r="1234" spans="1:17" hidden="1" x14ac:dyDescent="0.25">
      <c r="A1234" s="30"/>
      <c r="B1234" s="31"/>
      <c r="C1234" s="30"/>
      <c r="D1234" s="30"/>
      <c r="E1234" s="30"/>
      <c r="F1234" s="30"/>
    </row>
    <row r="1235" spans="1:17" x14ac:dyDescent="0.25">
      <c r="A1235" s="30"/>
      <c r="B1235" s="31"/>
      <c r="C1235" s="30"/>
      <c r="D1235" s="30"/>
      <c r="E1235" s="30"/>
      <c r="F1235" s="30"/>
    </row>
    <row r="1236" spans="1:17" ht="40.5" customHeight="1" x14ac:dyDescent="0.25">
      <c r="A1236" s="863" t="s">
        <v>181</v>
      </c>
      <c r="B1236" s="863"/>
      <c r="C1236" s="863"/>
      <c r="D1236" s="863"/>
      <c r="E1236" s="863"/>
      <c r="F1236" s="863"/>
      <c r="G1236" s="863"/>
      <c r="H1236" s="863"/>
      <c r="I1236" s="863"/>
      <c r="J1236" s="863"/>
    </row>
    <row r="1237" spans="1:17" x14ac:dyDescent="0.25">
      <c r="A1237" s="30"/>
      <c r="B1237" s="31"/>
      <c r="C1237" s="30"/>
      <c r="D1237" s="30"/>
      <c r="E1237" s="30"/>
      <c r="F1237" s="30"/>
    </row>
    <row r="1238" spans="1:17" x14ac:dyDescent="0.25">
      <c r="A1238" s="865" t="s">
        <v>142</v>
      </c>
      <c r="B1238" s="865"/>
      <c r="C1238" s="865"/>
      <c r="D1238" s="865"/>
      <c r="E1238" s="865"/>
      <c r="F1238" s="865"/>
      <c r="G1238" s="865"/>
      <c r="H1238" s="865"/>
      <c r="I1238" s="865"/>
      <c r="J1238" s="865"/>
      <c r="K1238" s="123"/>
    </row>
    <row r="1239" spans="1:17" x14ac:dyDescent="0.25">
      <c r="A1239" s="166"/>
      <c r="B1239" s="34"/>
      <c r="C1239" s="166"/>
      <c r="D1239" s="166"/>
      <c r="E1239" s="166"/>
      <c r="F1239" s="166"/>
      <c r="I1239" s="850" t="s">
        <v>172</v>
      </c>
      <c r="J1239" s="850"/>
    </row>
    <row r="1240" spans="1:17" ht="56.25" x14ac:dyDescent="0.25">
      <c r="A1240" s="167" t="s">
        <v>24</v>
      </c>
      <c r="B1240" s="167" t="s">
        <v>14</v>
      </c>
      <c r="C1240" s="167" t="s">
        <v>65</v>
      </c>
      <c r="D1240" s="167" t="s">
        <v>59</v>
      </c>
      <c r="E1240" s="167" t="s">
        <v>60</v>
      </c>
      <c r="F1240" s="167" t="s">
        <v>159</v>
      </c>
      <c r="I1240" s="133" t="s">
        <v>115</v>
      </c>
      <c r="J1240" s="133" t="s">
        <v>173</v>
      </c>
      <c r="K1240" s="122"/>
    </row>
    <row r="1241" spans="1:17" x14ac:dyDescent="0.25">
      <c r="A1241" s="113">
        <v>1</v>
      </c>
      <c r="B1241" s="113">
        <v>2</v>
      </c>
      <c r="C1241" s="113">
        <v>3</v>
      </c>
      <c r="D1241" s="113">
        <v>4</v>
      </c>
      <c r="E1241" s="113">
        <v>5</v>
      </c>
      <c r="F1241" s="113">
        <v>6</v>
      </c>
      <c r="G1241" s="78"/>
      <c r="H1241" s="78"/>
      <c r="I1241" s="138"/>
      <c r="J1241" s="138"/>
    </row>
    <row r="1242" spans="1:17" ht="29.25" hidden="1" customHeight="1" x14ac:dyDescent="0.25">
      <c r="A1242" s="167">
        <v>1</v>
      </c>
      <c r="B1242" s="10" t="s">
        <v>61</v>
      </c>
      <c r="C1242" s="167"/>
      <c r="D1242" s="167"/>
      <c r="E1242" s="165" t="e">
        <f>F1242/D1242/C1242</f>
        <v>#DIV/0!</v>
      </c>
      <c r="F1242" s="165"/>
      <c r="I1242" s="138"/>
      <c r="J1242" s="138"/>
    </row>
    <row r="1243" spans="1:17" s="78" customFormat="1" ht="52.5" hidden="1" customHeight="1" x14ac:dyDescent="0.25">
      <c r="A1243" s="167">
        <v>2</v>
      </c>
      <c r="B1243" s="10" t="s">
        <v>62</v>
      </c>
      <c r="C1243" s="167"/>
      <c r="D1243" s="167"/>
      <c r="E1243" s="165" t="e">
        <f t="shared" ref="E1243:E1247" si="44">F1243/D1243/C1243</f>
        <v>#DIV/0!</v>
      </c>
      <c r="F1243" s="165"/>
      <c r="G1243" s="67"/>
      <c r="H1243" s="67"/>
      <c r="I1243" s="138"/>
      <c r="J1243" s="138"/>
      <c r="K1243" s="79"/>
      <c r="O1243" s="188"/>
      <c r="P1243" s="188"/>
      <c r="Q1243" s="188"/>
    </row>
    <row r="1244" spans="1:17" ht="50.25" hidden="1" customHeight="1" x14ac:dyDescent="0.25">
      <c r="A1244" s="167">
        <v>3</v>
      </c>
      <c r="B1244" s="10" t="s">
        <v>63</v>
      </c>
      <c r="C1244" s="167"/>
      <c r="D1244" s="167"/>
      <c r="E1244" s="165" t="e">
        <f t="shared" si="44"/>
        <v>#DIV/0!</v>
      </c>
      <c r="F1244" s="165"/>
      <c r="I1244" s="138"/>
      <c r="J1244" s="138"/>
    </row>
    <row r="1245" spans="1:17" ht="36.75" hidden="1" customHeight="1" x14ac:dyDescent="0.25">
      <c r="A1245" s="167">
        <v>4</v>
      </c>
      <c r="B1245" s="10" t="s">
        <v>64</v>
      </c>
      <c r="C1245" s="167"/>
      <c r="D1245" s="167"/>
      <c r="E1245" s="165" t="e">
        <f t="shared" si="44"/>
        <v>#DIV/0!</v>
      </c>
      <c r="F1245" s="165"/>
      <c r="I1245" s="140"/>
      <c r="J1245" s="140"/>
    </row>
    <row r="1246" spans="1:17" ht="95.25" customHeight="1" x14ac:dyDescent="0.25">
      <c r="A1246" s="167">
        <v>1</v>
      </c>
      <c r="B1246" s="10" t="s">
        <v>90</v>
      </c>
      <c r="C1246" s="167">
        <v>1</v>
      </c>
      <c r="D1246" s="167">
        <v>12</v>
      </c>
      <c r="E1246" s="165">
        <f t="shared" si="44"/>
        <v>550</v>
      </c>
      <c r="F1246" s="165">
        <v>6600</v>
      </c>
      <c r="I1246" s="138"/>
      <c r="J1246" s="138"/>
    </row>
    <row r="1247" spans="1:17" ht="34.5" hidden="1" customHeight="1" x14ac:dyDescent="0.25">
      <c r="A1247" s="167">
        <v>6</v>
      </c>
      <c r="B1247" s="10" t="s">
        <v>91</v>
      </c>
      <c r="C1247" s="167"/>
      <c r="D1247" s="167"/>
      <c r="E1247" s="165" t="e">
        <f t="shared" si="44"/>
        <v>#DIV/0!</v>
      </c>
      <c r="F1247" s="165"/>
      <c r="I1247" s="138"/>
      <c r="J1247" s="138"/>
    </row>
    <row r="1248" spans="1:17" ht="31.5" customHeight="1" x14ac:dyDescent="0.25">
      <c r="A1248" s="144"/>
      <c r="B1248" s="145" t="s">
        <v>20</v>
      </c>
      <c r="C1248" s="144" t="s">
        <v>21</v>
      </c>
      <c r="D1248" s="144" t="s">
        <v>21</v>
      </c>
      <c r="E1248" s="144" t="s">
        <v>21</v>
      </c>
      <c r="F1248" s="146">
        <f>F1247+F1246+F1245+F1244+F1243+F1242</f>
        <v>6600</v>
      </c>
      <c r="I1248" s="135">
        <f>SUM(I1242:I1247)</f>
        <v>0</v>
      </c>
      <c r="J1248" s="135">
        <f>SUM(J1242:J1247)</f>
        <v>0</v>
      </c>
    </row>
    <row r="1249" spans="1:17" ht="28.5" customHeight="1" x14ac:dyDescent="0.25">
      <c r="A1249" s="17"/>
      <c r="B1249" s="11"/>
      <c r="C1249" s="17"/>
      <c r="D1249" s="17"/>
      <c r="E1249" s="17"/>
      <c r="F1249" s="17"/>
    </row>
    <row r="1250" spans="1:17" ht="33" hidden="1" customHeight="1" x14ac:dyDescent="0.25">
      <c r="A1250" s="865" t="s">
        <v>143</v>
      </c>
      <c r="B1250" s="865"/>
      <c r="C1250" s="865"/>
      <c r="D1250" s="865"/>
      <c r="E1250" s="865"/>
      <c r="F1250" s="865"/>
      <c r="G1250" s="865"/>
      <c r="H1250" s="865"/>
      <c r="I1250" s="865"/>
      <c r="J1250" s="865"/>
    </row>
    <row r="1251" spans="1:17" hidden="1" x14ac:dyDescent="0.25">
      <c r="A1251" s="163"/>
      <c r="B1251" s="24"/>
      <c r="C1251" s="163"/>
      <c r="D1251" s="163"/>
      <c r="E1251" s="163"/>
      <c r="F1251" s="17"/>
      <c r="I1251" s="850" t="s">
        <v>172</v>
      </c>
      <c r="J1251" s="850"/>
    </row>
    <row r="1252" spans="1:17" ht="56.25" hidden="1" x14ac:dyDescent="0.25">
      <c r="A1252" s="167" t="s">
        <v>24</v>
      </c>
      <c r="B1252" s="167" t="s">
        <v>14</v>
      </c>
      <c r="C1252" s="167" t="s">
        <v>66</v>
      </c>
      <c r="D1252" s="167" t="s">
        <v>145</v>
      </c>
      <c r="E1252" s="169" t="s">
        <v>107</v>
      </c>
      <c r="F1252" s="167" t="s">
        <v>144</v>
      </c>
      <c r="I1252" s="133" t="s">
        <v>115</v>
      </c>
      <c r="J1252" s="133" t="s">
        <v>173</v>
      </c>
      <c r="K1252" s="122"/>
    </row>
    <row r="1253" spans="1:17" hidden="1" x14ac:dyDescent="0.25">
      <c r="A1253" s="113">
        <v>1</v>
      </c>
      <c r="B1253" s="113">
        <v>2</v>
      </c>
      <c r="C1253" s="113">
        <v>3</v>
      </c>
      <c r="D1253" s="113">
        <v>4</v>
      </c>
      <c r="E1253" s="1">
        <v>5</v>
      </c>
      <c r="F1253" s="113">
        <v>6</v>
      </c>
      <c r="G1253" s="78"/>
      <c r="H1253" s="78"/>
      <c r="I1253" s="132"/>
      <c r="J1253" s="132"/>
    </row>
    <row r="1254" spans="1:17" ht="46.5" hidden="1" x14ac:dyDescent="0.25">
      <c r="A1254" s="167">
        <v>1</v>
      </c>
      <c r="B1254" s="10" t="s">
        <v>87</v>
      </c>
      <c r="C1254" s="167"/>
      <c r="D1254" s="165" t="e">
        <f>F1254/C1254</f>
        <v>#DIV/0!</v>
      </c>
      <c r="E1254" s="169" t="s">
        <v>12</v>
      </c>
      <c r="F1254" s="165"/>
      <c r="I1254" s="138"/>
      <c r="J1254" s="138"/>
    </row>
    <row r="1255" spans="1:17" s="78" customFormat="1" ht="46.5" hidden="1" x14ac:dyDescent="0.25">
      <c r="A1255" s="167">
        <v>2</v>
      </c>
      <c r="B1255" s="10" t="s">
        <v>198</v>
      </c>
      <c r="C1255" s="167" t="s">
        <v>12</v>
      </c>
      <c r="D1255" s="165"/>
      <c r="E1255" s="169" t="e">
        <f>F1255/D1255</f>
        <v>#DIV/0!</v>
      </c>
      <c r="F1255" s="165"/>
      <c r="G1255" s="67"/>
      <c r="H1255" s="67"/>
      <c r="I1255" s="138"/>
      <c r="J1255" s="138"/>
      <c r="K1255" s="79"/>
      <c r="O1255" s="188"/>
      <c r="P1255" s="188"/>
      <c r="Q1255" s="188"/>
    </row>
    <row r="1256" spans="1:17" ht="33" hidden="1" customHeight="1" x14ac:dyDescent="0.25">
      <c r="A1256" s="144"/>
      <c r="B1256" s="145" t="s">
        <v>20</v>
      </c>
      <c r="C1256" s="144" t="s">
        <v>12</v>
      </c>
      <c r="D1256" s="144" t="s">
        <v>12</v>
      </c>
      <c r="E1256" s="144" t="s">
        <v>12</v>
      </c>
      <c r="F1256" s="146">
        <f>F1254+F1255</f>
        <v>0</v>
      </c>
      <c r="I1256" s="131">
        <f>SUM(I1254:I1255)</f>
        <v>0</v>
      </c>
      <c r="J1256" s="131">
        <f>SUM(J1254:J1255)</f>
        <v>0</v>
      </c>
    </row>
    <row r="1257" spans="1:17" ht="56.25" hidden="1" customHeight="1" x14ac:dyDescent="0.25">
      <c r="A1257" s="17"/>
      <c r="B1257" s="11"/>
      <c r="C1257" s="17"/>
      <c r="D1257" s="17"/>
      <c r="E1257" s="17"/>
      <c r="F1257" s="17"/>
    </row>
    <row r="1258" spans="1:17" x14ac:dyDescent="0.25">
      <c r="A1258" s="861" t="s">
        <v>146</v>
      </c>
      <c r="B1258" s="861"/>
      <c r="C1258" s="861"/>
      <c r="D1258" s="861"/>
      <c r="E1258" s="861"/>
      <c r="F1258" s="861"/>
      <c r="G1258" s="861"/>
      <c r="H1258" s="861"/>
      <c r="I1258" s="861"/>
      <c r="J1258" s="861"/>
    </row>
    <row r="1259" spans="1:17" x14ac:dyDescent="0.25">
      <c r="A1259" s="172"/>
      <c r="B1259" s="172"/>
      <c r="C1259" s="172"/>
      <c r="D1259" s="172"/>
      <c r="E1259" s="172"/>
      <c r="F1259" s="172"/>
      <c r="G1259" s="172"/>
      <c r="H1259" s="172"/>
      <c r="I1259" s="850" t="s">
        <v>172</v>
      </c>
      <c r="J1259" s="850"/>
    </row>
    <row r="1260" spans="1:17" s="17" customFormat="1" ht="82.5" customHeight="1" x14ac:dyDescent="0.25">
      <c r="A1260" s="167" t="s">
        <v>24</v>
      </c>
      <c r="B1260" s="167" t="s">
        <v>0</v>
      </c>
      <c r="C1260" s="167" t="s">
        <v>69</v>
      </c>
      <c r="D1260" s="167" t="s">
        <v>67</v>
      </c>
      <c r="E1260" s="167" t="s">
        <v>70</v>
      </c>
      <c r="F1260" s="167" t="s">
        <v>7</v>
      </c>
      <c r="I1260" s="133" t="s">
        <v>115</v>
      </c>
      <c r="J1260" s="133" t="s">
        <v>173</v>
      </c>
      <c r="K1260" s="81"/>
      <c r="O1260" s="20"/>
      <c r="P1260" s="20"/>
      <c r="Q1260" s="20"/>
    </row>
    <row r="1261" spans="1:17" s="17" customFormat="1" x14ac:dyDescent="0.25">
      <c r="A1261" s="113">
        <v>1</v>
      </c>
      <c r="B1261" s="113">
        <v>2</v>
      </c>
      <c r="C1261" s="113">
        <v>4</v>
      </c>
      <c r="D1261" s="113">
        <v>5</v>
      </c>
      <c r="E1261" s="113">
        <v>6</v>
      </c>
      <c r="F1261" s="113">
        <v>7</v>
      </c>
      <c r="G1261" s="1"/>
      <c r="H1261" s="1"/>
      <c r="I1261" s="135"/>
      <c r="J1261" s="135"/>
      <c r="K1261" s="19"/>
      <c r="O1261" s="20"/>
      <c r="P1261" s="20"/>
      <c r="Q1261" s="20"/>
    </row>
    <row r="1262" spans="1:17" s="17" customFormat="1" ht="33" hidden="1" customHeight="1" x14ac:dyDescent="0.25">
      <c r="A1262" s="226">
        <v>1</v>
      </c>
      <c r="B1262" s="10" t="s">
        <v>92</v>
      </c>
      <c r="C1262" s="270">
        <f>F1262/D1262</f>
        <v>0</v>
      </c>
      <c r="D1262" s="270">
        <v>10.4</v>
      </c>
      <c r="E1262" s="270">
        <v>0</v>
      </c>
      <c r="F1262" s="270"/>
      <c r="I1262" s="138"/>
      <c r="J1262" s="138"/>
      <c r="K1262" s="19"/>
      <c r="O1262" s="20"/>
      <c r="P1262" s="20"/>
      <c r="Q1262" s="20"/>
    </row>
    <row r="1263" spans="1:17" s="17" customFormat="1" ht="33" hidden="1" customHeight="1" x14ac:dyDescent="0.25">
      <c r="A1263" s="226">
        <v>2</v>
      </c>
      <c r="B1263" s="10" t="s">
        <v>222</v>
      </c>
      <c r="C1263" s="270">
        <f t="shared" ref="C1263:C1267" si="45">F1263/D1263</f>
        <v>0</v>
      </c>
      <c r="D1263" s="270">
        <v>10.4</v>
      </c>
      <c r="E1263" s="270">
        <v>0</v>
      </c>
      <c r="F1263" s="270"/>
      <c r="I1263" s="138"/>
      <c r="J1263" s="138"/>
      <c r="K1263" s="19"/>
      <c r="O1263" s="20"/>
      <c r="P1263" s="20"/>
      <c r="Q1263" s="20"/>
    </row>
    <row r="1264" spans="1:17" s="1" customFormat="1" ht="36" hidden="1" customHeight="1" x14ac:dyDescent="0.25">
      <c r="A1264" s="226">
        <v>3</v>
      </c>
      <c r="B1264" s="10" t="s">
        <v>68</v>
      </c>
      <c r="C1264" s="270">
        <f t="shared" si="45"/>
        <v>0</v>
      </c>
      <c r="D1264" s="270">
        <v>2265.86</v>
      </c>
      <c r="E1264" s="270">
        <v>0</v>
      </c>
      <c r="F1264" s="271"/>
      <c r="G1264" s="17"/>
      <c r="H1264" s="17"/>
      <c r="I1264" s="138"/>
      <c r="J1264" s="138"/>
      <c r="K1264" s="104"/>
      <c r="O1264" s="191"/>
      <c r="P1264" s="191"/>
      <c r="Q1264" s="191"/>
    </row>
    <row r="1265" spans="1:17" s="1" customFormat="1" hidden="1" x14ac:dyDescent="0.25">
      <c r="A1265" s="226">
        <v>4</v>
      </c>
      <c r="B1265" s="10" t="s">
        <v>223</v>
      </c>
      <c r="C1265" s="270">
        <f t="shared" si="45"/>
        <v>0</v>
      </c>
      <c r="D1265" s="270">
        <v>2265.86</v>
      </c>
      <c r="E1265" s="270">
        <v>0</v>
      </c>
      <c r="F1265" s="270"/>
      <c r="G1265" s="17"/>
      <c r="H1265" s="17"/>
      <c r="I1265" s="138"/>
      <c r="J1265" s="138"/>
      <c r="K1265" s="104"/>
      <c r="O1265" s="191"/>
      <c r="P1265" s="191"/>
      <c r="Q1265" s="191"/>
    </row>
    <row r="1266" spans="1:17" s="17" customFormat="1" ht="32.25" hidden="1" customHeight="1" x14ac:dyDescent="0.25">
      <c r="A1266" s="226">
        <v>5</v>
      </c>
      <c r="B1266" s="10" t="s">
        <v>93</v>
      </c>
      <c r="C1266" s="270">
        <f t="shared" si="45"/>
        <v>0</v>
      </c>
      <c r="D1266" s="270">
        <v>41.3</v>
      </c>
      <c r="E1266" s="270">
        <v>0</v>
      </c>
      <c r="F1266" s="270"/>
      <c r="I1266" s="138"/>
      <c r="J1266" s="138"/>
      <c r="K1266" s="19"/>
      <c r="O1266" s="20"/>
      <c r="P1266" s="20"/>
      <c r="Q1266" s="20"/>
    </row>
    <row r="1267" spans="1:17" s="17" customFormat="1" ht="52.5" hidden="1" customHeight="1" x14ac:dyDescent="0.25">
      <c r="A1267" s="226">
        <v>6</v>
      </c>
      <c r="B1267" s="10" t="s">
        <v>224</v>
      </c>
      <c r="C1267" s="270" t="e">
        <f t="shared" si="45"/>
        <v>#DIV/0!</v>
      </c>
      <c r="D1267" s="270"/>
      <c r="E1267" s="270">
        <v>0</v>
      </c>
      <c r="F1267" s="270"/>
      <c r="I1267" s="138"/>
      <c r="J1267" s="138"/>
      <c r="K1267" s="19"/>
      <c r="O1267" s="20"/>
      <c r="P1267" s="20"/>
      <c r="Q1267" s="20"/>
    </row>
    <row r="1268" spans="1:17" s="17" customFormat="1" ht="32.25" customHeight="1" x14ac:dyDescent="0.25">
      <c r="A1268" s="658">
        <v>1</v>
      </c>
      <c r="B1268" s="10" t="s">
        <v>324</v>
      </c>
      <c r="C1268" s="657">
        <v>2000</v>
      </c>
      <c r="D1268" s="657">
        <f>54.2</f>
        <v>54.2</v>
      </c>
      <c r="E1268" s="657">
        <v>1.06</v>
      </c>
      <c r="F1268" s="657">
        <f>ROUND(C1268*D1268*E1268,2)</f>
        <v>114904</v>
      </c>
      <c r="I1268" s="138"/>
      <c r="J1268" s="138"/>
      <c r="K1268" s="19"/>
      <c r="O1268" s="20"/>
      <c r="P1268" s="20"/>
      <c r="Q1268" s="20"/>
    </row>
    <row r="1269" spans="1:17" s="17" customFormat="1" ht="49.5" hidden="1" customHeight="1" x14ac:dyDescent="0.25">
      <c r="A1269" s="658">
        <v>1</v>
      </c>
      <c r="B1269" s="10" t="s">
        <v>356</v>
      </c>
      <c r="C1269" s="657" t="e">
        <f t="shared" ref="C1269" si="46">F1269/D1269</f>
        <v>#DIV/0!</v>
      </c>
      <c r="D1269" s="657"/>
      <c r="E1269" s="657">
        <v>0</v>
      </c>
      <c r="F1269" s="657"/>
      <c r="I1269" s="138"/>
      <c r="J1269" s="138"/>
      <c r="K1269" s="19"/>
      <c r="O1269" s="20"/>
      <c r="P1269" s="20"/>
      <c r="Q1269" s="20"/>
    </row>
    <row r="1270" spans="1:17" s="17" customFormat="1" ht="32.25" customHeight="1" x14ac:dyDescent="0.25">
      <c r="A1270" s="658">
        <v>2</v>
      </c>
      <c r="B1270" s="10" t="s">
        <v>325</v>
      </c>
      <c r="C1270" s="657">
        <v>2100</v>
      </c>
      <c r="D1270" s="657">
        <f>(48.7+24.348)</f>
        <v>73.048000000000002</v>
      </c>
      <c r="E1270" s="657">
        <v>1.06</v>
      </c>
      <c r="F1270" s="657">
        <f>ROUND(C1270*D1270*E1270,2)</f>
        <v>162604.85</v>
      </c>
      <c r="I1270" s="138"/>
      <c r="J1270" s="138"/>
      <c r="K1270" s="19"/>
      <c r="O1270" s="20"/>
      <c r="P1270" s="20"/>
      <c r="Q1270" s="20"/>
    </row>
    <row r="1271" spans="1:17" s="17" customFormat="1" ht="61.5" hidden="1" customHeight="1" x14ac:dyDescent="0.25">
      <c r="A1271" s="658">
        <v>2</v>
      </c>
      <c r="B1271" s="10" t="s">
        <v>357</v>
      </c>
      <c r="C1271" s="657" t="e">
        <f t="shared" ref="C1271" si="47">F1271/D1271</f>
        <v>#DIV/0!</v>
      </c>
      <c r="D1271" s="657"/>
      <c r="E1271" s="657">
        <v>0</v>
      </c>
      <c r="F1271" s="657"/>
      <c r="I1271" s="138"/>
      <c r="J1271" s="138"/>
      <c r="K1271" s="19"/>
      <c r="O1271" s="20"/>
      <c r="P1271" s="20"/>
      <c r="Q1271" s="20"/>
    </row>
    <row r="1272" spans="1:17" s="17" customFormat="1" ht="46.5" customHeight="1" x14ac:dyDescent="0.25">
      <c r="A1272" s="658">
        <v>3</v>
      </c>
      <c r="B1272" s="10" t="s">
        <v>192</v>
      </c>
      <c r="C1272" s="657">
        <v>120.68</v>
      </c>
      <c r="D1272" s="657">
        <v>924.34</v>
      </c>
      <c r="E1272" s="657">
        <v>1.03</v>
      </c>
      <c r="F1272" s="657">
        <f>ROUND(C1272*D1272*E1272,2)</f>
        <v>114895.83</v>
      </c>
      <c r="I1272" s="138"/>
      <c r="J1272" s="138"/>
      <c r="K1272" s="242" t="s">
        <v>227</v>
      </c>
      <c r="O1272" s="20"/>
      <c r="P1272" s="20"/>
      <c r="Q1272" s="20"/>
    </row>
    <row r="1273" spans="1:17" s="17" customFormat="1" ht="46.5" hidden="1" customHeight="1" x14ac:dyDescent="0.25">
      <c r="A1273" s="658">
        <v>3</v>
      </c>
      <c r="B1273" s="10" t="s">
        <v>225</v>
      </c>
      <c r="C1273" s="657" t="e">
        <f t="shared" ref="C1273" si="48">F1273/D1273</f>
        <v>#DIV/0!</v>
      </c>
      <c r="D1273" s="657"/>
      <c r="E1273" s="657"/>
      <c r="F1273" s="657"/>
      <c r="I1273" s="138"/>
      <c r="J1273" s="138"/>
      <c r="K1273" s="242" t="s">
        <v>227</v>
      </c>
      <c r="O1273" s="20"/>
      <c r="P1273" s="20"/>
      <c r="Q1273" s="20"/>
    </row>
    <row r="1274" spans="1:17" s="17" customFormat="1" ht="32.25" customHeight="1" x14ac:dyDescent="0.25">
      <c r="A1274" s="144"/>
      <c r="B1274" s="145" t="s">
        <v>20</v>
      </c>
      <c r="C1274" s="144" t="s">
        <v>21</v>
      </c>
      <c r="D1274" s="144" t="s">
        <v>21</v>
      </c>
      <c r="E1274" s="144" t="s">
        <v>21</v>
      </c>
      <c r="F1274" s="146">
        <f>SUM(F1262:F1273)</f>
        <v>392404.68</v>
      </c>
      <c r="I1274" s="135">
        <f>SUM(I1262:I1273)</f>
        <v>0</v>
      </c>
      <c r="J1274" s="135">
        <f>SUM(J1262:J1273)</f>
        <v>0</v>
      </c>
      <c r="K1274" s="19"/>
      <c r="O1274" s="20"/>
      <c r="P1274" s="20"/>
      <c r="Q1274" s="20"/>
    </row>
    <row r="1275" spans="1:17" s="17" customFormat="1" ht="32.25" customHeight="1" x14ac:dyDescent="0.25">
      <c r="B1275" s="11"/>
      <c r="G1275" s="67"/>
      <c r="H1275" s="67"/>
      <c r="I1275" s="67"/>
      <c r="J1275" s="67"/>
      <c r="K1275" s="19"/>
      <c r="O1275" s="20"/>
      <c r="P1275" s="20"/>
      <c r="Q1275" s="20"/>
    </row>
    <row r="1276" spans="1:17" s="17" customFormat="1" x14ac:dyDescent="0.25">
      <c r="A1276" s="866" t="s">
        <v>140</v>
      </c>
      <c r="B1276" s="866"/>
      <c r="C1276" s="866"/>
      <c r="D1276" s="866"/>
      <c r="E1276" s="866"/>
      <c r="F1276" s="866"/>
      <c r="G1276" s="866"/>
      <c r="H1276" s="866"/>
      <c r="I1276" s="866"/>
      <c r="J1276" s="866"/>
      <c r="K1276" s="19"/>
      <c r="O1276" s="20"/>
      <c r="P1276" s="20"/>
      <c r="Q1276" s="20"/>
    </row>
    <row r="1277" spans="1:17" x14ac:dyDescent="0.25">
      <c r="A1277" s="32"/>
      <c r="B1277" s="11"/>
      <c r="C1277" s="17"/>
      <c r="D1277" s="17"/>
      <c r="E1277" s="17"/>
      <c r="F1277" s="17"/>
      <c r="I1277" s="850" t="s">
        <v>172</v>
      </c>
      <c r="J1277" s="850"/>
    </row>
    <row r="1278" spans="1:17" ht="56.25" x14ac:dyDescent="0.25">
      <c r="A1278" s="167" t="s">
        <v>24</v>
      </c>
      <c r="B1278" s="167" t="s">
        <v>14</v>
      </c>
      <c r="C1278" s="167" t="s">
        <v>71</v>
      </c>
      <c r="D1278" s="167" t="s">
        <v>72</v>
      </c>
      <c r="E1278" s="167" t="s">
        <v>147</v>
      </c>
      <c r="I1278" s="133" t="s">
        <v>115</v>
      </c>
      <c r="J1278" s="133" t="s">
        <v>173</v>
      </c>
      <c r="K1278" s="127"/>
    </row>
    <row r="1279" spans="1:17" x14ac:dyDescent="0.25">
      <c r="A1279" s="113">
        <v>1</v>
      </c>
      <c r="B1279" s="113">
        <v>2</v>
      </c>
      <c r="C1279" s="113">
        <v>3</v>
      </c>
      <c r="D1279" s="113">
        <v>4</v>
      </c>
      <c r="E1279" s="113">
        <v>5</v>
      </c>
      <c r="F1279" s="78"/>
      <c r="G1279" s="78"/>
      <c r="H1279" s="78"/>
      <c r="I1279" s="135"/>
      <c r="J1279" s="135"/>
    </row>
    <row r="1280" spans="1:17" hidden="1" x14ac:dyDescent="0.25">
      <c r="A1280" s="532">
        <v>1</v>
      </c>
      <c r="B1280" s="543" t="s">
        <v>326</v>
      </c>
      <c r="C1280" s="532">
        <v>1</v>
      </c>
      <c r="D1280" s="532">
        <v>1</v>
      </c>
      <c r="E1280" s="531"/>
      <c r="I1280" s="138"/>
      <c r="J1280" s="138"/>
    </row>
    <row r="1281" spans="1:17" s="78" customFormat="1" hidden="1" x14ac:dyDescent="0.25">
      <c r="A1281" s="532">
        <v>2</v>
      </c>
      <c r="B1281" s="543" t="s">
        <v>327</v>
      </c>
      <c r="C1281" s="532">
        <v>1</v>
      </c>
      <c r="D1281" s="532">
        <v>1</v>
      </c>
      <c r="E1281" s="531"/>
      <c r="F1281" s="67"/>
      <c r="G1281" s="67"/>
      <c r="H1281" s="67"/>
      <c r="I1281" s="138"/>
      <c r="J1281" s="138"/>
      <c r="K1281" s="79"/>
      <c r="O1281" s="188"/>
      <c r="P1281" s="188"/>
      <c r="Q1281" s="188"/>
    </row>
    <row r="1282" spans="1:17" s="78" customFormat="1" hidden="1" x14ac:dyDescent="0.25">
      <c r="A1282" s="532">
        <v>3</v>
      </c>
      <c r="B1282" s="543" t="s">
        <v>328</v>
      </c>
      <c r="C1282" s="532">
        <v>1</v>
      </c>
      <c r="D1282" s="532">
        <v>1</v>
      </c>
      <c r="E1282" s="531"/>
      <c r="F1282" s="244"/>
      <c r="G1282" s="244"/>
      <c r="H1282" s="244"/>
      <c r="I1282" s="138"/>
      <c r="J1282" s="138"/>
      <c r="K1282" s="79"/>
      <c r="O1282" s="188"/>
      <c r="P1282" s="188"/>
      <c r="Q1282" s="188"/>
    </row>
    <row r="1283" spans="1:17" s="78" customFormat="1" hidden="1" x14ac:dyDescent="0.25">
      <c r="A1283" s="532">
        <v>4</v>
      </c>
      <c r="B1283" s="543" t="s">
        <v>342</v>
      </c>
      <c r="C1283" s="532">
        <v>1</v>
      </c>
      <c r="D1283" s="532">
        <v>1</v>
      </c>
      <c r="E1283" s="531"/>
      <c r="F1283" s="244"/>
      <c r="G1283" s="244"/>
      <c r="H1283" s="244"/>
      <c r="I1283" s="138"/>
      <c r="J1283" s="138"/>
      <c r="K1283" s="79"/>
      <c r="O1283" s="188"/>
      <c r="P1283" s="188"/>
      <c r="Q1283" s="188"/>
    </row>
    <row r="1284" spans="1:17" s="78" customFormat="1" x14ac:dyDescent="0.25">
      <c r="A1284" s="658">
        <v>1</v>
      </c>
      <c r="B1284" s="545" t="s">
        <v>326</v>
      </c>
      <c r="C1284" s="658">
        <v>1</v>
      </c>
      <c r="D1284" s="658">
        <v>1</v>
      </c>
      <c r="E1284" s="657">
        <v>62678</v>
      </c>
      <c r="F1284" s="244"/>
      <c r="G1284" s="244"/>
      <c r="H1284" s="244"/>
      <c r="I1284" s="138"/>
      <c r="J1284" s="138"/>
      <c r="K1284" s="79"/>
      <c r="O1284" s="188"/>
      <c r="P1284" s="188"/>
      <c r="Q1284" s="188"/>
    </row>
    <row r="1285" spans="1:17" s="78" customFormat="1" x14ac:dyDescent="0.25">
      <c r="A1285" s="658">
        <v>2</v>
      </c>
      <c r="B1285" s="545" t="s">
        <v>327</v>
      </c>
      <c r="C1285" s="658">
        <v>1</v>
      </c>
      <c r="D1285" s="658">
        <v>1</v>
      </c>
      <c r="E1285" s="657">
        <v>10700</v>
      </c>
      <c r="F1285" s="244"/>
      <c r="G1285" s="244"/>
      <c r="H1285" s="244"/>
      <c r="I1285" s="138"/>
      <c r="J1285" s="138"/>
      <c r="K1285" s="79"/>
      <c r="O1285" s="188"/>
      <c r="P1285" s="188"/>
      <c r="Q1285" s="188"/>
    </row>
    <row r="1286" spans="1:17" s="78" customFormat="1" x14ac:dyDescent="0.25">
      <c r="A1286" s="658">
        <v>3</v>
      </c>
      <c r="B1286" s="545" t="s">
        <v>328</v>
      </c>
      <c r="C1286" s="658">
        <v>1</v>
      </c>
      <c r="D1286" s="658">
        <v>1</v>
      </c>
      <c r="E1286" s="657">
        <v>14000</v>
      </c>
      <c r="F1286" s="244"/>
      <c r="G1286" s="244"/>
      <c r="H1286" s="244"/>
      <c r="I1286" s="138"/>
      <c r="J1286" s="138"/>
      <c r="K1286" s="79"/>
      <c r="O1286" s="188"/>
      <c r="P1286" s="188"/>
      <c r="Q1286" s="188"/>
    </row>
    <row r="1287" spans="1:17" s="78" customFormat="1" x14ac:dyDescent="0.25">
      <c r="A1287" s="658">
        <v>4</v>
      </c>
      <c r="B1287" s="545" t="s">
        <v>342</v>
      </c>
      <c r="C1287" s="658">
        <v>1</v>
      </c>
      <c r="D1287" s="658">
        <v>1</v>
      </c>
      <c r="E1287" s="657">
        <v>1600</v>
      </c>
      <c r="F1287" s="244"/>
      <c r="G1287" s="244"/>
      <c r="H1287" s="244"/>
      <c r="I1287" s="138"/>
      <c r="J1287" s="138"/>
      <c r="K1287" s="79"/>
      <c r="O1287" s="188"/>
      <c r="P1287" s="188"/>
      <c r="Q1287" s="188"/>
    </row>
    <row r="1288" spans="1:17" s="78" customFormat="1" x14ac:dyDescent="0.25">
      <c r="A1288" s="658">
        <v>5</v>
      </c>
      <c r="B1288" s="545" t="s">
        <v>329</v>
      </c>
      <c r="C1288" s="658"/>
      <c r="D1288" s="658"/>
      <c r="E1288" s="657">
        <v>29388.5</v>
      </c>
      <c r="F1288" s="244"/>
      <c r="G1288" s="244"/>
      <c r="H1288" s="244"/>
      <c r="I1288" s="138"/>
      <c r="J1288" s="138"/>
      <c r="K1288" s="79"/>
      <c r="O1288" s="188"/>
      <c r="P1288" s="188"/>
      <c r="Q1288" s="188"/>
    </row>
    <row r="1289" spans="1:17" s="78" customFormat="1" ht="46.5" x14ac:dyDescent="0.25">
      <c r="A1289" s="658">
        <v>6</v>
      </c>
      <c r="B1289" s="545" t="s">
        <v>330</v>
      </c>
      <c r="C1289" s="658">
        <v>1</v>
      </c>
      <c r="D1289" s="658">
        <v>1</v>
      </c>
      <c r="E1289" s="657">
        <v>70000</v>
      </c>
      <c r="F1289" s="244"/>
      <c r="G1289" s="244"/>
      <c r="H1289" s="244"/>
      <c r="I1289" s="138"/>
      <c r="J1289" s="138"/>
      <c r="K1289" s="79"/>
      <c r="O1289" s="188"/>
      <c r="P1289" s="188"/>
      <c r="Q1289" s="188"/>
    </row>
    <row r="1290" spans="1:17" ht="46.5" x14ac:dyDescent="0.25">
      <c r="A1290" s="658">
        <v>7</v>
      </c>
      <c r="B1290" s="545" t="s">
        <v>331</v>
      </c>
      <c r="C1290" s="658">
        <v>1</v>
      </c>
      <c r="D1290" s="658">
        <v>1</v>
      </c>
      <c r="E1290" s="657">
        <f>21000+25800</f>
        <v>46800</v>
      </c>
      <c r="I1290" s="138"/>
      <c r="J1290" s="138"/>
      <c r="P1290" s="106"/>
      <c r="Q1290" s="195"/>
    </row>
    <row r="1291" spans="1:17" s="244" customFormat="1" ht="46.5" x14ac:dyDescent="0.25">
      <c r="A1291" s="658">
        <v>8</v>
      </c>
      <c r="B1291" s="545" t="s">
        <v>332</v>
      </c>
      <c r="C1291" s="658">
        <v>1</v>
      </c>
      <c r="D1291" s="658">
        <v>1</v>
      </c>
      <c r="E1291" s="657">
        <v>19200</v>
      </c>
      <c r="I1291" s="138"/>
      <c r="J1291" s="138"/>
      <c r="K1291" s="68"/>
      <c r="O1291" s="184"/>
      <c r="P1291" s="106"/>
      <c r="Q1291" s="195"/>
    </row>
    <row r="1292" spans="1:17" s="366" customFormat="1" x14ac:dyDescent="0.25">
      <c r="A1292" s="658">
        <v>9</v>
      </c>
      <c r="B1292" s="545" t="s">
        <v>334</v>
      </c>
      <c r="C1292" s="658">
        <v>1</v>
      </c>
      <c r="D1292" s="658">
        <v>1</v>
      </c>
      <c r="E1292" s="657">
        <v>9880</v>
      </c>
      <c r="I1292" s="138"/>
      <c r="J1292" s="138"/>
      <c r="K1292" s="68"/>
      <c r="O1292" s="184"/>
      <c r="P1292" s="106"/>
      <c r="Q1292" s="195"/>
    </row>
    <row r="1293" spans="1:17" s="366" customFormat="1" ht="46.5" x14ac:dyDescent="0.25">
      <c r="A1293" s="658">
        <v>10</v>
      </c>
      <c r="B1293" s="545" t="s">
        <v>335</v>
      </c>
      <c r="C1293" s="658">
        <v>1</v>
      </c>
      <c r="D1293" s="658">
        <v>1</v>
      </c>
      <c r="E1293" s="657">
        <v>6650</v>
      </c>
      <c r="I1293" s="138"/>
      <c r="J1293" s="138"/>
      <c r="K1293" s="68"/>
      <c r="O1293" s="184"/>
      <c r="P1293" s="106"/>
      <c r="Q1293" s="195"/>
    </row>
    <row r="1294" spans="1:17" s="253" customFormat="1" x14ac:dyDescent="0.25">
      <c r="A1294" s="658">
        <v>11</v>
      </c>
      <c r="B1294" s="545" t="s">
        <v>333</v>
      </c>
      <c r="C1294" s="658">
        <v>1</v>
      </c>
      <c r="D1294" s="658">
        <v>1</v>
      </c>
      <c r="E1294" s="657">
        <v>2567</v>
      </c>
      <c r="I1294" s="138"/>
      <c r="J1294" s="138"/>
      <c r="K1294" s="68"/>
      <c r="O1294" s="184"/>
      <c r="P1294" s="106"/>
      <c r="Q1294" s="195"/>
    </row>
    <row r="1295" spans="1:17" s="253" customFormat="1" ht="69.75" x14ac:dyDescent="0.25">
      <c r="A1295" s="658">
        <v>12</v>
      </c>
      <c r="B1295" s="545" t="s">
        <v>336</v>
      </c>
      <c r="C1295" s="658">
        <v>1</v>
      </c>
      <c r="D1295" s="658">
        <v>1</v>
      </c>
      <c r="E1295" s="657">
        <v>1400</v>
      </c>
      <c r="I1295" s="138"/>
      <c r="J1295" s="138"/>
      <c r="K1295" s="68"/>
      <c r="O1295" s="184"/>
      <c r="P1295" s="106"/>
      <c r="Q1295" s="195"/>
    </row>
    <row r="1296" spans="1:17" s="528" customFormat="1" ht="46.5" x14ac:dyDescent="0.25">
      <c r="A1296" s="658">
        <v>13</v>
      </c>
      <c r="B1296" s="545" t="s">
        <v>337</v>
      </c>
      <c r="C1296" s="658">
        <v>1</v>
      </c>
      <c r="D1296" s="658">
        <v>1</v>
      </c>
      <c r="E1296" s="657">
        <v>37000</v>
      </c>
      <c r="I1296" s="138"/>
      <c r="J1296" s="138"/>
      <c r="K1296" s="68"/>
      <c r="O1296" s="184"/>
      <c r="P1296" s="106"/>
      <c r="Q1296" s="195"/>
    </row>
    <row r="1297" spans="1:17" s="528" customFormat="1" ht="46.5" x14ac:dyDescent="0.25">
      <c r="A1297" s="658">
        <v>14</v>
      </c>
      <c r="B1297" s="545" t="s">
        <v>338</v>
      </c>
      <c r="C1297" s="658">
        <v>1</v>
      </c>
      <c r="D1297" s="658">
        <v>1</v>
      </c>
      <c r="E1297" s="657">
        <v>15534.72</v>
      </c>
      <c r="I1297" s="138"/>
      <c r="J1297" s="138"/>
      <c r="K1297" s="68"/>
      <c r="O1297" s="184"/>
      <c r="P1297" s="106"/>
      <c r="Q1297" s="195"/>
    </row>
    <row r="1298" spans="1:17" s="528" customFormat="1" ht="46.5" x14ac:dyDescent="0.25">
      <c r="A1298" s="658">
        <v>15</v>
      </c>
      <c r="B1298" s="545" t="s">
        <v>339</v>
      </c>
      <c r="C1298" s="658">
        <v>1</v>
      </c>
      <c r="D1298" s="658">
        <v>1</v>
      </c>
      <c r="E1298" s="657">
        <v>9800</v>
      </c>
      <c r="I1298" s="138"/>
      <c r="J1298" s="138"/>
      <c r="K1298" s="68"/>
      <c r="O1298" s="184"/>
      <c r="P1298" s="106"/>
      <c r="Q1298" s="195"/>
    </row>
    <row r="1299" spans="1:17" s="528" customFormat="1" x14ac:dyDescent="0.25">
      <c r="A1299" s="658">
        <v>16</v>
      </c>
      <c r="B1299" s="545" t="s">
        <v>297</v>
      </c>
      <c r="C1299" s="658">
        <v>1</v>
      </c>
      <c r="D1299" s="658">
        <v>1</v>
      </c>
      <c r="E1299" s="657">
        <v>4950</v>
      </c>
      <c r="I1299" s="138"/>
      <c r="J1299" s="138"/>
      <c r="K1299" s="68"/>
      <c r="O1299" s="184"/>
      <c r="P1299" s="106"/>
      <c r="Q1299" s="195"/>
    </row>
    <row r="1300" spans="1:17" s="656" customFormat="1" x14ac:dyDescent="0.25">
      <c r="A1300" s="658">
        <v>17</v>
      </c>
      <c r="B1300" s="545" t="s">
        <v>340</v>
      </c>
      <c r="C1300" s="658">
        <v>1</v>
      </c>
      <c r="D1300" s="658">
        <v>1</v>
      </c>
      <c r="E1300" s="657">
        <v>210</v>
      </c>
      <c r="I1300" s="138"/>
      <c r="J1300" s="138"/>
      <c r="K1300" s="68"/>
      <c r="O1300" s="184"/>
      <c r="P1300" s="106"/>
      <c r="Q1300" s="195"/>
    </row>
    <row r="1301" spans="1:17" s="656" customFormat="1" ht="46.5" x14ac:dyDescent="0.25">
      <c r="A1301" s="658">
        <v>18</v>
      </c>
      <c r="B1301" s="545" t="s">
        <v>341</v>
      </c>
      <c r="C1301" s="658">
        <v>1</v>
      </c>
      <c r="D1301" s="658">
        <v>1</v>
      </c>
      <c r="E1301" s="657">
        <v>70000</v>
      </c>
      <c r="I1301" s="138"/>
      <c r="J1301" s="138"/>
      <c r="K1301" s="68"/>
      <c r="O1301" s="184"/>
      <c r="P1301" s="106"/>
      <c r="Q1301" s="195"/>
    </row>
    <row r="1302" spans="1:17" s="656" customFormat="1" x14ac:dyDescent="0.25">
      <c r="A1302" s="658">
        <v>19</v>
      </c>
      <c r="B1302" s="545" t="s">
        <v>349</v>
      </c>
      <c r="C1302" s="658">
        <v>1</v>
      </c>
      <c r="D1302" s="658">
        <v>1</v>
      </c>
      <c r="E1302" s="657">
        <v>2585</v>
      </c>
      <c r="I1302" s="138"/>
      <c r="J1302" s="138"/>
      <c r="K1302" s="68"/>
      <c r="O1302" s="184"/>
      <c r="P1302" s="106"/>
      <c r="Q1302" s="195"/>
    </row>
    <row r="1303" spans="1:17" s="656" customFormat="1" x14ac:dyDescent="0.25">
      <c r="A1303" s="658">
        <v>20</v>
      </c>
      <c r="B1303" s="548" t="s">
        <v>391</v>
      </c>
      <c r="C1303" s="658">
        <v>1</v>
      </c>
      <c r="D1303" s="658">
        <v>1</v>
      </c>
      <c r="E1303" s="657">
        <v>7000</v>
      </c>
      <c r="I1303" s="138"/>
      <c r="J1303" s="138"/>
      <c r="K1303" s="68"/>
      <c r="O1303" s="184"/>
      <c r="P1303" s="106"/>
      <c r="Q1303" s="195"/>
    </row>
    <row r="1304" spans="1:17" s="656" customFormat="1" ht="46.5" x14ac:dyDescent="0.25">
      <c r="A1304" s="658">
        <v>21</v>
      </c>
      <c r="B1304" s="548" t="s">
        <v>425</v>
      </c>
      <c r="C1304" s="658">
        <v>1</v>
      </c>
      <c r="D1304" s="658">
        <v>1</v>
      </c>
      <c r="E1304" s="657">
        <v>66000</v>
      </c>
      <c r="I1304" s="138"/>
      <c r="J1304" s="138"/>
      <c r="K1304" s="68"/>
      <c r="O1304" s="184"/>
      <c r="P1304" s="106"/>
      <c r="Q1304" s="195"/>
    </row>
    <row r="1305" spans="1:17" ht="34.5" customHeight="1" x14ac:dyDescent="0.25">
      <c r="A1305" s="144"/>
      <c r="B1305" s="145" t="s">
        <v>20</v>
      </c>
      <c r="C1305" s="144" t="s">
        <v>21</v>
      </c>
      <c r="D1305" s="144" t="s">
        <v>21</v>
      </c>
      <c r="E1305" s="146">
        <f>SUM(E1284:E1304)</f>
        <v>487943.22</v>
      </c>
      <c r="I1305" s="135">
        <f>SUM(I1284:I1304)</f>
        <v>0</v>
      </c>
      <c r="J1305" s="135">
        <f>SUM(J1284:J1304)</f>
        <v>0</v>
      </c>
      <c r="P1305" s="106"/>
      <c r="Q1305" s="195"/>
    </row>
    <row r="1306" spans="1:17" x14ac:dyDescent="0.25">
      <c r="A1306" s="17"/>
      <c r="B1306" s="11"/>
      <c r="C1306" s="17"/>
      <c r="D1306" s="17"/>
      <c r="E1306" s="17"/>
      <c r="F1306" s="17"/>
      <c r="P1306" s="106"/>
      <c r="Q1306" s="195"/>
    </row>
    <row r="1307" spans="1:17" x14ac:dyDescent="0.25">
      <c r="A1307" s="860" t="s">
        <v>118</v>
      </c>
      <c r="B1307" s="860"/>
      <c r="C1307" s="860"/>
      <c r="D1307" s="860"/>
      <c r="E1307" s="860"/>
      <c r="F1307" s="860"/>
      <c r="G1307" s="860"/>
      <c r="H1307" s="860"/>
      <c r="I1307" s="860"/>
      <c r="J1307" s="860"/>
      <c r="P1307" s="106"/>
    </row>
    <row r="1308" spans="1:17" x14ac:dyDescent="0.25">
      <c r="A1308" s="30"/>
      <c r="B1308" s="11"/>
      <c r="C1308" s="17"/>
      <c r="D1308" s="17"/>
      <c r="E1308" s="17"/>
      <c r="F1308" s="17"/>
      <c r="P1308" s="106"/>
    </row>
    <row r="1309" spans="1:17" x14ac:dyDescent="0.25">
      <c r="A1309" s="30"/>
      <c r="B1309" s="11"/>
      <c r="C1309" s="17"/>
      <c r="D1309" s="17"/>
      <c r="E1309" s="17"/>
      <c r="F1309" s="17"/>
      <c r="I1309" s="850" t="s">
        <v>172</v>
      </c>
      <c r="J1309" s="850"/>
      <c r="K1309" s="128"/>
    </row>
    <row r="1310" spans="1:17" ht="56.25" x14ac:dyDescent="0.25">
      <c r="A1310" s="167" t="s">
        <v>24</v>
      </c>
      <c r="B1310" s="167" t="s">
        <v>14</v>
      </c>
      <c r="C1310" s="167" t="s">
        <v>74</v>
      </c>
      <c r="D1310" s="167" t="s">
        <v>117</v>
      </c>
      <c r="F1310" s="17"/>
      <c r="I1310" s="133" t="s">
        <v>115</v>
      </c>
      <c r="J1310" s="133" t="s">
        <v>173</v>
      </c>
      <c r="P1310" s="106"/>
    </row>
    <row r="1311" spans="1:17" x14ac:dyDescent="0.25">
      <c r="A1311" s="113">
        <v>1</v>
      </c>
      <c r="B1311" s="113">
        <v>2</v>
      </c>
      <c r="C1311" s="113">
        <v>3</v>
      </c>
      <c r="D1311" s="113">
        <v>4</v>
      </c>
      <c r="E1311" s="78"/>
      <c r="F1311" s="1"/>
      <c r="G1311" s="78"/>
      <c r="H1311" s="78"/>
      <c r="I1311" s="135"/>
      <c r="J1311" s="135"/>
      <c r="P1311" s="106"/>
    </row>
    <row r="1312" spans="1:17" s="244" customFormat="1" ht="46.5" x14ac:dyDescent="0.25">
      <c r="A1312" s="658">
        <v>1</v>
      </c>
      <c r="B1312" s="545" t="s">
        <v>343</v>
      </c>
      <c r="C1312" s="13">
        <v>1</v>
      </c>
      <c r="D1312" s="657">
        <v>96000</v>
      </c>
      <c r="E1312" s="78"/>
      <c r="F1312" s="1"/>
      <c r="G1312" s="78"/>
      <c r="H1312" s="78"/>
      <c r="I1312" s="135"/>
      <c r="J1312" s="135"/>
      <c r="K1312" s="68"/>
      <c r="O1312" s="184"/>
      <c r="P1312" s="106"/>
      <c r="Q1312" s="184"/>
    </row>
    <row r="1313" spans="1:17" s="244" customFormat="1" x14ac:dyDescent="0.25">
      <c r="A1313" s="658">
        <v>2</v>
      </c>
      <c r="B1313" s="545" t="s">
        <v>344</v>
      </c>
      <c r="C1313" s="13">
        <v>1</v>
      </c>
      <c r="D1313" s="657">
        <v>6403.2</v>
      </c>
      <c r="E1313" s="78"/>
      <c r="F1313" s="1"/>
      <c r="G1313" s="78"/>
      <c r="H1313" s="78"/>
      <c r="I1313" s="135"/>
      <c r="J1313" s="135"/>
      <c r="K1313" s="68"/>
      <c r="O1313" s="184"/>
      <c r="P1313" s="106"/>
      <c r="Q1313" s="184"/>
    </row>
    <row r="1314" spans="1:17" s="244" customFormat="1" ht="46.5" x14ac:dyDescent="0.25">
      <c r="A1314" s="658">
        <v>3</v>
      </c>
      <c r="B1314" s="545" t="s">
        <v>345</v>
      </c>
      <c r="C1314" s="658">
        <v>1</v>
      </c>
      <c r="D1314" s="657">
        <v>49432.32</v>
      </c>
      <c r="E1314" s="78"/>
      <c r="F1314" s="1"/>
      <c r="G1314" s="78"/>
      <c r="H1314" s="78"/>
      <c r="I1314" s="135"/>
      <c r="J1314" s="135"/>
      <c r="K1314" s="68"/>
      <c r="O1314" s="184"/>
      <c r="P1314" s="106"/>
      <c r="Q1314" s="184"/>
    </row>
    <row r="1315" spans="1:17" s="244" customFormat="1" ht="46.5" x14ac:dyDescent="0.25">
      <c r="A1315" s="658">
        <v>4</v>
      </c>
      <c r="B1315" s="15" t="s">
        <v>346</v>
      </c>
      <c r="C1315" s="658">
        <v>1</v>
      </c>
      <c r="D1315" s="657">
        <v>1592272</v>
      </c>
      <c r="E1315" s="78"/>
      <c r="F1315" s="1"/>
      <c r="G1315" s="78"/>
      <c r="H1315" s="78"/>
      <c r="I1315" s="135"/>
      <c r="J1315" s="135"/>
      <c r="K1315" s="68"/>
      <c r="O1315" s="184"/>
      <c r="P1315" s="106"/>
      <c r="Q1315" s="184"/>
    </row>
    <row r="1316" spans="1:17" ht="93" x14ac:dyDescent="0.25">
      <c r="A1316" s="658">
        <v>5</v>
      </c>
      <c r="B1316" s="545" t="s">
        <v>347</v>
      </c>
      <c r="C1316" s="658">
        <v>1</v>
      </c>
      <c r="D1316" s="657">
        <v>21036</v>
      </c>
      <c r="F1316" s="17"/>
      <c r="I1316" s="138"/>
      <c r="J1316" s="138"/>
      <c r="P1316" s="106"/>
    </row>
    <row r="1317" spans="1:17" ht="46.5" x14ac:dyDescent="0.25">
      <c r="A1317" s="658">
        <v>6</v>
      </c>
      <c r="B1317" s="545" t="s">
        <v>348</v>
      </c>
      <c r="C1317" s="658">
        <v>1</v>
      </c>
      <c r="D1317" s="657">
        <v>9780</v>
      </c>
      <c r="F1317" s="17"/>
      <c r="I1317" s="138"/>
      <c r="J1317" s="138"/>
      <c r="P1317" s="106"/>
      <c r="Q1317" s="195"/>
    </row>
    <row r="1318" spans="1:17" ht="38.25" customHeight="1" x14ac:dyDescent="0.25">
      <c r="A1318" s="144"/>
      <c r="B1318" s="145" t="s">
        <v>20</v>
      </c>
      <c r="C1318" s="144" t="s">
        <v>21</v>
      </c>
      <c r="D1318" s="146">
        <f>SUM(D1312:D1317)</f>
        <v>1774923.52</v>
      </c>
      <c r="F1318" s="17"/>
      <c r="I1318" s="135">
        <f>SUM(I1312:I1317)</f>
        <v>0</v>
      </c>
      <c r="J1318" s="135">
        <f>SUM(J1312:J1317)</f>
        <v>0</v>
      </c>
      <c r="P1318" s="106"/>
      <c r="Q1318" s="195"/>
    </row>
    <row r="1319" spans="1:17" x14ac:dyDescent="0.25">
      <c r="A1319" s="35"/>
      <c r="B1319" s="11"/>
      <c r="C1319" s="17"/>
      <c r="D1319" s="17"/>
      <c r="E1319" s="17"/>
      <c r="F1319" s="17"/>
      <c r="P1319" s="106"/>
      <c r="Q1319" s="195"/>
    </row>
    <row r="1320" spans="1:17" x14ac:dyDescent="0.25">
      <c r="A1320" s="864" t="s">
        <v>148</v>
      </c>
      <c r="B1320" s="864"/>
      <c r="C1320" s="864"/>
      <c r="D1320" s="864"/>
      <c r="E1320" s="864"/>
      <c r="F1320" s="864"/>
      <c r="G1320" s="864"/>
      <c r="H1320" s="864"/>
      <c r="I1320" s="864"/>
      <c r="J1320" s="864"/>
      <c r="P1320" s="106"/>
    </row>
    <row r="1321" spans="1:17" x14ac:dyDescent="0.25">
      <c r="A1321" s="30"/>
      <c r="B1321" s="11"/>
      <c r="C1321" s="17"/>
      <c r="D1321" s="17"/>
      <c r="E1321" s="17"/>
      <c r="F1321" s="17"/>
      <c r="P1321" s="106"/>
    </row>
    <row r="1322" spans="1:17" x14ac:dyDescent="0.25">
      <c r="A1322" s="30"/>
      <c r="B1322" s="11"/>
      <c r="C1322" s="17"/>
      <c r="D1322" s="17"/>
      <c r="E1322" s="17"/>
      <c r="F1322" s="17"/>
      <c r="I1322" s="850" t="s">
        <v>172</v>
      </c>
      <c r="J1322" s="850"/>
      <c r="K1322" s="129"/>
      <c r="P1322" s="106"/>
    </row>
    <row r="1323" spans="1:17" ht="56.25" x14ac:dyDescent="0.25">
      <c r="A1323" s="167" t="s">
        <v>24</v>
      </c>
      <c r="B1323" s="167" t="s">
        <v>14</v>
      </c>
      <c r="C1323" s="167" t="s">
        <v>74</v>
      </c>
      <c r="D1323" s="167" t="s">
        <v>117</v>
      </c>
      <c r="F1323" s="17"/>
      <c r="I1323" s="133" t="s">
        <v>115</v>
      </c>
      <c r="J1323" s="133" t="s">
        <v>173</v>
      </c>
      <c r="P1323" s="106"/>
    </row>
    <row r="1324" spans="1:17" x14ac:dyDescent="0.25">
      <c r="A1324" s="113">
        <v>1</v>
      </c>
      <c r="B1324" s="113">
        <v>2</v>
      </c>
      <c r="C1324" s="113">
        <v>3</v>
      </c>
      <c r="D1324" s="113">
        <v>4</v>
      </c>
      <c r="E1324" s="78"/>
      <c r="F1324" s="1"/>
      <c r="G1324" s="78"/>
      <c r="H1324" s="78"/>
      <c r="I1324" s="135"/>
      <c r="J1324" s="135"/>
      <c r="P1324" s="106"/>
    </row>
    <row r="1325" spans="1:17" ht="87" customHeight="1" x14ac:dyDescent="0.25">
      <c r="A1325" s="529">
        <v>1</v>
      </c>
      <c r="B1325" s="543" t="s">
        <v>350</v>
      </c>
      <c r="C1325" s="13">
        <v>1</v>
      </c>
      <c r="D1325" s="530">
        <v>3325</v>
      </c>
      <c r="F1325" s="17"/>
      <c r="G1325" s="75"/>
      <c r="I1325" s="138"/>
      <c r="J1325" s="138"/>
      <c r="P1325" s="106"/>
    </row>
    <row r="1326" spans="1:17" s="78" customFormat="1" ht="27" hidden="1" customHeight="1" x14ac:dyDescent="0.25">
      <c r="A1326" s="167">
        <v>2</v>
      </c>
      <c r="B1326" s="10"/>
      <c r="C1326" s="13"/>
      <c r="D1326" s="255"/>
      <c r="E1326" s="67"/>
      <c r="F1326" s="17"/>
      <c r="G1326" s="67"/>
      <c r="H1326" s="67"/>
      <c r="I1326" s="138"/>
      <c r="J1326" s="138"/>
      <c r="K1326" s="79"/>
      <c r="O1326" s="188"/>
      <c r="P1326" s="186"/>
      <c r="Q1326" s="188"/>
    </row>
    <row r="1327" spans="1:17" hidden="1" x14ac:dyDescent="0.25">
      <c r="A1327" s="167"/>
      <c r="B1327" s="15"/>
      <c r="C1327" s="13"/>
      <c r="D1327" s="165"/>
      <c r="F1327" s="17"/>
      <c r="I1327" s="138"/>
      <c r="J1327" s="138"/>
      <c r="P1327" s="106"/>
      <c r="Q1327" s="195"/>
    </row>
    <row r="1328" spans="1:17" hidden="1" x14ac:dyDescent="0.25">
      <c r="A1328" s="167"/>
      <c r="B1328" s="15"/>
      <c r="C1328" s="13"/>
      <c r="D1328" s="165"/>
      <c r="F1328" s="17"/>
      <c r="I1328" s="138"/>
      <c r="J1328" s="138"/>
      <c r="P1328" s="106"/>
      <c r="Q1328" s="195"/>
    </row>
    <row r="1329" spans="1:17" ht="32.25" customHeight="1" x14ac:dyDescent="0.25">
      <c r="A1329" s="144"/>
      <c r="B1329" s="145" t="s">
        <v>20</v>
      </c>
      <c r="C1329" s="144" t="s">
        <v>21</v>
      </c>
      <c r="D1329" s="146">
        <f>SUM(D1325:D1328)</f>
        <v>3325</v>
      </c>
      <c r="F1329" s="17"/>
      <c r="I1329" s="135">
        <f>SUM(I1325:I1328)</f>
        <v>0</v>
      </c>
      <c r="J1329" s="135">
        <f>SUM(J1325:J1328)</f>
        <v>0</v>
      </c>
      <c r="P1329" s="106"/>
      <c r="Q1329" s="195"/>
    </row>
    <row r="1330" spans="1:17" x14ac:dyDescent="0.25">
      <c r="A1330" s="35"/>
      <c r="B1330" s="11"/>
      <c r="C1330" s="17"/>
      <c r="D1330" s="17"/>
      <c r="E1330" s="17"/>
      <c r="F1330" s="17"/>
      <c r="P1330" s="106"/>
      <c r="Q1330" s="195"/>
    </row>
    <row r="1331" spans="1:17" hidden="1" x14ac:dyDescent="0.25">
      <c r="A1331" s="861" t="s">
        <v>150</v>
      </c>
      <c r="B1331" s="861"/>
      <c r="C1331" s="861"/>
      <c r="D1331" s="861"/>
      <c r="E1331" s="861"/>
      <c r="F1331" s="861"/>
      <c r="G1331" s="861"/>
      <c r="H1331" s="861"/>
      <c r="I1331" s="861"/>
      <c r="J1331" s="861"/>
      <c r="P1331" s="106"/>
    </row>
    <row r="1332" spans="1:17" hidden="1" x14ac:dyDescent="0.25">
      <c r="A1332" s="862"/>
      <c r="B1332" s="862"/>
      <c r="C1332" s="862"/>
      <c r="D1332" s="862"/>
      <c r="E1332" s="862"/>
      <c r="F1332" s="17"/>
      <c r="I1332" s="850" t="s">
        <v>172</v>
      </c>
      <c r="J1332" s="850"/>
      <c r="P1332" s="106"/>
    </row>
    <row r="1333" spans="1:17" ht="56.25" hidden="1" x14ac:dyDescent="0.25">
      <c r="A1333" s="167" t="s">
        <v>15</v>
      </c>
      <c r="B1333" s="167" t="s">
        <v>14</v>
      </c>
      <c r="C1333" s="167" t="s">
        <v>27</v>
      </c>
      <c r="D1333" s="167" t="s">
        <v>75</v>
      </c>
      <c r="E1333" s="167" t="s">
        <v>7</v>
      </c>
      <c r="I1333" s="133" t="s">
        <v>115</v>
      </c>
      <c r="J1333" s="133" t="s">
        <v>173</v>
      </c>
      <c r="P1333" s="106"/>
    </row>
    <row r="1334" spans="1:17" hidden="1" x14ac:dyDescent="0.25">
      <c r="A1334" s="113">
        <v>1</v>
      </c>
      <c r="B1334" s="113">
        <v>2</v>
      </c>
      <c r="C1334" s="113">
        <v>3</v>
      </c>
      <c r="D1334" s="113">
        <v>4</v>
      </c>
      <c r="E1334" s="113">
        <v>5</v>
      </c>
      <c r="F1334" s="78"/>
      <c r="G1334" s="78"/>
      <c r="H1334" s="78"/>
      <c r="I1334" s="135"/>
      <c r="J1334" s="135"/>
      <c r="P1334" s="106"/>
    </row>
    <row r="1335" spans="1:17" hidden="1" x14ac:dyDescent="0.25">
      <c r="A1335" s="658">
        <v>1</v>
      </c>
      <c r="B1335" s="545" t="s">
        <v>355</v>
      </c>
      <c r="C1335" s="658">
        <v>4</v>
      </c>
      <c r="D1335" s="259">
        <f>E1335/C1335</f>
        <v>0</v>
      </c>
      <c r="E1335" s="657"/>
      <c r="I1335" s="138"/>
      <c r="J1335" s="138"/>
      <c r="P1335" s="106"/>
    </row>
    <row r="1336" spans="1:17" s="78" customFormat="1" hidden="1" x14ac:dyDescent="0.25">
      <c r="A1336" s="167"/>
      <c r="B1336" s="10"/>
      <c r="C1336" s="167"/>
      <c r="D1336" s="165"/>
      <c r="E1336" s="165"/>
      <c r="F1336" s="67"/>
      <c r="G1336" s="67"/>
      <c r="H1336" s="67"/>
      <c r="I1336" s="138"/>
      <c r="J1336" s="138"/>
      <c r="K1336" s="79"/>
      <c r="O1336" s="188"/>
      <c r="P1336" s="186"/>
      <c r="Q1336" s="188"/>
    </row>
    <row r="1337" spans="1:17" hidden="1" x14ac:dyDescent="0.25">
      <c r="A1337" s="167"/>
      <c r="B1337" s="10"/>
      <c r="C1337" s="167"/>
      <c r="D1337" s="165"/>
      <c r="E1337" s="165"/>
      <c r="I1337" s="138"/>
      <c r="J1337" s="138"/>
      <c r="P1337" s="106"/>
      <c r="Q1337" s="195"/>
    </row>
    <row r="1338" spans="1:17" hidden="1" x14ac:dyDescent="0.25">
      <c r="A1338" s="167"/>
      <c r="B1338" s="10"/>
      <c r="C1338" s="167"/>
      <c r="D1338" s="165"/>
      <c r="E1338" s="165"/>
      <c r="I1338" s="138"/>
      <c r="J1338" s="138"/>
      <c r="P1338" s="106"/>
      <c r="Q1338" s="195"/>
    </row>
    <row r="1339" spans="1:17" ht="30.75" hidden="1" customHeight="1" x14ac:dyDescent="0.25">
      <c r="A1339" s="144"/>
      <c r="B1339" s="145" t="s">
        <v>20</v>
      </c>
      <c r="C1339" s="144"/>
      <c r="D1339" s="144" t="s">
        <v>21</v>
      </c>
      <c r="E1339" s="146">
        <f>E1338+E1335+E1336+E1337</f>
        <v>0</v>
      </c>
      <c r="I1339" s="135">
        <f>SUM(I1335:I1338)</f>
        <v>0</v>
      </c>
      <c r="J1339" s="135">
        <f>SUM(J1335:J1338)</f>
        <v>0</v>
      </c>
      <c r="P1339" s="106"/>
      <c r="Q1339" s="195"/>
    </row>
    <row r="1340" spans="1:17" x14ac:dyDescent="0.25">
      <c r="A1340" s="17"/>
      <c r="B1340" s="11"/>
      <c r="C1340" s="17"/>
      <c r="D1340" s="17"/>
      <c r="E1340" s="17"/>
      <c r="F1340" s="17"/>
      <c r="P1340" s="106"/>
      <c r="Q1340" s="195"/>
    </row>
    <row r="1341" spans="1:17" hidden="1" x14ac:dyDescent="0.25">
      <c r="A1341" s="861" t="s">
        <v>151</v>
      </c>
      <c r="B1341" s="861"/>
      <c r="C1341" s="861"/>
      <c r="D1341" s="861"/>
      <c r="E1341" s="861"/>
      <c r="F1341" s="861"/>
      <c r="G1341" s="861"/>
      <c r="H1341" s="861"/>
      <c r="I1341" s="861"/>
      <c r="J1341" s="861"/>
      <c r="P1341" s="106"/>
    </row>
    <row r="1342" spans="1:17" hidden="1" x14ac:dyDescent="0.25">
      <c r="A1342" s="862"/>
      <c r="B1342" s="862"/>
      <c r="C1342" s="862"/>
      <c r="D1342" s="862"/>
      <c r="E1342" s="862"/>
      <c r="F1342" s="862"/>
      <c r="I1342" s="850" t="s">
        <v>172</v>
      </c>
      <c r="J1342" s="850"/>
      <c r="P1342" s="106"/>
    </row>
    <row r="1343" spans="1:17" ht="56.25" hidden="1" x14ac:dyDescent="0.25">
      <c r="A1343" s="167" t="s">
        <v>24</v>
      </c>
      <c r="B1343" s="167" t="s">
        <v>14</v>
      </c>
      <c r="C1343" s="167" t="s">
        <v>78</v>
      </c>
      <c r="D1343" s="167" t="s">
        <v>27</v>
      </c>
      <c r="E1343" s="167" t="s">
        <v>79</v>
      </c>
      <c r="F1343" s="167" t="s">
        <v>7</v>
      </c>
      <c r="I1343" s="133" t="s">
        <v>115</v>
      </c>
      <c r="J1343" s="133" t="s">
        <v>173</v>
      </c>
      <c r="K1343" s="81"/>
      <c r="L1343" s="81"/>
      <c r="P1343" s="106"/>
    </row>
    <row r="1344" spans="1:17" hidden="1" x14ac:dyDescent="0.25">
      <c r="A1344" s="113">
        <v>1</v>
      </c>
      <c r="B1344" s="113">
        <v>2</v>
      </c>
      <c r="C1344" s="113">
        <v>3</v>
      </c>
      <c r="D1344" s="113">
        <v>4</v>
      </c>
      <c r="E1344" s="113">
        <v>5</v>
      </c>
      <c r="F1344" s="113">
        <v>6</v>
      </c>
      <c r="G1344" s="78"/>
      <c r="H1344" s="78"/>
      <c r="I1344" s="135"/>
      <c r="J1344" s="135"/>
      <c r="P1344" s="106"/>
    </row>
    <row r="1345" spans="1:17" hidden="1" x14ac:dyDescent="0.25">
      <c r="A1345" s="167">
        <v>1</v>
      </c>
      <c r="B1345" s="10"/>
      <c r="C1345" s="167"/>
      <c r="D1345" s="167"/>
      <c r="E1345" s="165"/>
      <c r="F1345" s="165"/>
      <c r="I1345" s="138"/>
      <c r="J1345" s="138"/>
      <c r="P1345" s="106"/>
    </row>
    <row r="1346" spans="1:17" s="78" customFormat="1" hidden="1" x14ac:dyDescent="0.25">
      <c r="A1346" s="167">
        <v>2</v>
      </c>
      <c r="B1346" s="10"/>
      <c r="C1346" s="167"/>
      <c r="D1346" s="167"/>
      <c r="E1346" s="165"/>
      <c r="F1346" s="165"/>
      <c r="G1346" s="67"/>
      <c r="H1346" s="67"/>
      <c r="I1346" s="138"/>
      <c r="J1346" s="138"/>
      <c r="K1346" s="79"/>
      <c r="O1346" s="188"/>
      <c r="P1346" s="186"/>
      <c r="Q1346" s="188"/>
    </row>
    <row r="1347" spans="1:17" hidden="1" x14ac:dyDescent="0.25">
      <c r="A1347" s="167">
        <v>3</v>
      </c>
      <c r="B1347" s="10"/>
      <c r="C1347" s="167"/>
      <c r="D1347" s="167"/>
      <c r="E1347" s="165"/>
      <c r="F1347" s="165"/>
      <c r="I1347" s="138"/>
      <c r="J1347" s="138"/>
      <c r="K1347" s="76"/>
      <c r="P1347" s="106"/>
      <c r="Q1347" s="195"/>
    </row>
    <row r="1348" spans="1:17" hidden="1" x14ac:dyDescent="0.25">
      <c r="A1348" s="167">
        <v>4</v>
      </c>
      <c r="B1348" s="10"/>
      <c r="C1348" s="167"/>
      <c r="D1348" s="167"/>
      <c r="E1348" s="165"/>
      <c r="F1348" s="165"/>
      <c r="I1348" s="138"/>
      <c r="J1348" s="138"/>
      <c r="P1348" s="106"/>
      <c r="Q1348" s="195"/>
    </row>
    <row r="1349" spans="1:17" ht="33" hidden="1" customHeight="1" x14ac:dyDescent="0.25">
      <c r="A1349" s="144"/>
      <c r="B1349" s="145" t="s">
        <v>20</v>
      </c>
      <c r="C1349" s="144" t="s">
        <v>21</v>
      </c>
      <c r="D1349" s="144" t="s">
        <v>21</v>
      </c>
      <c r="E1349" s="144" t="s">
        <v>21</v>
      </c>
      <c r="F1349" s="146">
        <f>F1348+F1346+F1347+F1345</f>
        <v>0</v>
      </c>
      <c r="I1349" s="135">
        <f>SUM(I1345:I1348)</f>
        <v>0</v>
      </c>
      <c r="J1349" s="135">
        <f>SUM(J1345:J1348)</f>
        <v>0</v>
      </c>
      <c r="P1349" s="106"/>
      <c r="Q1349" s="195"/>
    </row>
    <row r="1350" spans="1:17" hidden="1" x14ac:dyDescent="0.25">
      <c r="A1350" s="17"/>
      <c r="B1350" s="11"/>
      <c r="C1350" s="17"/>
      <c r="D1350" s="17"/>
      <c r="E1350" s="17"/>
      <c r="F1350" s="36"/>
      <c r="P1350" s="106"/>
      <c r="Q1350" s="195"/>
    </row>
    <row r="1351" spans="1:17" hidden="1" x14ac:dyDescent="0.25">
      <c r="A1351" s="861" t="s">
        <v>152</v>
      </c>
      <c r="B1351" s="861"/>
      <c r="C1351" s="861"/>
      <c r="D1351" s="861"/>
      <c r="E1351" s="861"/>
      <c r="F1351" s="861"/>
      <c r="G1351" s="861"/>
      <c r="H1351" s="861"/>
      <c r="I1351" s="861"/>
      <c r="J1351" s="861"/>
      <c r="P1351" s="106"/>
    </row>
    <row r="1352" spans="1:17" hidden="1" x14ac:dyDescent="0.25">
      <c r="A1352" s="862"/>
      <c r="B1352" s="862"/>
      <c r="C1352" s="862"/>
      <c r="D1352" s="862"/>
      <c r="E1352" s="862"/>
      <c r="F1352" s="862"/>
      <c r="I1352" s="850" t="s">
        <v>172</v>
      </c>
      <c r="J1352" s="850"/>
      <c r="P1352" s="106"/>
    </row>
    <row r="1353" spans="1:17" ht="56.25" hidden="1" x14ac:dyDescent="0.25">
      <c r="A1353" s="167" t="s">
        <v>24</v>
      </c>
      <c r="B1353" s="167" t="s">
        <v>14</v>
      </c>
      <c r="C1353" s="167" t="s">
        <v>78</v>
      </c>
      <c r="D1353" s="167" t="s">
        <v>27</v>
      </c>
      <c r="E1353" s="167" t="s">
        <v>79</v>
      </c>
      <c r="F1353" s="167" t="s">
        <v>7</v>
      </c>
      <c r="I1353" s="133" t="s">
        <v>115</v>
      </c>
      <c r="J1353" s="133" t="s">
        <v>173</v>
      </c>
      <c r="K1353" s="81"/>
      <c r="L1353" s="81"/>
      <c r="P1353" s="106"/>
    </row>
    <row r="1354" spans="1:17" hidden="1" x14ac:dyDescent="0.25">
      <c r="A1354" s="113">
        <v>1</v>
      </c>
      <c r="B1354" s="113">
        <v>2</v>
      </c>
      <c r="C1354" s="113">
        <v>3</v>
      </c>
      <c r="D1354" s="113">
        <v>4</v>
      </c>
      <c r="E1354" s="113">
        <v>5</v>
      </c>
      <c r="F1354" s="113">
        <v>6</v>
      </c>
      <c r="G1354" s="78"/>
      <c r="H1354" s="78"/>
      <c r="I1354" s="135"/>
      <c r="J1354" s="135"/>
      <c r="P1354" s="106"/>
    </row>
    <row r="1355" spans="1:17" hidden="1" x14ac:dyDescent="0.25">
      <c r="A1355" s="167">
        <v>1</v>
      </c>
      <c r="B1355" s="10"/>
      <c r="C1355" s="167"/>
      <c r="D1355" s="167"/>
      <c r="E1355" s="165" t="e">
        <f>F1355/D1355</f>
        <v>#DIV/0!</v>
      </c>
      <c r="F1355" s="165"/>
      <c r="I1355" s="138"/>
      <c r="J1355" s="138"/>
      <c r="P1355" s="106"/>
    </row>
    <row r="1356" spans="1:17" s="78" customFormat="1" hidden="1" x14ac:dyDescent="0.25">
      <c r="A1356" s="167">
        <v>2</v>
      </c>
      <c r="B1356" s="10"/>
      <c r="C1356" s="14"/>
      <c r="D1356" s="14"/>
      <c r="E1356" s="165" t="e">
        <f t="shared" ref="E1356:E1358" si="49">F1356/D1356</f>
        <v>#DIV/0!</v>
      </c>
      <c r="F1356" s="165"/>
      <c r="G1356" s="67"/>
      <c r="H1356" s="67"/>
      <c r="I1356" s="138"/>
      <c r="J1356" s="138"/>
      <c r="K1356" s="79"/>
      <c r="O1356" s="188"/>
      <c r="P1356" s="186"/>
      <c r="Q1356" s="188"/>
    </row>
    <row r="1357" spans="1:17" hidden="1" x14ac:dyDescent="0.25">
      <c r="A1357" s="167"/>
      <c r="B1357" s="10"/>
      <c r="C1357" s="14"/>
      <c r="D1357" s="14"/>
      <c r="E1357" s="165" t="e">
        <f t="shared" si="49"/>
        <v>#DIV/0!</v>
      </c>
      <c r="F1357" s="165"/>
      <c r="I1357" s="138"/>
      <c r="J1357" s="138"/>
      <c r="P1357" s="106"/>
    </row>
    <row r="1358" spans="1:17" hidden="1" x14ac:dyDescent="0.25">
      <c r="A1358" s="167">
        <v>3</v>
      </c>
      <c r="B1358" s="10"/>
      <c r="C1358" s="167"/>
      <c r="D1358" s="167"/>
      <c r="E1358" s="165" t="e">
        <f t="shared" si="49"/>
        <v>#DIV/0!</v>
      </c>
      <c r="F1358" s="165"/>
      <c r="I1358" s="138"/>
      <c r="J1358" s="138"/>
      <c r="P1358" s="106"/>
    </row>
    <row r="1359" spans="1:17" ht="36" hidden="1" customHeight="1" x14ac:dyDescent="0.25">
      <c r="A1359" s="144"/>
      <c r="B1359" s="145" t="s">
        <v>20</v>
      </c>
      <c r="C1359" s="144" t="s">
        <v>21</v>
      </c>
      <c r="D1359" s="144" t="s">
        <v>21</v>
      </c>
      <c r="E1359" s="144" t="s">
        <v>21</v>
      </c>
      <c r="F1359" s="146">
        <f>F1358+F1356+F1355+F1357</f>
        <v>0</v>
      </c>
      <c r="I1359" s="135">
        <f>SUM(I1355:I1358)</f>
        <v>0</v>
      </c>
      <c r="J1359" s="135">
        <f>SUM(J1355:J1358)</f>
        <v>0</v>
      </c>
      <c r="P1359" s="106"/>
    </row>
    <row r="1360" spans="1:17" hidden="1" x14ac:dyDescent="0.25">
      <c r="A1360" s="17"/>
      <c r="B1360" s="11"/>
      <c r="C1360" s="17"/>
      <c r="D1360" s="17"/>
      <c r="E1360" s="17"/>
      <c r="F1360" s="36"/>
      <c r="P1360" s="106"/>
    </row>
    <row r="1361" spans="1:17" hidden="1" x14ac:dyDescent="0.25">
      <c r="A1361" s="861" t="s">
        <v>153</v>
      </c>
      <c r="B1361" s="861"/>
      <c r="C1361" s="861"/>
      <c r="D1361" s="861"/>
      <c r="E1361" s="861"/>
      <c r="F1361" s="861"/>
      <c r="G1361" s="861"/>
      <c r="H1361" s="861"/>
      <c r="I1361" s="861"/>
      <c r="J1361" s="861"/>
      <c r="P1361" s="106"/>
    </row>
    <row r="1362" spans="1:17" hidden="1" x14ac:dyDescent="0.25">
      <c r="A1362" s="862"/>
      <c r="B1362" s="862"/>
      <c r="C1362" s="862"/>
      <c r="D1362" s="862"/>
      <c r="E1362" s="862"/>
      <c r="F1362" s="862"/>
      <c r="I1362" s="850" t="s">
        <v>172</v>
      </c>
      <c r="J1362" s="850"/>
      <c r="P1362" s="106"/>
    </row>
    <row r="1363" spans="1:17" ht="56.25" hidden="1" x14ac:dyDescent="0.25">
      <c r="A1363" s="167" t="s">
        <v>24</v>
      </c>
      <c r="B1363" s="167" t="s">
        <v>14</v>
      </c>
      <c r="C1363" s="167" t="s">
        <v>78</v>
      </c>
      <c r="D1363" s="167" t="s">
        <v>27</v>
      </c>
      <c r="E1363" s="167" t="s">
        <v>79</v>
      </c>
      <c r="F1363" s="167" t="s">
        <v>7</v>
      </c>
      <c r="I1363" s="133" t="s">
        <v>115</v>
      </c>
      <c r="J1363" s="133" t="s">
        <v>173</v>
      </c>
      <c r="K1363" s="81"/>
      <c r="L1363" s="81"/>
      <c r="P1363" s="106"/>
    </row>
    <row r="1364" spans="1:17" hidden="1" x14ac:dyDescent="0.25">
      <c r="A1364" s="113">
        <v>1</v>
      </c>
      <c r="B1364" s="113">
        <v>2</v>
      </c>
      <c r="C1364" s="113">
        <v>3</v>
      </c>
      <c r="D1364" s="113">
        <v>4</v>
      </c>
      <c r="E1364" s="113">
        <v>5</v>
      </c>
      <c r="F1364" s="113">
        <v>6</v>
      </c>
      <c r="G1364" s="78"/>
      <c r="H1364" s="78"/>
      <c r="I1364" s="135"/>
      <c r="J1364" s="135"/>
      <c r="P1364" s="106"/>
    </row>
    <row r="1365" spans="1:17" hidden="1" x14ac:dyDescent="0.25">
      <c r="A1365" s="167">
        <v>1</v>
      </c>
      <c r="B1365" s="10"/>
      <c r="C1365" s="167"/>
      <c r="D1365" s="167"/>
      <c r="E1365" s="165" t="e">
        <f>F1365/D1365</f>
        <v>#DIV/0!</v>
      </c>
      <c r="F1365" s="165"/>
      <c r="I1365" s="138"/>
      <c r="J1365" s="138"/>
      <c r="P1365" s="106"/>
    </row>
    <row r="1366" spans="1:17" s="78" customFormat="1" hidden="1" x14ac:dyDescent="0.25">
      <c r="A1366" s="167">
        <v>2</v>
      </c>
      <c r="B1366" s="10"/>
      <c r="C1366" s="14"/>
      <c r="D1366" s="14"/>
      <c r="E1366" s="165" t="e">
        <f t="shared" ref="E1366:E1368" si="50">F1366/D1366</f>
        <v>#DIV/0!</v>
      </c>
      <c r="F1366" s="165"/>
      <c r="G1366" s="67"/>
      <c r="H1366" s="67"/>
      <c r="I1366" s="138"/>
      <c r="J1366" s="138"/>
      <c r="K1366" s="79"/>
      <c r="O1366" s="188"/>
      <c r="P1366" s="186"/>
      <c r="Q1366" s="188"/>
    </row>
    <row r="1367" spans="1:17" hidden="1" x14ac:dyDescent="0.25">
      <c r="A1367" s="167"/>
      <c r="B1367" s="10"/>
      <c r="C1367" s="14"/>
      <c r="D1367" s="14"/>
      <c r="E1367" s="165" t="e">
        <f t="shared" si="50"/>
        <v>#DIV/0!</v>
      </c>
      <c r="F1367" s="165"/>
      <c r="I1367" s="138"/>
      <c r="J1367" s="138"/>
      <c r="P1367" s="106"/>
    </row>
    <row r="1368" spans="1:17" hidden="1" x14ac:dyDescent="0.25">
      <c r="A1368" s="167">
        <v>3</v>
      </c>
      <c r="B1368" s="10"/>
      <c r="C1368" s="167"/>
      <c r="D1368" s="167"/>
      <c r="E1368" s="165" t="e">
        <f t="shared" si="50"/>
        <v>#DIV/0!</v>
      </c>
      <c r="F1368" s="165"/>
      <c r="I1368" s="138"/>
      <c r="J1368" s="138"/>
      <c r="P1368" s="106"/>
    </row>
    <row r="1369" spans="1:17" ht="32.25" hidden="1" customHeight="1" x14ac:dyDescent="0.25">
      <c r="A1369" s="144"/>
      <c r="B1369" s="145" t="s">
        <v>20</v>
      </c>
      <c r="C1369" s="144" t="s">
        <v>21</v>
      </c>
      <c r="D1369" s="144" t="s">
        <v>21</v>
      </c>
      <c r="E1369" s="144" t="s">
        <v>21</v>
      </c>
      <c r="F1369" s="146">
        <f>F1368+F1366+F1365+F1367</f>
        <v>0</v>
      </c>
      <c r="I1369" s="135">
        <f>SUM(I1365:I1368)</f>
        <v>0</v>
      </c>
      <c r="J1369" s="135">
        <f>SUM(J1365:J1368)</f>
        <v>0</v>
      </c>
      <c r="P1369" s="106"/>
    </row>
    <row r="1370" spans="1:17" hidden="1" x14ac:dyDescent="0.25">
      <c r="A1370" s="17"/>
      <c r="B1370" s="11"/>
      <c r="C1370" s="17"/>
      <c r="D1370" s="17"/>
      <c r="E1370" s="17"/>
      <c r="F1370" s="36"/>
      <c r="P1370" s="106"/>
    </row>
    <row r="1371" spans="1:17" hidden="1" x14ac:dyDescent="0.25">
      <c r="A1371" s="861" t="s">
        <v>154</v>
      </c>
      <c r="B1371" s="861"/>
      <c r="C1371" s="861"/>
      <c r="D1371" s="861"/>
      <c r="E1371" s="861"/>
      <c r="F1371" s="861"/>
      <c r="G1371" s="861"/>
      <c r="H1371" s="861"/>
      <c r="I1371" s="861"/>
      <c r="J1371" s="861"/>
      <c r="P1371" s="106"/>
    </row>
    <row r="1372" spans="1:17" hidden="1" x14ac:dyDescent="0.25">
      <c r="A1372" s="862"/>
      <c r="B1372" s="862"/>
      <c r="C1372" s="862"/>
      <c r="D1372" s="862"/>
      <c r="E1372" s="862"/>
      <c r="F1372" s="862"/>
      <c r="I1372" s="850" t="s">
        <v>172</v>
      </c>
      <c r="J1372" s="850"/>
      <c r="P1372" s="106"/>
    </row>
    <row r="1373" spans="1:17" ht="56.25" hidden="1" x14ac:dyDescent="0.25">
      <c r="A1373" s="167" t="s">
        <v>24</v>
      </c>
      <c r="B1373" s="167" t="s">
        <v>14</v>
      </c>
      <c r="C1373" s="167" t="s">
        <v>78</v>
      </c>
      <c r="D1373" s="167" t="s">
        <v>27</v>
      </c>
      <c r="E1373" s="167" t="s">
        <v>79</v>
      </c>
      <c r="F1373" s="167" t="s">
        <v>7</v>
      </c>
      <c r="I1373" s="133" t="s">
        <v>115</v>
      </c>
      <c r="J1373" s="133" t="s">
        <v>173</v>
      </c>
      <c r="K1373" s="81"/>
      <c r="L1373" s="81"/>
      <c r="P1373" s="106"/>
    </row>
    <row r="1374" spans="1:17" hidden="1" x14ac:dyDescent="0.25">
      <c r="A1374" s="112">
        <v>1</v>
      </c>
      <c r="B1374" s="112">
        <v>2</v>
      </c>
      <c r="C1374" s="112">
        <v>3</v>
      </c>
      <c r="D1374" s="112">
        <v>4</v>
      </c>
      <c r="E1374" s="113">
        <v>5</v>
      </c>
      <c r="F1374" s="113">
        <v>6</v>
      </c>
      <c r="G1374" s="8"/>
      <c r="H1374" s="8"/>
      <c r="I1374" s="135"/>
      <c r="J1374" s="135"/>
      <c r="P1374" s="106"/>
    </row>
    <row r="1375" spans="1:17" hidden="1" x14ac:dyDescent="0.25">
      <c r="A1375" s="167">
        <v>1</v>
      </c>
      <c r="B1375" s="10"/>
      <c r="C1375" s="167" t="s">
        <v>233</v>
      </c>
      <c r="D1375" s="167"/>
      <c r="E1375" s="165" t="e">
        <f>F1375/D1375</f>
        <v>#DIV/0!</v>
      </c>
      <c r="F1375" s="165"/>
      <c r="I1375" s="138"/>
      <c r="J1375" s="138"/>
      <c r="P1375" s="106"/>
    </row>
    <row r="1376" spans="1:17" s="8" customFormat="1" hidden="1" x14ac:dyDescent="0.25">
      <c r="A1376" s="167">
        <v>2</v>
      </c>
      <c r="B1376" s="10"/>
      <c r="C1376" s="14" t="s">
        <v>229</v>
      </c>
      <c r="D1376" s="14"/>
      <c r="E1376" s="165" t="e">
        <f t="shared" ref="E1376:E1378" si="51">F1376/D1376</f>
        <v>#DIV/0!</v>
      </c>
      <c r="F1376" s="165"/>
      <c r="G1376" s="67"/>
      <c r="H1376" s="67"/>
      <c r="I1376" s="138"/>
      <c r="J1376" s="138"/>
      <c r="K1376" s="80"/>
      <c r="O1376" s="192"/>
      <c r="P1376" s="187"/>
      <c r="Q1376" s="192"/>
    </row>
    <row r="1377" spans="1:17" hidden="1" x14ac:dyDescent="0.25">
      <c r="A1377" s="167"/>
      <c r="B1377" s="10"/>
      <c r="C1377" s="14"/>
      <c r="D1377" s="14"/>
      <c r="E1377" s="165" t="e">
        <f t="shared" si="51"/>
        <v>#DIV/0!</v>
      </c>
      <c r="F1377" s="165"/>
      <c r="I1377" s="138"/>
      <c r="J1377" s="138"/>
      <c r="P1377" s="106"/>
    </row>
    <row r="1378" spans="1:17" hidden="1" x14ac:dyDescent="0.25">
      <c r="A1378" s="167">
        <v>3</v>
      </c>
      <c r="B1378" s="10"/>
      <c r="C1378" s="167"/>
      <c r="D1378" s="167"/>
      <c r="E1378" s="165" t="e">
        <f t="shared" si="51"/>
        <v>#DIV/0!</v>
      </c>
      <c r="F1378" s="165"/>
      <c r="I1378" s="138"/>
      <c r="J1378" s="138"/>
      <c r="P1378" s="106"/>
    </row>
    <row r="1379" spans="1:17" ht="33" hidden="1" customHeight="1" x14ac:dyDescent="0.25">
      <c r="A1379" s="144"/>
      <c r="B1379" s="145" t="s">
        <v>20</v>
      </c>
      <c r="C1379" s="144" t="s">
        <v>21</v>
      </c>
      <c r="D1379" s="144" t="s">
        <v>21</v>
      </c>
      <c r="E1379" s="144" t="s">
        <v>21</v>
      </c>
      <c r="F1379" s="146">
        <f>F1378+F1376+F1375+F1377</f>
        <v>0</v>
      </c>
      <c r="I1379" s="135">
        <f>SUM(I1375:I1378)</f>
        <v>0</v>
      </c>
      <c r="J1379" s="135">
        <f>SUM(J1375:J1378)</f>
        <v>0</v>
      </c>
      <c r="P1379" s="106"/>
    </row>
    <row r="1380" spans="1:17" hidden="1" x14ac:dyDescent="0.25">
      <c r="A1380" s="17"/>
      <c r="B1380" s="11"/>
      <c r="C1380" s="17"/>
      <c r="D1380" s="17"/>
      <c r="E1380" s="17"/>
      <c r="F1380" s="36"/>
      <c r="P1380" s="106"/>
    </row>
    <row r="1381" spans="1:17" hidden="1" x14ac:dyDescent="0.25">
      <c r="A1381" s="861" t="s">
        <v>155</v>
      </c>
      <c r="B1381" s="861"/>
      <c r="C1381" s="861"/>
      <c r="D1381" s="861"/>
      <c r="E1381" s="861"/>
      <c r="F1381" s="861"/>
      <c r="G1381" s="861"/>
      <c r="H1381" s="861"/>
      <c r="I1381" s="861"/>
      <c r="J1381" s="861"/>
      <c r="P1381" s="106"/>
    </row>
    <row r="1382" spans="1:17" hidden="1" x14ac:dyDescent="0.25">
      <c r="A1382" s="862"/>
      <c r="B1382" s="862"/>
      <c r="C1382" s="862"/>
      <c r="D1382" s="862"/>
      <c r="E1382" s="862"/>
      <c r="F1382" s="862"/>
      <c r="I1382" s="850" t="s">
        <v>172</v>
      </c>
      <c r="J1382" s="850"/>
      <c r="P1382" s="106"/>
    </row>
    <row r="1383" spans="1:17" ht="56.25" hidden="1" x14ac:dyDescent="0.25">
      <c r="A1383" s="167" t="s">
        <v>24</v>
      </c>
      <c r="B1383" s="167" t="s">
        <v>14</v>
      </c>
      <c r="C1383" s="167" t="s">
        <v>78</v>
      </c>
      <c r="D1383" s="167" t="s">
        <v>27</v>
      </c>
      <c r="E1383" s="167" t="s">
        <v>79</v>
      </c>
      <c r="F1383" s="167" t="s">
        <v>7</v>
      </c>
      <c r="I1383" s="133" t="s">
        <v>115</v>
      </c>
      <c r="J1383" s="133" t="s">
        <v>173</v>
      </c>
      <c r="K1383" s="81"/>
      <c r="L1383" s="105"/>
      <c r="P1383" s="106"/>
    </row>
    <row r="1384" spans="1:17" hidden="1" x14ac:dyDescent="0.25">
      <c r="A1384" s="113">
        <v>1</v>
      </c>
      <c r="B1384" s="113">
        <v>2</v>
      </c>
      <c r="C1384" s="113">
        <v>3</v>
      </c>
      <c r="D1384" s="113">
        <v>4</v>
      </c>
      <c r="E1384" s="113">
        <v>5</v>
      </c>
      <c r="F1384" s="113">
        <v>6</v>
      </c>
      <c r="G1384" s="78"/>
      <c r="H1384" s="78"/>
      <c r="I1384" s="135"/>
      <c r="J1384" s="135"/>
      <c r="P1384" s="106"/>
    </row>
    <row r="1385" spans="1:17" hidden="1" x14ac:dyDescent="0.25">
      <c r="A1385" s="167">
        <v>1</v>
      </c>
      <c r="B1385" s="10"/>
      <c r="C1385" s="167"/>
      <c r="D1385" s="167"/>
      <c r="E1385" s="165" t="e">
        <f>F1385/D1385</f>
        <v>#DIV/0!</v>
      </c>
      <c r="F1385" s="165"/>
      <c r="I1385" s="138"/>
      <c r="J1385" s="138"/>
      <c r="P1385" s="106"/>
    </row>
    <row r="1386" spans="1:17" s="78" customFormat="1" hidden="1" x14ac:dyDescent="0.25">
      <c r="A1386" s="167">
        <v>2</v>
      </c>
      <c r="B1386" s="10"/>
      <c r="C1386" s="14"/>
      <c r="D1386" s="14"/>
      <c r="E1386" s="165" t="e">
        <f t="shared" ref="E1386:E1388" si="52">F1386/D1386</f>
        <v>#DIV/0!</v>
      </c>
      <c r="F1386" s="165"/>
      <c r="G1386" s="67"/>
      <c r="H1386" s="67"/>
      <c r="I1386" s="138"/>
      <c r="J1386" s="138"/>
      <c r="K1386" s="79"/>
      <c r="O1386" s="188"/>
      <c r="P1386" s="186"/>
      <c r="Q1386" s="188"/>
    </row>
    <row r="1387" spans="1:17" hidden="1" x14ac:dyDescent="0.25">
      <c r="A1387" s="167"/>
      <c r="B1387" s="10"/>
      <c r="C1387" s="14"/>
      <c r="D1387" s="14"/>
      <c r="E1387" s="165" t="e">
        <f t="shared" si="52"/>
        <v>#DIV/0!</v>
      </c>
      <c r="F1387" s="165"/>
      <c r="I1387" s="138"/>
      <c r="J1387" s="138"/>
      <c r="P1387" s="106"/>
    </row>
    <row r="1388" spans="1:17" hidden="1" x14ac:dyDescent="0.25">
      <c r="A1388" s="167">
        <v>3</v>
      </c>
      <c r="B1388" s="10"/>
      <c r="C1388" s="167"/>
      <c r="D1388" s="167"/>
      <c r="E1388" s="165" t="e">
        <f t="shared" si="52"/>
        <v>#DIV/0!</v>
      </c>
      <c r="F1388" s="165"/>
      <c r="I1388" s="138"/>
      <c r="J1388" s="138"/>
      <c r="P1388" s="106"/>
    </row>
    <row r="1389" spans="1:17" ht="28.5" hidden="1" customHeight="1" x14ac:dyDescent="0.25">
      <c r="A1389" s="144"/>
      <c r="B1389" s="145" t="s">
        <v>20</v>
      </c>
      <c r="C1389" s="144" t="s">
        <v>21</v>
      </c>
      <c r="D1389" s="144" t="s">
        <v>21</v>
      </c>
      <c r="E1389" s="144" t="s">
        <v>21</v>
      </c>
      <c r="F1389" s="146">
        <f>F1388+F1386+F1385+F1387</f>
        <v>0</v>
      </c>
      <c r="I1389" s="135">
        <f>SUM(I1385:I1388)</f>
        <v>0</v>
      </c>
      <c r="J1389" s="135">
        <f>SUM(J1385:J1388)</f>
        <v>0</v>
      </c>
      <c r="P1389" s="106"/>
    </row>
    <row r="1390" spans="1:17" hidden="1" x14ac:dyDescent="0.25">
      <c r="A1390" s="17"/>
      <c r="B1390" s="11"/>
      <c r="C1390" s="17"/>
      <c r="D1390" s="17"/>
      <c r="E1390" s="17"/>
      <c r="F1390" s="36"/>
      <c r="P1390" s="106"/>
    </row>
    <row r="1391" spans="1:17" x14ac:dyDescent="0.25">
      <c r="A1391" s="861" t="s">
        <v>156</v>
      </c>
      <c r="B1391" s="861"/>
      <c r="C1391" s="861"/>
      <c r="D1391" s="861"/>
      <c r="E1391" s="861"/>
      <c r="F1391" s="861"/>
      <c r="G1391" s="861"/>
      <c r="H1391" s="861"/>
      <c r="I1391" s="861"/>
      <c r="J1391" s="861"/>
      <c r="P1391" s="106"/>
    </row>
    <row r="1392" spans="1:17" x14ac:dyDescent="0.25">
      <c r="A1392" s="862"/>
      <c r="B1392" s="862"/>
      <c r="C1392" s="862"/>
      <c r="D1392" s="862"/>
      <c r="E1392" s="862"/>
      <c r="F1392" s="862"/>
      <c r="I1392" s="850" t="s">
        <v>172</v>
      </c>
      <c r="J1392" s="850"/>
      <c r="P1392" s="106"/>
    </row>
    <row r="1393" spans="1:17" ht="56.25" x14ac:dyDescent="0.25">
      <c r="A1393" s="167" t="s">
        <v>24</v>
      </c>
      <c r="B1393" s="167" t="s">
        <v>14</v>
      </c>
      <c r="C1393" s="167" t="s">
        <v>78</v>
      </c>
      <c r="D1393" s="167" t="s">
        <v>27</v>
      </c>
      <c r="E1393" s="167" t="s">
        <v>79</v>
      </c>
      <c r="F1393" s="167" t="s">
        <v>7</v>
      </c>
      <c r="I1393" s="133" t="s">
        <v>115</v>
      </c>
      <c r="J1393" s="133" t="s">
        <v>173</v>
      </c>
      <c r="K1393" s="81"/>
      <c r="L1393" s="105"/>
      <c r="P1393" s="106"/>
    </row>
    <row r="1394" spans="1:17" x14ac:dyDescent="0.25">
      <c r="A1394" s="113">
        <v>1</v>
      </c>
      <c r="B1394" s="113">
        <v>2</v>
      </c>
      <c r="C1394" s="113">
        <v>3</v>
      </c>
      <c r="D1394" s="113">
        <v>4</v>
      </c>
      <c r="E1394" s="113">
        <v>5</v>
      </c>
      <c r="F1394" s="113">
        <v>6</v>
      </c>
      <c r="G1394" s="78"/>
      <c r="H1394" s="78"/>
      <c r="I1394" s="135"/>
      <c r="J1394" s="135"/>
      <c r="P1394" s="106"/>
    </row>
    <row r="1395" spans="1:17" ht="46.5" x14ac:dyDescent="0.25">
      <c r="A1395" s="658">
        <v>1</v>
      </c>
      <c r="B1395" s="260" t="s">
        <v>353</v>
      </c>
      <c r="C1395" s="658" t="s">
        <v>229</v>
      </c>
      <c r="D1395" s="261">
        <v>3</v>
      </c>
      <c r="E1395" s="657">
        <f>F1395/D1395</f>
        <v>7400</v>
      </c>
      <c r="F1395" s="94">
        <v>22200</v>
      </c>
      <c r="I1395" s="138"/>
      <c r="J1395" s="138"/>
      <c r="P1395" s="106"/>
    </row>
    <row r="1396" spans="1:17" s="78" customFormat="1" ht="46.5" x14ac:dyDescent="0.25">
      <c r="A1396" s="658">
        <v>2</v>
      </c>
      <c r="B1396" s="545" t="s">
        <v>354</v>
      </c>
      <c r="C1396" s="658" t="s">
        <v>229</v>
      </c>
      <c r="D1396" s="261">
        <v>1</v>
      </c>
      <c r="E1396" s="657">
        <f t="shared" ref="E1396" si="53">F1396/D1396</f>
        <v>7000</v>
      </c>
      <c r="F1396" s="94">
        <v>7000</v>
      </c>
      <c r="G1396" s="67"/>
      <c r="H1396" s="67"/>
      <c r="I1396" s="138"/>
      <c r="J1396" s="138"/>
      <c r="K1396" s="79"/>
      <c r="O1396" s="188"/>
      <c r="P1396" s="186"/>
      <c r="Q1396" s="188"/>
    </row>
    <row r="1397" spans="1:17" x14ac:dyDescent="0.25">
      <c r="A1397" s="167">
        <v>3</v>
      </c>
      <c r="B1397" s="275" t="s">
        <v>426</v>
      </c>
      <c r="C1397" s="368" t="s">
        <v>229</v>
      </c>
      <c r="D1397" s="261"/>
      <c r="E1397" s="367" t="e">
        <f t="shared" ref="E1397" si="54">F1397/D1397</f>
        <v>#DIV/0!</v>
      </c>
      <c r="F1397" s="94">
        <v>3759.04</v>
      </c>
      <c r="I1397" s="138"/>
      <c r="J1397" s="138"/>
      <c r="P1397" s="106"/>
      <c r="Q1397" s="195"/>
    </row>
    <row r="1398" spans="1:17" ht="36" customHeight="1" x14ac:dyDescent="0.25">
      <c r="A1398" s="144"/>
      <c r="B1398" s="145" t="s">
        <v>20</v>
      </c>
      <c r="C1398" s="144" t="s">
        <v>21</v>
      </c>
      <c r="D1398" s="144" t="s">
        <v>21</v>
      </c>
      <c r="E1398" s="144" t="s">
        <v>21</v>
      </c>
      <c r="F1398" s="146">
        <f>F1397+F1396+F1395</f>
        <v>32959.040000000001</v>
      </c>
      <c r="I1398" s="135">
        <f>SUM(I1395:I1397)</f>
        <v>0</v>
      </c>
      <c r="J1398" s="135">
        <f>SUM(J1395:J1397)</f>
        <v>0</v>
      </c>
      <c r="K1398" s="76"/>
      <c r="P1398" s="106"/>
      <c r="Q1398" s="195"/>
    </row>
    <row r="1399" spans="1:17" x14ac:dyDescent="0.25">
      <c r="A1399" s="17"/>
      <c r="B1399" s="11"/>
      <c r="C1399" s="17"/>
      <c r="D1399" s="17"/>
      <c r="E1399" s="17"/>
      <c r="F1399" s="36"/>
      <c r="P1399" s="106"/>
      <c r="Q1399" s="195"/>
    </row>
    <row r="1400" spans="1:17" hidden="1" x14ac:dyDescent="0.25">
      <c r="A1400" s="861" t="s">
        <v>149</v>
      </c>
      <c r="B1400" s="861"/>
      <c r="C1400" s="861"/>
      <c r="D1400" s="861"/>
      <c r="E1400" s="861"/>
      <c r="F1400" s="861"/>
      <c r="G1400" s="861"/>
      <c r="H1400" s="861"/>
      <c r="I1400" s="861"/>
      <c r="J1400" s="861"/>
      <c r="P1400" s="106"/>
      <c r="Q1400" s="195"/>
    </row>
    <row r="1401" spans="1:17" hidden="1" x14ac:dyDescent="0.25">
      <c r="A1401" s="862"/>
      <c r="B1401" s="862"/>
      <c r="C1401" s="862"/>
      <c r="D1401" s="862"/>
      <c r="E1401" s="862"/>
      <c r="F1401" s="17"/>
      <c r="I1401" s="850" t="s">
        <v>172</v>
      </c>
      <c r="J1401" s="850"/>
      <c r="O1401" s="106"/>
    </row>
    <row r="1402" spans="1:17" ht="56.25" hidden="1" x14ac:dyDescent="0.25">
      <c r="A1402" s="167" t="s">
        <v>15</v>
      </c>
      <c r="B1402" s="167" t="s">
        <v>14</v>
      </c>
      <c r="C1402" s="167" t="s">
        <v>27</v>
      </c>
      <c r="D1402" s="167" t="s">
        <v>75</v>
      </c>
      <c r="E1402" s="167" t="s">
        <v>7</v>
      </c>
      <c r="I1402" s="133" t="s">
        <v>115</v>
      </c>
      <c r="J1402" s="133" t="s">
        <v>173</v>
      </c>
      <c r="K1402" s="81"/>
      <c r="O1402" s="106"/>
    </row>
    <row r="1403" spans="1:17" hidden="1" x14ac:dyDescent="0.25">
      <c r="A1403" s="113">
        <v>1</v>
      </c>
      <c r="B1403" s="113">
        <v>2</v>
      </c>
      <c r="C1403" s="113">
        <v>3</v>
      </c>
      <c r="D1403" s="113">
        <v>4</v>
      </c>
      <c r="E1403" s="113">
        <v>5</v>
      </c>
      <c r="F1403" s="78"/>
      <c r="G1403" s="78"/>
      <c r="H1403" s="78"/>
      <c r="I1403" s="135"/>
      <c r="J1403" s="135"/>
      <c r="O1403" s="106"/>
    </row>
    <row r="1404" spans="1:17" ht="33" hidden="1" customHeight="1" x14ac:dyDescent="0.25">
      <c r="A1404" s="167">
        <v>1</v>
      </c>
      <c r="B1404" s="10" t="s">
        <v>84</v>
      </c>
      <c r="C1404" s="167"/>
      <c r="D1404" s="165" t="e">
        <f>E1404/C1404</f>
        <v>#DIV/0!</v>
      </c>
      <c r="E1404" s="165"/>
      <c r="I1404" s="138"/>
      <c r="J1404" s="138"/>
      <c r="O1404" s="106"/>
    </row>
    <row r="1405" spans="1:17" s="78" customFormat="1" ht="33" hidden="1" customHeight="1" x14ac:dyDescent="0.25">
      <c r="A1405" s="167">
        <v>2</v>
      </c>
      <c r="B1405" s="10" t="s">
        <v>83</v>
      </c>
      <c r="C1405" s="167"/>
      <c r="D1405" s="165" t="e">
        <f>E1405/C1405</f>
        <v>#DIV/0!</v>
      </c>
      <c r="E1405" s="165"/>
      <c r="F1405" s="67"/>
      <c r="G1405" s="67"/>
      <c r="H1405" s="67"/>
      <c r="I1405" s="138"/>
      <c r="J1405" s="138"/>
      <c r="K1405" s="79"/>
      <c r="O1405" s="186"/>
      <c r="P1405" s="188"/>
      <c r="Q1405" s="188"/>
    </row>
    <row r="1406" spans="1:17" ht="33" hidden="1" customHeight="1" x14ac:dyDescent="0.25">
      <c r="A1406" s="167">
        <v>3</v>
      </c>
      <c r="B1406" s="10" t="s">
        <v>85</v>
      </c>
      <c r="C1406" s="167"/>
      <c r="D1406" s="165" t="e">
        <f>E1406/C1406</f>
        <v>#DIV/0!</v>
      </c>
      <c r="E1406" s="165"/>
      <c r="I1406" s="138"/>
      <c r="J1406" s="138"/>
      <c r="O1406" s="106"/>
    </row>
    <row r="1407" spans="1:17" ht="33" hidden="1" customHeight="1" x14ac:dyDescent="0.25">
      <c r="A1407" s="167">
        <v>4</v>
      </c>
      <c r="B1407" s="10" t="s">
        <v>86</v>
      </c>
      <c r="C1407" s="167"/>
      <c r="D1407" s="165" t="e">
        <f>E1407/C1407</f>
        <v>#DIV/0!</v>
      </c>
      <c r="E1407" s="165"/>
      <c r="I1407" s="138"/>
      <c r="J1407" s="138"/>
      <c r="O1407" s="106"/>
    </row>
    <row r="1408" spans="1:17" ht="27" hidden="1" customHeight="1" x14ac:dyDescent="0.25">
      <c r="A1408" s="144"/>
      <c r="B1408" s="145" t="s">
        <v>20</v>
      </c>
      <c r="C1408" s="144"/>
      <c r="D1408" s="144" t="s">
        <v>21</v>
      </c>
      <c r="E1408" s="146">
        <f>E1407+E1406+E1405+E1404</f>
        <v>0</v>
      </c>
      <c r="I1408" s="135">
        <f>SUM(I1404:I1407)</f>
        <v>0</v>
      </c>
      <c r="J1408" s="135">
        <f>SUM(J1404:J1407)</f>
        <v>0</v>
      </c>
      <c r="O1408" s="106"/>
    </row>
    <row r="1409" spans="1:17" hidden="1" x14ac:dyDescent="0.25">
      <c r="A1409" s="35"/>
      <c r="B1409" s="11"/>
      <c r="C1409" s="17"/>
      <c r="D1409" s="17"/>
      <c r="E1409" s="17"/>
      <c r="F1409" s="36"/>
      <c r="O1409" s="106"/>
    </row>
    <row r="1410" spans="1:17" hidden="1" x14ac:dyDescent="0.25">
      <c r="A1410" s="861" t="s">
        <v>158</v>
      </c>
      <c r="B1410" s="861"/>
      <c r="C1410" s="861"/>
      <c r="D1410" s="861"/>
      <c r="E1410" s="861"/>
      <c r="F1410" s="861"/>
      <c r="G1410" s="861"/>
      <c r="H1410" s="861"/>
      <c r="I1410" s="861"/>
      <c r="J1410" s="861"/>
      <c r="O1410" s="106"/>
    </row>
    <row r="1411" spans="1:17" hidden="1" x14ac:dyDescent="0.25">
      <c r="A1411" s="30"/>
      <c r="B1411" s="11"/>
      <c r="C1411" s="17"/>
      <c r="D1411" s="17"/>
      <c r="E1411" s="17"/>
      <c r="F1411" s="17"/>
      <c r="P1411" s="106"/>
    </row>
    <row r="1412" spans="1:17" hidden="1" x14ac:dyDescent="0.25">
      <c r="A1412" s="30"/>
      <c r="B1412" s="11"/>
      <c r="C1412" s="17"/>
      <c r="D1412" s="17"/>
      <c r="E1412" s="17"/>
      <c r="F1412" s="17"/>
      <c r="I1412" s="850" t="s">
        <v>172</v>
      </c>
      <c r="J1412" s="850"/>
      <c r="K1412" s="128"/>
    </row>
    <row r="1413" spans="1:17" ht="56.25" hidden="1" x14ac:dyDescent="0.25">
      <c r="A1413" s="167" t="s">
        <v>24</v>
      </c>
      <c r="B1413" s="167" t="s">
        <v>14</v>
      </c>
      <c r="C1413" s="167" t="s">
        <v>74</v>
      </c>
      <c r="D1413" s="167" t="s">
        <v>117</v>
      </c>
      <c r="F1413" s="17"/>
      <c r="I1413" s="133" t="s">
        <v>115</v>
      </c>
      <c r="J1413" s="133" t="s">
        <v>173</v>
      </c>
      <c r="P1413" s="106"/>
    </row>
    <row r="1414" spans="1:17" hidden="1" x14ac:dyDescent="0.25">
      <c r="A1414" s="113">
        <v>1</v>
      </c>
      <c r="B1414" s="113">
        <v>2</v>
      </c>
      <c r="C1414" s="113">
        <v>3</v>
      </c>
      <c r="D1414" s="113">
        <v>4</v>
      </c>
      <c r="E1414" s="78"/>
      <c r="F1414" s="1"/>
      <c r="G1414" s="78"/>
      <c r="H1414" s="78"/>
      <c r="I1414" s="135"/>
      <c r="J1414" s="135"/>
      <c r="P1414" s="106"/>
    </row>
    <row r="1415" spans="1:17" hidden="1" x14ac:dyDescent="0.25">
      <c r="A1415" s="167"/>
      <c r="B1415" s="15"/>
      <c r="C1415" s="13"/>
      <c r="D1415" s="165"/>
      <c r="F1415" s="17"/>
      <c r="I1415" s="138"/>
      <c r="J1415" s="138"/>
      <c r="P1415" s="106"/>
    </row>
    <row r="1416" spans="1:17" s="78" customFormat="1" hidden="1" x14ac:dyDescent="0.25">
      <c r="A1416" s="167"/>
      <c r="B1416" s="15"/>
      <c r="C1416" s="13"/>
      <c r="D1416" s="165"/>
      <c r="E1416" s="67"/>
      <c r="F1416" s="36"/>
      <c r="G1416" s="67"/>
      <c r="H1416" s="67"/>
      <c r="I1416" s="138"/>
      <c r="J1416" s="138"/>
      <c r="K1416" s="79"/>
      <c r="O1416" s="188"/>
      <c r="P1416" s="186"/>
      <c r="Q1416" s="188"/>
    </row>
    <row r="1417" spans="1:17" hidden="1" x14ac:dyDescent="0.25">
      <c r="A1417" s="167"/>
      <c r="B1417" s="15"/>
      <c r="C1417" s="13"/>
      <c r="D1417" s="165"/>
      <c r="F1417" s="17"/>
      <c r="I1417" s="138"/>
      <c r="J1417" s="138"/>
      <c r="P1417" s="106"/>
      <c r="Q1417" s="195"/>
    </row>
    <row r="1418" spans="1:17" hidden="1" x14ac:dyDescent="0.25">
      <c r="A1418" s="167"/>
      <c r="B1418" s="15"/>
      <c r="C1418" s="13"/>
      <c r="D1418" s="165"/>
      <c r="F1418" s="17"/>
      <c r="I1418" s="138"/>
      <c r="J1418" s="138"/>
      <c r="P1418" s="106"/>
      <c r="Q1418" s="195"/>
    </row>
    <row r="1419" spans="1:17" ht="30.75" hidden="1" customHeight="1" x14ac:dyDescent="0.25">
      <c r="A1419" s="144"/>
      <c r="B1419" s="145" t="s">
        <v>20</v>
      </c>
      <c r="C1419" s="144" t="s">
        <v>21</v>
      </c>
      <c r="D1419" s="146">
        <f>SUM(D1415:D1418)</f>
        <v>0</v>
      </c>
      <c r="F1419" s="17"/>
      <c r="I1419" s="135">
        <f>SUM(I1415:I1418)</f>
        <v>0</v>
      </c>
      <c r="J1419" s="135">
        <f>SUM(J1415:J1418)</f>
        <v>0</v>
      </c>
      <c r="P1419" s="106"/>
      <c r="Q1419" s="195"/>
    </row>
    <row r="1420" spans="1:17" hidden="1" x14ac:dyDescent="0.25">
      <c r="A1420" s="35"/>
      <c r="B1420" s="11"/>
      <c r="C1420" s="17"/>
      <c r="D1420" s="17"/>
      <c r="E1420" s="17"/>
      <c r="F1420" s="36"/>
      <c r="P1420" s="106"/>
      <c r="Q1420" s="195"/>
    </row>
    <row r="1421" spans="1:17" s="390" customFormat="1" x14ac:dyDescent="0.25">
      <c r="A1421" s="871" t="s">
        <v>298</v>
      </c>
      <c r="B1421" s="871"/>
      <c r="C1421" s="871"/>
      <c r="D1421" s="871"/>
      <c r="E1421" s="871"/>
      <c r="F1421" s="871"/>
      <c r="G1421" s="871"/>
      <c r="H1421" s="871"/>
      <c r="I1421" s="871"/>
      <c r="J1421" s="871"/>
      <c r="K1421" s="241"/>
      <c r="M1421" s="391"/>
      <c r="O1421" s="392"/>
      <c r="P1421" s="392"/>
      <c r="Q1421" s="392"/>
    </row>
    <row r="1422" spans="1:17" s="241" customFormat="1" ht="12" hidden="1" customHeight="1" x14ac:dyDescent="0.25">
      <c r="A1422" s="393"/>
      <c r="B1422" s="394"/>
      <c r="C1422" s="395"/>
      <c r="D1422" s="395"/>
      <c r="E1422" s="395"/>
      <c r="F1422" s="396"/>
      <c r="G1422" s="390"/>
      <c r="H1422" s="390"/>
      <c r="I1422" s="390"/>
      <c r="J1422" s="390"/>
      <c r="M1422" s="397"/>
      <c r="O1422" s="398"/>
      <c r="P1422" s="397"/>
      <c r="Q1422" s="398"/>
    </row>
    <row r="1423" spans="1:17" s="390" customFormat="1" x14ac:dyDescent="0.25">
      <c r="A1423" s="849" t="s">
        <v>286</v>
      </c>
      <c r="B1423" s="849"/>
      <c r="C1423" s="849"/>
      <c r="D1423" s="849"/>
      <c r="E1423" s="849"/>
      <c r="F1423" s="849"/>
      <c r="G1423" s="849"/>
      <c r="H1423" s="849"/>
      <c r="I1423" s="849"/>
      <c r="J1423" s="849"/>
      <c r="K1423" s="241"/>
      <c r="M1423" s="391"/>
      <c r="O1423" s="392"/>
      <c r="P1423" s="392"/>
      <c r="Q1423" s="392"/>
    </row>
    <row r="1424" spans="1:17" s="390" customFormat="1" x14ac:dyDescent="0.25">
      <c r="A1424" s="399"/>
      <c r="B1424" s="399"/>
      <c r="C1424" s="399"/>
      <c r="D1424" s="399"/>
      <c r="E1424" s="399"/>
      <c r="F1424" s="399"/>
      <c r="G1424" s="399"/>
      <c r="H1424" s="399"/>
      <c r="I1424" s="850" t="s">
        <v>172</v>
      </c>
      <c r="J1424" s="850"/>
      <c r="K1424" s="241"/>
      <c r="M1424" s="391"/>
      <c r="O1424" s="392"/>
      <c r="P1424" s="392"/>
      <c r="Q1424" s="392"/>
    </row>
    <row r="1425" spans="1:17" s="395" customFormat="1" ht="82.5" customHeight="1" x14ac:dyDescent="0.25">
      <c r="A1425" s="379" t="s">
        <v>24</v>
      </c>
      <c r="B1425" s="379" t="s">
        <v>0</v>
      </c>
      <c r="C1425" s="379" t="s">
        <v>69</v>
      </c>
      <c r="D1425" s="379" t="s">
        <v>67</v>
      </c>
      <c r="E1425" s="379" t="s">
        <v>70</v>
      </c>
      <c r="F1425" s="379" t="s">
        <v>7</v>
      </c>
      <c r="I1425" s="133" t="s">
        <v>115</v>
      </c>
      <c r="J1425" s="133" t="s">
        <v>173</v>
      </c>
      <c r="K1425" s="400"/>
      <c r="M1425" s="391"/>
      <c r="N1425" s="396"/>
      <c r="O1425" s="401"/>
      <c r="P1425" s="401"/>
      <c r="Q1425" s="401"/>
    </row>
    <row r="1426" spans="1:17" s="395" customFormat="1" x14ac:dyDescent="0.25">
      <c r="A1426" s="380">
        <v>1</v>
      </c>
      <c r="B1426" s="380">
        <v>2</v>
      </c>
      <c r="C1426" s="380">
        <v>4</v>
      </c>
      <c r="D1426" s="380">
        <v>5</v>
      </c>
      <c r="E1426" s="380">
        <v>6</v>
      </c>
      <c r="F1426" s="380">
        <v>7</v>
      </c>
      <c r="G1426" s="402"/>
      <c r="H1426" s="402"/>
      <c r="I1426" s="135"/>
      <c r="J1426" s="135"/>
      <c r="K1426" s="203"/>
      <c r="M1426" s="391"/>
      <c r="O1426" s="401"/>
      <c r="P1426" s="401"/>
      <c r="Q1426" s="401"/>
    </row>
    <row r="1427" spans="1:17" s="395" customFormat="1" ht="33" customHeight="1" x14ac:dyDescent="0.25">
      <c r="A1427" s="379">
        <v>1</v>
      </c>
      <c r="B1427" s="275" t="s">
        <v>92</v>
      </c>
      <c r="C1427" s="781">
        <f>ROUND(F1427/E1427/D1427,0)</f>
        <v>138175</v>
      </c>
      <c r="D1427" s="781">
        <f>11.69</f>
        <v>11.69</v>
      </c>
      <c r="E1427" s="781">
        <v>1.06</v>
      </c>
      <c r="F1427" s="768">
        <v>1712185.2</v>
      </c>
      <c r="I1427" s="138"/>
      <c r="J1427" s="414"/>
      <c r="K1427" s="417"/>
      <c r="L1427" s="391"/>
      <c r="M1427" s="391"/>
      <c r="N1427" s="405"/>
      <c r="O1427" s="401"/>
      <c r="P1427" s="401"/>
      <c r="Q1427" s="401"/>
    </row>
    <row r="1428" spans="1:17" s="395" customFormat="1" ht="33" hidden="1" customHeight="1" x14ac:dyDescent="0.25">
      <c r="A1428" s="379">
        <v>2</v>
      </c>
      <c r="B1428" s="275" t="s">
        <v>222</v>
      </c>
      <c r="C1428" s="781" t="e">
        <f t="shared" ref="C1428" si="55">F1428/D1428</f>
        <v>#DIV/0!</v>
      </c>
      <c r="D1428" s="781"/>
      <c r="E1428" s="781">
        <v>0</v>
      </c>
      <c r="F1428" s="834"/>
      <c r="I1428" s="138"/>
      <c r="J1428" s="414"/>
      <c r="K1428" s="417"/>
      <c r="L1428" s="391"/>
      <c r="M1428" s="391"/>
      <c r="N1428" s="405"/>
      <c r="O1428" s="401"/>
      <c r="P1428" s="401"/>
      <c r="Q1428" s="401"/>
    </row>
    <row r="1429" spans="1:17" s="402" customFormat="1" ht="36" customHeight="1" x14ac:dyDescent="0.25">
      <c r="A1429" s="379">
        <v>3</v>
      </c>
      <c r="B1429" s="275" t="s">
        <v>68</v>
      </c>
      <c r="C1429" s="781">
        <f>ROUND(F1429/E1429/D1429,0)</f>
        <v>1117</v>
      </c>
      <c r="D1429" s="781">
        <f>3082.956</f>
        <v>3082.9560000000001</v>
      </c>
      <c r="E1429" s="781">
        <v>1.06</v>
      </c>
      <c r="F1429" s="768">
        <v>3648650.69</v>
      </c>
      <c r="G1429" s="395"/>
      <c r="H1429" s="395"/>
      <c r="I1429" s="138"/>
      <c r="J1429" s="414"/>
      <c r="K1429" s="417"/>
      <c r="L1429" s="391"/>
      <c r="M1429" s="391"/>
      <c r="N1429" s="405"/>
      <c r="O1429" s="407"/>
      <c r="P1429" s="407"/>
      <c r="Q1429" s="408"/>
    </row>
    <row r="1430" spans="1:17" s="402" customFormat="1" ht="36" hidden="1" customHeight="1" x14ac:dyDescent="0.25">
      <c r="A1430" s="379">
        <v>4</v>
      </c>
      <c r="B1430" s="275" t="s">
        <v>223</v>
      </c>
      <c r="C1430" s="277" t="e">
        <f t="shared" ref="C1430" si="56">F1430/D1430</f>
        <v>#DIV/0!</v>
      </c>
      <c r="D1430" s="277"/>
      <c r="E1430" s="277">
        <v>0</v>
      </c>
      <c r="F1430" s="404"/>
      <c r="G1430" s="395"/>
      <c r="H1430" s="395"/>
      <c r="I1430" s="138"/>
      <c r="J1430" s="414"/>
      <c r="K1430" s="417"/>
      <c r="L1430" s="391"/>
      <c r="M1430" s="391"/>
      <c r="N1430" s="405"/>
      <c r="O1430" s="408"/>
      <c r="P1430" s="408"/>
      <c r="Q1430" s="408"/>
    </row>
    <row r="1431" spans="1:17" s="395" customFormat="1" ht="32.25" hidden="1" customHeight="1" x14ac:dyDescent="0.25">
      <c r="A1431" s="379">
        <v>5</v>
      </c>
      <c r="B1431" s="275" t="s">
        <v>93</v>
      </c>
      <c r="C1431" s="277">
        <v>240.35</v>
      </c>
      <c r="D1431" s="277">
        <f>58.968</f>
        <v>58.968000000000004</v>
      </c>
      <c r="E1431" s="277">
        <v>1.03</v>
      </c>
      <c r="F1431" s="657">
        <f>ROUND(C1431*D1431*E1431,2)</f>
        <v>14598.15</v>
      </c>
      <c r="I1431" s="138"/>
      <c r="J1431" s="414"/>
      <c r="K1431" s="412"/>
      <c r="L1431" s="401"/>
      <c r="M1431" s="391"/>
      <c r="N1431" s="405"/>
      <c r="O1431" s="401"/>
      <c r="P1431" s="391"/>
      <c r="Q1431" s="401"/>
    </row>
    <row r="1432" spans="1:17" s="395" customFormat="1" ht="52.5" hidden="1" customHeight="1" x14ac:dyDescent="0.25">
      <c r="A1432" s="379">
        <v>6</v>
      </c>
      <c r="B1432" s="275" t="s">
        <v>289</v>
      </c>
      <c r="C1432" s="277"/>
      <c r="D1432" s="277"/>
      <c r="E1432" s="277">
        <v>0</v>
      </c>
      <c r="F1432" s="277"/>
      <c r="I1432" s="138"/>
      <c r="J1432" s="414"/>
      <c r="K1432" s="412"/>
      <c r="L1432" s="401"/>
      <c r="M1432" s="391"/>
      <c r="N1432" s="405"/>
      <c r="O1432" s="401"/>
      <c r="P1432" s="401"/>
      <c r="Q1432" s="401"/>
    </row>
    <row r="1433" spans="1:17" s="395" customFormat="1" ht="32.25" hidden="1" customHeight="1" x14ac:dyDescent="0.25">
      <c r="A1433" s="379">
        <v>7</v>
      </c>
      <c r="B1433" s="275" t="s">
        <v>239</v>
      </c>
      <c r="C1433" s="277"/>
      <c r="D1433" s="277"/>
      <c r="E1433" s="277">
        <v>0</v>
      </c>
      <c r="F1433" s="277"/>
      <c r="I1433" s="138"/>
      <c r="J1433" s="414"/>
      <c r="K1433" s="412"/>
      <c r="L1433" s="401"/>
      <c r="M1433" s="391"/>
      <c r="N1433" s="405"/>
      <c r="O1433" s="401"/>
      <c r="P1433" s="401"/>
      <c r="Q1433" s="401"/>
    </row>
    <row r="1434" spans="1:17" s="395" customFormat="1" ht="49.5" hidden="1" customHeight="1" x14ac:dyDescent="0.25">
      <c r="A1434" s="379">
        <v>8</v>
      </c>
      <c r="B1434" s="275" t="s">
        <v>290</v>
      </c>
      <c r="C1434" s="277"/>
      <c r="D1434" s="277"/>
      <c r="E1434" s="277">
        <v>0</v>
      </c>
      <c r="F1434" s="277"/>
      <c r="I1434" s="138"/>
      <c r="J1434" s="414"/>
      <c r="K1434" s="412"/>
      <c r="L1434" s="401"/>
      <c r="M1434" s="391"/>
      <c r="N1434" s="405"/>
      <c r="O1434" s="401"/>
      <c r="P1434" s="401"/>
      <c r="Q1434" s="401"/>
    </row>
    <row r="1435" spans="1:17" s="395" customFormat="1" ht="32.25" hidden="1" customHeight="1" x14ac:dyDescent="0.25">
      <c r="A1435" s="379">
        <v>9</v>
      </c>
      <c r="B1435" s="275" t="s">
        <v>192</v>
      </c>
      <c r="C1435" s="277"/>
      <c r="D1435" s="277"/>
      <c r="E1435" s="277"/>
      <c r="F1435" s="277"/>
      <c r="I1435" s="138"/>
      <c r="J1435" s="414"/>
      <c r="K1435" s="412"/>
      <c r="L1435" s="401"/>
      <c r="M1435" s="391"/>
      <c r="N1435" s="405"/>
      <c r="O1435" s="401"/>
      <c r="P1435" s="401"/>
      <c r="Q1435" s="401"/>
    </row>
    <row r="1436" spans="1:17" s="395" customFormat="1" ht="47.25" hidden="1" customHeight="1" x14ac:dyDescent="0.25">
      <c r="A1436" s="379">
        <v>10</v>
      </c>
      <c r="B1436" s="275" t="s">
        <v>291</v>
      </c>
      <c r="C1436" s="277"/>
      <c r="D1436" s="277"/>
      <c r="E1436" s="277"/>
      <c r="F1436" s="277"/>
      <c r="I1436" s="138"/>
      <c r="J1436" s="414"/>
      <c r="K1436" s="412"/>
      <c r="L1436" s="401"/>
      <c r="M1436" s="391"/>
      <c r="N1436" s="405"/>
      <c r="O1436" s="401"/>
      <c r="P1436" s="401"/>
      <c r="Q1436" s="401"/>
    </row>
    <row r="1437" spans="1:17" s="395" customFormat="1" ht="81" hidden="1" customHeight="1" x14ac:dyDescent="0.25">
      <c r="A1437" s="379">
        <v>11</v>
      </c>
      <c r="B1437" s="275" t="s">
        <v>221</v>
      </c>
      <c r="C1437" s="277"/>
      <c r="D1437" s="277"/>
      <c r="E1437" s="277"/>
      <c r="F1437" s="277"/>
      <c r="I1437" s="138"/>
      <c r="J1437" s="414"/>
      <c r="K1437" s="898"/>
      <c r="L1437" s="899"/>
      <c r="M1437" s="391"/>
      <c r="N1437" s="405"/>
      <c r="O1437" s="401"/>
      <c r="P1437" s="401"/>
      <c r="Q1437" s="401"/>
    </row>
    <row r="1438" spans="1:17" s="395" customFormat="1" ht="93.75" hidden="1" customHeight="1" x14ac:dyDescent="0.25">
      <c r="A1438" s="379">
        <v>12</v>
      </c>
      <c r="B1438" s="275" t="s">
        <v>292</v>
      </c>
      <c r="C1438" s="277" t="e">
        <f t="shared" ref="C1438" si="57">F1438/D1438</f>
        <v>#DIV/0!</v>
      </c>
      <c r="D1438" s="277"/>
      <c r="E1438" s="277"/>
      <c r="F1438" s="277"/>
      <c r="I1438" s="138"/>
      <c r="J1438" s="414"/>
      <c r="K1438" s="413"/>
      <c r="L1438" s="401"/>
      <c r="M1438" s="391"/>
      <c r="O1438" s="401"/>
      <c r="P1438" s="401"/>
      <c r="Q1438" s="401"/>
    </row>
    <row r="1439" spans="1:17" s="395" customFormat="1" ht="32.25" customHeight="1" x14ac:dyDescent="0.25">
      <c r="A1439" s="381"/>
      <c r="B1439" s="382" t="s">
        <v>20</v>
      </c>
      <c r="C1439" s="381" t="s">
        <v>21</v>
      </c>
      <c r="D1439" s="381" t="s">
        <v>21</v>
      </c>
      <c r="E1439" s="381" t="s">
        <v>21</v>
      </c>
      <c r="F1439" s="383">
        <f>SUM(F1427:F1437)</f>
        <v>5375434.04</v>
      </c>
      <c r="I1439" s="135">
        <f>SUM(I1427:I1438)</f>
        <v>0</v>
      </c>
      <c r="J1439" s="415">
        <f>SUM(J1427:J1438)</f>
        <v>0</v>
      </c>
      <c r="K1439" s="412"/>
      <c r="L1439" s="401"/>
      <c r="M1439" s="391"/>
      <c r="O1439" s="401"/>
      <c r="P1439" s="401"/>
      <c r="Q1439" s="401"/>
    </row>
    <row r="1440" spans="1:17" s="395" customFormat="1" x14ac:dyDescent="0.25">
      <c r="A1440" s="409"/>
      <c r="B1440" s="410"/>
      <c r="C1440" s="409"/>
      <c r="D1440" s="409"/>
      <c r="E1440" s="409"/>
      <c r="F1440" s="411"/>
      <c r="I1440" s="388"/>
      <c r="J1440" s="388"/>
      <c r="K1440" s="203"/>
      <c r="M1440" s="391"/>
      <c r="O1440" s="401"/>
      <c r="P1440" s="401"/>
      <c r="Q1440" s="401"/>
    </row>
    <row r="1441" spans="1:17" ht="38.25" hidden="1" customHeight="1" x14ac:dyDescent="0.25">
      <c r="A1441" s="863" t="s">
        <v>180</v>
      </c>
      <c r="B1441" s="863"/>
      <c r="C1441" s="863"/>
      <c r="D1441" s="863"/>
      <c r="E1441" s="863"/>
      <c r="F1441" s="863"/>
      <c r="G1441" s="863"/>
      <c r="H1441" s="863"/>
      <c r="I1441" s="863"/>
      <c r="J1441" s="863"/>
      <c r="P1441" s="106"/>
    </row>
    <row r="1442" spans="1:17" hidden="1" x14ac:dyDescent="0.25">
      <c r="A1442" s="35"/>
      <c r="B1442" s="11"/>
      <c r="C1442" s="17"/>
      <c r="D1442" s="17"/>
      <c r="E1442" s="17"/>
      <c r="F1442" s="36"/>
      <c r="P1442" s="106"/>
    </row>
    <row r="1443" spans="1:17" hidden="1" x14ac:dyDescent="0.25">
      <c r="A1443" s="860" t="s">
        <v>118</v>
      </c>
      <c r="B1443" s="860"/>
      <c r="C1443" s="860"/>
      <c r="D1443" s="860"/>
      <c r="E1443" s="860"/>
      <c r="F1443" s="860"/>
      <c r="G1443" s="860"/>
      <c r="H1443" s="860"/>
      <c r="I1443" s="860"/>
      <c r="J1443" s="860"/>
      <c r="K1443" s="123"/>
    </row>
    <row r="1444" spans="1:17" hidden="1" x14ac:dyDescent="0.25">
      <c r="A1444" s="55"/>
      <c r="B1444" s="55"/>
      <c r="C1444" s="55"/>
      <c r="D1444" s="55"/>
      <c r="E1444" s="55"/>
      <c r="F1444" s="17"/>
      <c r="I1444" s="850" t="s">
        <v>172</v>
      </c>
      <c r="J1444" s="850"/>
      <c r="P1444" s="106"/>
    </row>
    <row r="1445" spans="1:17" ht="56.25" hidden="1" x14ac:dyDescent="0.25">
      <c r="A1445" s="167" t="s">
        <v>24</v>
      </c>
      <c r="B1445" s="167" t="s">
        <v>14</v>
      </c>
      <c r="C1445" s="167" t="s">
        <v>74</v>
      </c>
      <c r="D1445" s="167" t="s">
        <v>117</v>
      </c>
      <c r="E1445" s="68"/>
      <c r="F1445" s="37"/>
      <c r="G1445" s="4"/>
      <c r="H1445" s="37"/>
      <c r="I1445" s="133" t="s">
        <v>115</v>
      </c>
      <c r="J1445" s="133" t="s">
        <v>173</v>
      </c>
      <c r="K1445" s="128"/>
      <c r="P1445" s="106"/>
    </row>
    <row r="1446" spans="1:17" hidden="1" x14ac:dyDescent="0.25">
      <c r="A1446" s="113">
        <v>1</v>
      </c>
      <c r="B1446" s="113">
        <v>2</v>
      </c>
      <c r="C1446" s="113">
        <v>3</v>
      </c>
      <c r="D1446" s="113">
        <v>4</v>
      </c>
      <c r="E1446" s="79"/>
      <c r="F1446" s="107"/>
      <c r="G1446" s="108"/>
      <c r="H1446" s="109"/>
      <c r="I1446" s="141"/>
      <c r="J1446" s="141"/>
      <c r="P1446" s="106"/>
    </row>
    <row r="1447" spans="1:17" s="68" customFormat="1" hidden="1" x14ac:dyDescent="0.25">
      <c r="A1447" s="167">
        <v>1</v>
      </c>
      <c r="B1447" s="10"/>
      <c r="C1447" s="13"/>
      <c r="D1447" s="165"/>
      <c r="F1447" s="37"/>
      <c r="G1447" s="4"/>
      <c r="H1447" s="21"/>
      <c r="I1447" s="142"/>
      <c r="J1447" s="142"/>
      <c r="O1447" s="121"/>
      <c r="P1447" s="88"/>
      <c r="Q1447" s="121"/>
    </row>
    <row r="1448" spans="1:17" s="79" customFormat="1" hidden="1" x14ac:dyDescent="0.25">
      <c r="A1448" s="144"/>
      <c r="B1448" s="145" t="s">
        <v>20</v>
      </c>
      <c r="C1448" s="144" t="s">
        <v>21</v>
      </c>
      <c r="D1448" s="146">
        <f>SUM(D1447:D1447)</f>
        <v>0</v>
      </c>
      <c r="E1448" s="68"/>
      <c r="F1448" s="37"/>
      <c r="G1448" s="4"/>
      <c r="H1448" s="21"/>
      <c r="I1448" s="135">
        <f>SUM(I1447)</f>
        <v>0</v>
      </c>
      <c r="J1448" s="135">
        <f>SUM(J1447)</f>
        <v>0</v>
      </c>
      <c r="O1448" s="193"/>
      <c r="P1448" s="198"/>
      <c r="Q1448" s="193"/>
    </row>
    <row r="1449" spans="1:17" s="68" customFormat="1" ht="29.25" hidden="1" customHeight="1" x14ac:dyDescent="0.25">
      <c r="A1449" s="37"/>
      <c r="B1449" s="37"/>
      <c r="C1449" s="37"/>
      <c r="D1449" s="37"/>
      <c r="E1449" s="37"/>
      <c r="F1449" s="37"/>
      <c r="G1449" s="4"/>
      <c r="H1449" s="21"/>
      <c r="I1449" s="4"/>
      <c r="J1449" s="4"/>
      <c r="O1449" s="121"/>
      <c r="P1449" s="88"/>
      <c r="Q1449" s="199"/>
    </row>
    <row r="1450" spans="1:17" s="68" customFormat="1" ht="30.75" hidden="1" customHeight="1" x14ac:dyDescent="0.25">
      <c r="A1450" s="861" t="s">
        <v>152</v>
      </c>
      <c r="B1450" s="861"/>
      <c r="C1450" s="861"/>
      <c r="D1450" s="861"/>
      <c r="E1450" s="861"/>
      <c r="F1450" s="861"/>
      <c r="G1450" s="861"/>
      <c r="H1450" s="861"/>
      <c r="I1450" s="861"/>
      <c r="J1450" s="861"/>
      <c r="O1450" s="121"/>
      <c r="P1450" s="88"/>
      <c r="Q1450" s="121"/>
    </row>
    <row r="1451" spans="1:17" s="68" customFormat="1" hidden="1" x14ac:dyDescent="0.25">
      <c r="A1451" s="862"/>
      <c r="B1451" s="862"/>
      <c r="C1451" s="862"/>
      <c r="D1451" s="862"/>
      <c r="E1451" s="862"/>
      <c r="F1451" s="862"/>
      <c r="G1451" s="67"/>
      <c r="H1451" s="67"/>
      <c r="I1451" s="850" t="s">
        <v>172</v>
      </c>
      <c r="J1451" s="850"/>
      <c r="O1451" s="121"/>
      <c r="P1451" s="88"/>
      <c r="Q1451" s="121"/>
    </row>
    <row r="1452" spans="1:17" s="68" customFormat="1" ht="56.25" hidden="1" x14ac:dyDescent="0.25">
      <c r="A1452" s="167" t="s">
        <v>24</v>
      </c>
      <c r="B1452" s="167" t="s">
        <v>14</v>
      </c>
      <c r="C1452" s="167" t="s">
        <v>78</v>
      </c>
      <c r="D1452" s="167" t="s">
        <v>27</v>
      </c>
      <c r="E1452" s="167" t="s">
        <v>79</v>
      </c>
      <c r="F1452" s="167" t="s">
        <v>7</v>
      </c>
      <c r="H1452" s="67"/>
      <c r="I1452" s="133" t="s">
        <v>115</v>
      </c>
      <c r="J1452" s="133" t="s">
        <v>173</v>
      </c>
      <c r="M1452" s="76"/>
      <c r="O1452" s="121"/>
      <c r="P1452" s="88"/>
      <c r="Q1452" s="121"/>
    </row>
    <row r="1453" spans="1:17" s="68" customFormat="1" hidden="1" x14ac:dyDescent="0.25">
      <c r="A1453" s="113">
        <v>1</v>
      </c>
      <c r="B1453" s="113">
        <v>2</v>
      </c>
      <c r="C1453" s="113">
        <v>3</v>
      </c>
      <c r="D1453" s="113">
        <v>4</v>
      </c>
      <c r="E1453" s="113">
        <v>5</v>
      </c>
      <c r="F1453" s="113">
        <v>6</v>
      </c>
      <c r="G1453" s="79"/>
      <c r="H1453" s="78"/>
      <c r="I1453" s="130"/>
      <c r="J1453" s="130"/>
      <c r="O1453" s="121"/>
      <c r="P1453" s="88"/>
      <c r="Q1453" s="121"/>
    </row>
    <row r="1454" spans="1:17" s="68" customFormat="1" ht="33" hidden="1" customHeight="1" x14ac:dyDescent="0.25">
      <c r="A1454" s="167">
        <v>1</v>
      </c>
      <c r="B1454" s="10" t="s">
        <v>175</v>
      </c>
      <c r="C1454" s="167"/>
      <c r="D1454" s="167"/>
      <c r="E1454" s="165" t="e">
        <f>F1454/D1454</f>
        <v>#DIV/0!</v>
      </c>
      <c r="F1454" s="165"/>
      <c r="H1454" s="67"/>
      <c r="I1454" s="142"/>
      <c r="J1454" s="142"/>
      <c r="O1454" s="121"/>
      <c r="P1454" s="88"/>
      <c r="Q1454" s="121"/>
    </row>
    <row r="1455" spans="1:17" s="79" customFormat="1" ht="30.75" hidden="1" customHeight="1" x14ac:dyDescent="0.25">
      <c r="A1455" s="144"/>
      <c r="B1455" s="145" t="s">
        <v>20</v>
      </c>
      <c r="C1455" s="144" t="s">
        <v>21</v>
      </c>
      <c r="D1455" s="144" t="s">
        <v>21</v>
      </c>
      <c r="E1455" s="144" t="s">
        <v>21</v>
      </c>
      <c r="F1455" s="146">
        <f>F1454</f>
        <v>0</v>
      </c>
      <c r="G1455" s="67"/>
      <c r="H1455" s="67"/>
      <c r="I1455" s="135">
        <f>SUM(I1454)</f>
        <v>0</v>
      </c>
      <c r="J1455" s="135">
        <f>SUM(J1454)</f>
        <v>0</v>
      </c>
      <c r="O1455" s="193"/>
      <c r="P1455" s="198"/>
      <c r="Q1455" s="193"/>
    </row>
    <row r="1456" spans="1:17" s="68" customFormat="1" ht="33" hidden="1" customHeight="1" x14ac:dyDescent="0.25">
      <c r="A1456" s="35"/>
      <c r="B1456" s="11"/>
      <c r="C1456" s="17"/>
      <c r="D1456" s="17"/>
      <c r="E1456" s="17"/>
      <c r="F1456" s="36"/>
      <c r="G1456" s="67"/>
      <c r="H1456" s="67"/>
      <c r="I1456" s="67"/>
      <c r="J1456" s="67"/>
      <c r="O1456" s="121"/>
      <c r="P1456" s="88"/>
      <c r="Q1456" s="121"/>
    </row>
    <row r="1457" spans="1:17" ht="38.25" customHeight="1" x14ac:dyDescent="0.25">
      <c r="A1457" s="35"/>
      <c r="B1457" s="177" t="s">
        <v>194</v>
      </c>
      <c r="C1457" s="164">
        <f>C1458+C1459+C1460</f>
        <v>9227100</v>
      </c>
      <c r="D1457" s="194"/>
      <c r="K1457" s="667" t="e">
        <f>C1457-#REF!</f>
        <v>#REF!</v>
      </c>
      <c r="L1457" s="75"/>
      <c r="P1457" s="106"/>
    </row>
    <row r="1458" spans="1:17" ht="32.25" customHeight="1" x14ac:dyDescent="0.25">
      <c r="A1458" s="35"/>
      <c r="B1458" s="11" t="s">
        <v>108</v>
      </c>
      <c r="C1458" s="164">
        <f>F1455+D1448+D1419+E1408+F1398+F1389+F1379+F1369+F1359+F1349+E1339+D1329+D1318+E1305+F1274+F1256+F1248+F1233+D1224+D1215+E1206+E1194+E1185+C1173+C1162+C1151+C1140+C1127+E1114+E1099+E1088+D1077+E1061+F1052+F1045+F1027+E1013+J1005+F1439-C1459-C1460</f>
        <v>9227100</v>
      </c>
      <c r="D1458" s="195"/>
      <c r="E1458" s="75"/>
      <c r="K1458" s="76" t="e">
        <f>#REF!</f>
        <v>#REF!</v>
      </c>
      <c r="L1458" s="833"/>
      <c r="P1458" s="106"/>
    </row>
    <row r="1459" spans="1:17" ht="29.25" customHeight="1" x14ac:dyDescent="0.25">
      <c r="A1459" s="17"/>
      <c r="B1459" s="11" t="s">
        <v>13</v>
      </c>
      <c r="C1459" s="164">
        <f>I1455+I1448+I1419+I1408+I1398+I1389+I1379+I1359+I1369+I1349+I1339+I1329+I1318+I1305+I1274+I1256+I1248+I1233+I1224+I1215+I1206+I1194+I1185+I1173+I1162+I1151+I1140+I1127+I1114+I1099+I1088+I1077+I1061+I1052+I1045+I1027+I1013</f>
        <v>0</v>
      </c>
      <c r="D1459" s="195"/>
      <c r="L1459" s="38"/>
      <c r="M1459" s="11"/>
      <c r="N1459" s="75"/>
      <c r="P1459" s="106"/>
    </row>
    <row r="1460" spans="1:17" ht="34.5" customHeight="1" x14ac:dyDescent="0.25">
      <c r="A1460" s="17"/>
      <c r="B1460" s="11" t="s">
        <v>106</v>
      </c>
      <c r="C1460" s="164">
        <f>J1455+J1448+J1419+J1408+J1398+J1389+J1379+J1369+J1359+J1349+J1339+J1329+J1318+J1305+J1274+J1256+J1248+J1233+J1224+J1215+J1206+J1194+J1185+J1173+J1162+J1151+J1140+J1127+J1114+J1099+J1088+J1077+J1061+J1052+J1045+J1027+J1013</f>
        <v>0</v>
      </c>
      <c r="D1460" s="195"/>
    </row>
    <row r="1461" spans="1:17" x14ac:dyDescent="0.25">
      <c r="A1461" s="17"/>
      <c r="B1461" s="11"/>
      <c r="C1461" s="17"/>
      <c r="D1461" s="17"/>
      <c r="E1461" s="17"/>
      <c r="F1461" s="17"/>
    </row>
    <row r="1462" spans="1:17" x14ac:dyDescent="0.25">
      <c r="A1462" s="17"/>
      <c r="B1462" s="175" t="s">
        <v>195</v>
      </c>
      <c r="C1462" s="201">
        <f>F1455+D1448+D1419+E1408+F1398+F1389+F1379+F1369+F1359+F1349+E1339+D1329+D1318+E1305+F1274+F1256+F1248+F1233+D1224+D1215+E1206+F1439</f>
        <v>8073589.5</v>
      </c>
      <c r="D1462" s="17"/>
      <c r="E1462" s="17"/>
      <c r="F1462" s="17"/>
    </row>
    <row r="1463" spans="1:17" ht="54.75" customHeight="1" x14ac:dyDescent="0.25">
      <c r="A1463" s="17"/>
      <c r="B1463" s="200" t="s">
        <v>196</v>
      </c>
      <c r="C1463" s="202"/>
      <c r="D1463" s="17"/>
      <c r="E1463" s="17"/>
      <c r="F1463" s="17"/>
    </row>
    <row r="1464" spans="1:17" ht="45" x14ac:dyDescent="0.25">
      <c r="A1464" s="17"/>
      <c r="B1464" s="175" t="s">
        <v>197</v>
      </c>
      <c r="C1464" s="201">
        <f>C1462-C1463</f>
        <v>8073589.5</v>
      </c>
      <c r="D1464" s="17"/>
      <c r="E1464" s="17"/>
      <c r="F1464" s="17"/>
    </row>
    <row r="1465" spans="1:17" x14ac:dyDescent="0.25">
      <c r="A1465" s="17"/>
      <c r="B1465" s="11"/>
      <c r="C1465" s="17"/>
      <c r="D1465" s="17"/>
      <c r="E1465" s="17"/>
      <c r="F1465" s="17"/>
    </row>
    <row r="1466" spans="1:17" x14ac:dyDescent="0.25">
      <c r="A1466" s="17"/>
      <c r="B1466" s="11"/>
      <c r="C1466" s="17"/>
      <c r="D1466" s="17"/>
      <c r="E1466" s="17"/>
      <c r="F1466" s="17"/>
    </row>
    <row r="1467" spans="1:17" x14ac:dyDescent="0.25">
      <c r="A1467" s="17"/>
      <c r="B1467" s="11"/>
      <c r="C1467" s="17"/>
      <c r="D1467" s="17"/>
      <c r="E1467" s="17"/>
      <c r="F1467" s="17"/>
    </row>
    <row r="1468" spans="1:17" x14ac:dyDescent="0.25">
      <c r="A1468" s="17"/>
      <c r="B1468" s="11"/>
      <c r="C1468" s="17"/>
      <c r="D1468" s="17"/>
      <c r="E1468" s="17"/>
      <c r="F1468" s="17"/>
    </row>
    <row r="1469" spans="1:17" s="17" customFormat="1" x14ac:dyDescent="0.25">
      <c r="A1469" s="858" t="s">
        <v>11</v>
      </c>
      <c r="B1469" s="858"/>
      <c r="C1469" s="47"/>
      <c r="D1469" s="859" t="e">
        <f>#REF!</f>
        <v>#REF!</v>
      </c>
      <c r="E1469" s="859"/>
      <c r="L1469" s="111"/>
      <c r="O1469" s="20"/>
      <c r="P1469" s="20"/>
      <c r="Q1469" s="20"/>
    </row>
    <row r="1470" spans="1:17" s="17" customFormat="1" x14ac:dyDescent="0.25">
      <c r="B1470" s="40"/>
      <c r="C1470" s="161" t="s">
        <v>10</v>
      </c>
      <c r="D1470" s="857" t="s">
        <v>3</v>
      </c>
      <c r="E1470" s="857"/>
      <c r="L1470" s="111"/>
      <c r="O1470" s="20"/>
      <c r="P1470" s="20"/>
      <c r="Q1470" s="20"/>
    </row>
    <row r="1471" spans="1:17" x14ac:dyDescent="0.25">
      <c r="A1471" s="17"/>
      <c r="B1471" s="11"/>
      <c r="C1471" s="17"/>
      <c r="D1471" s="17"/>
      <c r="E1471" s="17"/>
      <c r="F1471" s="17"/>
    </row>
    <row r="1472" spans="1:17" x14ac:dyDescent="0.25">
      <c r="A1472" s="17"/>
      <c r="B1472" s="11"/>
      <c r="C1472" s="17"/>
      <c r="D1472" s="17"/>
      <c r="E1472" s="17"/>
      <c r="F1472" s="17"/>
    </row>
    <row r="1473" spans="1:6" x14ac:dyDescent="0.25">
      <c r="A1473" s="17"/>
      <c r="B1473" s="11"/>
      <c r="C1473" s="17"/>
      <c r="D1473" s="17"/>
      <c r="E1473" s="17"/>
      <c r="F1473" s="17"/>
    </row>
    <row r="1474" spans="1:6" x14ac:dyDescent="0.25">
      <c r="A1474" s="17"/>
      <c r="B1474" s="11"/>
      <c r="C1474" s="17"/>
      <c r="D1474" s="17"/>
      <c r="E1474" s="17"/>
      <c r="F1474" s="17"/>
    </row>
    <row r="1475" spans="1:6" x14ac:dyDescent="0.25">
      <c r="A1475" s="17"/>
      <c r="B1475" s="11"/>
      <c r="C1475" s="17"/>
      <c r="D1475" s="17"/>
      <c r="E1475" s="17"/>
      <c r="F1475" s="17"/>
    </row>
    <row r="1476" spans="1:6" x14ac:dyDescent="0.25">
      <c r="A1476" s="17"/>
      <c r="B1476" s="11"/>
      <c r="C1476" s="17"/>
      <c r="D1476" s="17"/>
      <c r="E1476" s="17"/>
      <c r="F1476" s="17"/>
    </row>
    <row r="1477" spans="1:6" x14ac:dyDescent="0.25">
      <c r="A1477" s="17"/>
      <c r="B1477" s="11"/>
      <c r="C1477" s="17"/>
      <c r="D1477" s="17"/>
      <c r="E1477" s="17"/>
      <c r="F1477" s="17"/>
    </row>
    <row r="1478" spans="1:6" x14ac:dyDescent="0.25">
      <c r="A1478" s="17"/>
      <c r="B1478" s="11"/>
      <c r="C1478" s="17"/>
      <c r="D1478" s="17"/>
      <c r="E1478" s="17"/>
      <c r="F1478" s="17"/>
    </row>
  </sheetData>
  <mergeCells count="393">
    <mergeCell ref="A1276:J1276"/>
    <mergeCell ref="I1277:J1277"/>
    <mergeCell ref="A505:J505"/>
    <mergeCell ref="A507:J507"/>
    <mergeCell ref="A1450:J1450"/>
    <mergeCell ref="A1451:F1451"/>
    <mergeCell ref="I1451:J1451"/>
    <mergeCell ref="I1179:J1179"/>
    <mergeCell ref="A1187:J1187"/>
    <mergeCell ref="I1188:J1188"/>
    <mergeCell ref="A1197:J1197"/>
    <mergeCell ref="A1199:J1199"/>
    <mergeCell ref="I1200:J1200"/>
    <mergeCell ref="A1208:J1208"/>
    <mergeCell ref="I1209:J1209"/>
    <mergeCell ref="A1217:J1217"/>
    <mergeCell ref="I1132:J1132"/>
    <mergeCell ref="A1142:J1142"/>
    <mergeCell ref="I1218:J1218"/>
    <mergeCell ref="A1226:J1226"/>
    <mergeCell ref="A1227:F1227"/>
    <mergeCell ref="I1227:J1227"/>
    <mergeCell ref="A1307:J1307"/>
    <mergeCell ref="I1309:J1309"/>
    <mergeCell ref="A1320:J1320"/>
    <mergeCell ref="A1371:J1371"/>
    <mergeCell ref="A1372:F1372"/>
    <mergeCell ref="I1372:J1372"/>
    <mergeCell ref="A1381:J1381"/>
    <mergeCell ref="A1443:J1443"/>
    <mergeCell ref="I1444:J1444"/>
    <mergeCell ref="A1382:F1382"/>
    <mergeCell ref="I1382:J1382"/>
    <mergeCell ref="I1322:J1322"/>
    <mergeCell ref="A1331:J1331"/>
    <mergeCell ref="I1332:J1332"/>
    <mergeCell ref="A1341:J1341"/>
    <mergeCell ref="A1342:F1342"/>
    <mergeCell ref="I1342:J1342"/>
    <mergeCell ref="A1351:J1351"/>
    <mergeCell ref="A1352:F1352"/>
    <mergeCell ref="I1352:J1352"/>
    <mergeCell ref="A1332:E1332"/>
    <mergeCell ref="I1030:J1030"/>
    <mergeCell ref="A1047:J1047"/>
    <mergeCell ref="I1048:J1048"/>
    <mergeCell ref="A1054:J1054"/>
    <mergeCell ref="A1056:J1056"/>
    <mergeCell ref="A1057:E1057"/>
    <mergeCell ref="I1057:J1057"/>
    <mergeCell ref="A1063:J1063"/>
    <mergeCell ref="A1079:J1079"/>
    <mergeCell ref="A1065:J1065"/>
    <mergeCell ref="I1066:J1066"/>
    <mergeCell ref="A1116:J1116"/>
    <mergeCell ref="A1118:J1118"/>
    <mergeCell ref="I1119:J1119"/>
    <mergeCell ref="A1129:J1129"/>
    <mergeCell ref="A1131:J1131"/>
    <mergeCell ref="A1250:J1250"/>
    <mergeCell ref="I1251:J1251"/>
    <mergeCell ref="A1258:J1258"/>
    <mergeCell ref="I1259:J1259"/>
    <mergeCell ref="I1165:J1165"/>
    <mergeCell ref="A1176:J1176"/>
    <mergeCell ref="I1239:J1239"/>
    <mergeCell ref="A1236:J1236"/>
    <mergeCell ref="A1238:J1238"/>
    <mergeCell ref="A1164:J1164"/>
    <mergeCell ref="A1178:J1178"/>
    <mergeCell ref="I1143:J1143"/>
    <mergeCell ref="A1153:J1153"/>
    <mergeCell ref="I1154:J1154"/>
    <mergeCell ref="A1029:J1029"/>
    <mergeCell ref="D1001:D1002"/>
    <mergeCell ref="E1001:G1001"/>
    <mergeCell ref="A1007:J1007"/>
    <mergeCell ref="I1008:J1008"/>
    <mergeCell ref="A1015:J1015"/>
    <mergeCell ref="A1017:J1017"/>
    <mergeCell ref="I1018:J1018"/>
    <mergeCell ref="A1022:A1023"/>
    <mergeCell ref="A1025:A1026"/>
    <mergeCell ref="A997:J997"/>
    <mergeCell ref="A1000:A1002"/>
    <mergeCell ref="B1000:B1002"/>
    <mergeCell ref="C1000:C1002"/>
    <mergeCell ref="D1000:G1000"/>
    <mergeCell ref="H1000:H1002"/>
    <mergeCell ref="I1000:I1002"/>
    <mergeCell ref="J1000:J1002"/>
    <mergeCell ref="A993:J993"/>
    <mergeCell ref="A995:J995"/>
    <mergeCell ref="I712:J712"/>
    <mergeCell ref="A720:J720"/>
    <mergeCell ref="I721:J721"/>
    <mergeCell ref="A729:J729"/>
    <mergeCell ref="I730:J730"/>
    <mergeCell ref="A738:J738"/>
    <mergeCell ref="A739:F739"/>
    <mergeCell ref="I739:J739"/>
    <mergeCell ref="A770:J770"/>
    <mergeCell ref="A748:J748"/>
    <mergeCell ref="A750:J750"/>
    <mergeCell ref="I751:J751"/>
    <mergeCell ref="A762:J762"/>
    <mergeCell ref="I763:J763"/>
    <mergeCell ref="A676:J676"/>
    <mergeCell ref="I677:J677"/>
    <mergeCell ref="A688:J688"/>
    <mergeCell ref="A690:J690"/>
    <mergeCell ref="I691:J691"/>
    <mergeCell ref="A699:J699"/>
    <mergeCell ref="I700:J700"/>
    <mergeCell ref="A709:J709"/>
    <mergeCell ref="A711:J711"/>
    <mergeCell ref="A630:J630"/>
    <mergeCell ref="I631:J631"/>
    <mergeCell ref="A641:J641"/>
    <mergeCell ref="A643:J643"/>
    <mergeCell ref="I644:J644"/>
    <mergeCell ref="A654:J654"/>
    <mergeCell ref="I655:J655"/>
    <mergeCell ref="A665:J665"/>
    <mergeCell ref="I666:J666"/>
    <mergeCell ref="L582:L587"/>
    <mergeCell ref="A591:J591"/>
    <mergeCell ref="A593:J593"/>
    <mergeCell ref="I594:J594"/>
    <mergeCell ref="A602:J602"/>
    <mergeCell ref="A604:J604"/>
    <mergeCell ref="A605:E605"/>
    <mergeCell ref="I605:J605"/>
    <mergeCell ref="A628:J628"/>
    <mergeCell ref="I614:J614"/>
    <mergeCell ref="A619:A620"/>
    <mergeCell ref="C619:C620"/>
    <mergeCell ref="D619:D620"/>
    <mergeCell ref="E619:E620"/>
    <mergeCell ref="A622:A623"/>
    <mergeCell ref="C622:C623"/>
    <mergeCell ref="D622:D623"/>
    <mergeCell ref="E622:E623"/>
    <mergeCell ref="I560:J560"/>
    <mergeCell ref="A566:J566"/>
    <mergeCell ref="A568:J568"/>
    <mergeCell ref="A569:E569"/>
    <mergeCell ref="I569:J569"/>
    <mergeCell ref="A575:J575"/>
    <mergeCell ref="A577:J577"/>
    <mergeCell ref="I578:J578"/>
    <mergeCell ref="A584:A585"/>
    <mergeCell ref="A1:J1"/>
    <mergeCell ref="A3:J3"/>
    <mergeCell ref="A7:B7"/>
    <mergeCell ref="C7:J7"/>
    <mergeCell ref="A10:J10"/>
    <mergeCell ref="A12:J12"/>
    <mergeCell ref="A34:J34"/>
    <mergeCell ref="I35:J35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24:J24"/>
    <mergeCell ref="I25:J25"/>
    <mergeCell ref="A32:J32"/>
    <mergeCell ref="L87:L92"/>
    <mergeCell ref="A89:A90"/>
    <mergeCell ref="A96:J96"/>
    <mergeCell ref="A64:J64"/>
    <mergeCell ref="I65:J65"/>
    <mergeCell ref="A71:J71"/>
    <mergeCell ref="A73:J73"/>
    <mergeCell ref="A74:E74"/>
    <mergeCell ref="I74:J74"/>
    <mergeCell ref="A39:A40"/>
    <mergeCell ref="A42:A43"/>
    <mergeCell ref="A46:J46"/>
    <mergeCell ref="I47:J47"/>
    <mergeCell ref="A124:A125"/>
    <mergeCell ref="C124:C125"/>
    <mergeCell ref="D124:D125"/>
    <mergeCell ref="E124:E125"/>
    <mergeCell ref="A127:A128"/>
    <mergeCell ref="C127:C128"/>
    <mergeCell ref="D127:D128"/>
    <mergeCell ref="E127:E128"/>
    <mergeCell ref="A98:J98"/>
    <mergeCell ref="I99:J99"/>
    <mergeCell ref="A109:J109"/>
    <mergeCell ref="A110:E110"/>
    <mergeCell ref="I110:J110"/>
    <mergeCell ref="I119:J119"/>
    <mergeCell ref="A107:J107"/>
    <mergeCell ref="A80:J80"/>
    <mergeCell ref="A82:J82"/>
    <mergeCell ref="I83:J83"/>
    <mergeCell ref="A159:J159"/>
    <mergeCell ref="I160:J160"/>
    <mergeCell ref="A170:J170"/>
    <mergeCell ref="I171:J171"/>
    <mergeCell ref="A181:J181"/>
    <mergeCell ref="I182:J182"/>
    <mergeCell ref="A133:J133"/>
    <mergeCell ref="A135:J135"/>
    <mergeCell ref="I136:J136"/>
    <mergeCell ref="A146:J146"/>
    <mergeCell ref="A148:J148"/>
    <mergeCell ref="I149:J149"/>
    <mergeCell ref="A216:J216"/>
    <mergeCell ref="I217:J217"/>
    <mergeCell ref="A225:J225"/>
    <mergeCell ref="I226:J226"/>
    <mergeCell ref="A234:J234"/>
    <mergeCell ref="I235:J235"/>
    <mergeCell ref="A193:J193"/>
    <mergeCell ref="A195:J195"/>
    <mergeCell ref="I196:J196"/>
    <mergeCell ref="A204:J204"/>
    <mergeCell ref="I205:J205"/>
    <mergeCell ref="A214:J214"/>
    <mergeCell ref="A267:J267"/>
    <mergeCell ref="I268:J268"/>
    <mergeCell ref="A275:J275"/>
    <mergeCell ref="I276:J276"/>
    <mergeCell ref="A293:J293"/>
    <mergeCell ref="I294:J294"/>
    <mergeCell ref="A243:J243"/>
    <mergeCell ref="A244:F244"/>
    <mergeCell ref="I244:J244"/>
    <mergeCell ref="A253:J253"/>
    <mergeCell ref="A255:J255"/>
    <mergeCell ref="I256:J256"/>
    <mergeCell ref="A362:J362"/>
    <mergeCell ref="A363:F363"/>
    <mergeCell ref="I363:J363"/>
    <mergeCell ref="A372:J372"/>
    <mergeCell ref="A373:F373"/>
    <mergeCell ref="I373:J373"/>
    <mergeCell ref="A324:J324"/>
    <mergeCell ref="I326:J326"/>
    <mergeCell ref="A341:J341"/>
    <mergeCell ref="I343:J343"/>
    <mergeCell ref="A352:J352"/>
    <mergeCell ref="A353:E353"/>
    <mergeCell ref="I353:J353"/>
    <mergeCell ref="A402:J402"/>
    <mergeCell ref="A403:F403"/>
    <mergeCell ref="I403:J403"/>
    <mergeCell ref="A412:J412"/>
    <mergeCell ref="A413:F413"/>
    <mergeCell ref="I413:J413"/>
    <mergeCell ref="A382:J382"/>
    <mergeCell ref="A383:F383"/>
    <mergeCell ref="I383:J383"/>
    <mergeCell ref="A392:J392"/>
    <mergeCell ref="A393:F393"/>
    <mergeCell ref="I393:J393"/>
    <mergeCell ref="D495:E495"/>
    <mergeCell ref="A494:B494"/>
    <mergeCell ref="D494:E494"/>
    <mergeCell ref="A468:J468"/>
    <mergeCell ref="I469:J469"/>
    <mergeCell ref="A475:J475"/>
    <mergeCell ref="A476:F476"/>
    <mergeCell ref="I476:J476"/>
    <mergeCell ref="A429:J429"/>
    <mergeCell ref="A430:E430"/>
    <mergeCell ref="I430:J430"/>
    <mergeCell ref="A439:J439"/>
    <mergeCell ref="I441:J441"/>
    <mergeCell ref="A466:J466"/>
    <mergeCell ref="A450:J450"/>
    <mergeCell ref="A452:J452"/>
    <mergeCell ref="I453:J453"/>
    <mergeCell ref="A509:J509"/>
    <mergeCell ref="A512:A514"/>
    <mergeCell ref="B512:B514"/>
    <mergeCell ref="C512:C514"/>
    <mergeCell ref="D512:G512"/>
    <mergeCell ref="H512:H514"/>
    <mergeCell ref="I512:I514"/>
    <mergeCell ref="J512:J514"/>
    <mergeCell ref="D513:D514"/>
    <mergeCell ref="E513:G513"/>
    <mergeCell ref="A519:J519"/>
    <mergeCell ref="I520:J520"/>
    <mergeCell ref="A529:J529"/>
    <mergeCell ref="I530:J530"/>
    <mergeCell ref="A534:A535"/>
    <mergeCell ref="A537:A538"/>
    <mergeCell ref="A541:J541"/>
    <mergeCell ref="I542:J542"/>
    <mergeCell ref="A559:J559"/>
    <mergeCell ref="A527:J527"/>
    <mergeCell ref="A990:B990"/>
    <mergeCell ref="C990:J990"/>
    <mergeCell ref="I771:J771"/>
    <mergeCell ref="A859:J859"/>
    <mergeCell ref="A860:F860"/>
    <mergeCell ref="I860:J860"/>
    <mergeCell ref="A869:J869"/>
    <mergeCell ref="A828:J828"/>
    <mergeCell ref="I830:J830"/>
    <mergeCell ref="A839:J839"/>
    <mergeCell ref="A840:E840"/>
    <mergeCell ref="I840:J840"/>
    <mergeCell ref="A849:J849"/>
    <mergeCell ref="A850:F850"/>
    <mergeCell ref="I850:J850"/>
    <mergeCell ref="A788:J788"/>
    <mergeCell ref="I789:J789"/>
    <mergeCell ref="A815:J815"/>
    <mergeCell ref="I817:J817"/>
    <mergeCell ref="I925:J925"/>
    <mergeCell ref="A954:J954"/>
    <mergeCell ref="A956:J956"/>
    <mergeCell ref="I957:J957"/>
    <mergeCell ref="A963:J963"/>
    <mergeCell ref="D983:E983"/>
    <mergeCell ref="A870:F870"/>
    <mergeCell ref="I870:J870"/>
    <mergeCell ref="A879:J879"/>
    <mergeCell ref="A880:F880"/>
    <mergeCell ref="I880:J880"/>
    <mergeCell ref="A889:J889"/>
    <mergeCell ref="A890:F890"/>
    <mergeCell ref="I890:J890"/>
    <mergeCell ref="A899:J899"/>
    <mergeCell ref="A900:F900"/>
    <mergeCell ref="I900:J900"/>
    <mergeCell ref="A913:J913"/>
    <mergeCell ref="A914:E914"/>
    <mergeCell ref="I914:J914"/>
    <mergeCell ref="A923:J923"/>
    <mergeCell ref="A934:J934"/>
    <mergeCell ref="A936:J936"/>
    <mergeCell ref="I937:J937"/>
    <mergeCell ref="K289:L289"/>
    <mergeCell ref="A1469:B1469"/>
    <mergeCell ref="D1469:E1469"/>
    <mergeCell ref="D1470:E1470"/>
    <mergeCell ref="A496:J496"/>
    <mergeCell ref="A498:J498"/>
    <mergeCell ref="A502:B502"/>
    <mergeCell ref="C502:J502"/>
    <mergeCell ref="A1391:J1391"/>
    <mergeCell ref="A1392:F1392"/>
    <mergeCell ref="I1392:J1392"/>
    <mergeCell ref="A1400:J1400"/>
    <mergeCell ref="A1401:E1401"/>
    <mergeCell ref="I1401:J1401"/>
    <mergeCell ref="A1410:J1410"/>
    <mergeCell ref="I1412:J1412"/>
    <mergeCell ref="A1441:J1441"/>
    <mergeCell ref="A1361:J1361"/>
    <mergeCell ref="A1362:F1362"/>
    <mergeCell ref="I1362:J1362"/>
    <mergeCell ref="L1070:L1075"/>
    <mergeCell ref="A1072:A1073"/>
    <mergeCell ref="A1090:J1090"/>
    <mergeCell ref="A1092:J1092"/>
    <mergeCell ref="K950:L950"/>
    <mergeCell ref="A1421:J1421"/>
    <mergeCell ref="A1423:J1423"/>
    <mergeCell ref="I1424:J1424"/>
    <mergeCell ref="K1437:L1437"/>
    <mergeCell ref="A1110:A1111"/>
    <mergeCell ref="C1110:C1111"/>
    <mergeCell ref="D1110:D1111"/>
    <mergeCell ref="E1110:E1111"/>
    <mergeCell ref="A1093:E1093"/>
    <mergeCell ref="I1093:J1093"/>
    <mergeCell ref="I1102:J1102"/>
    <mergeCell ref="A1107:A1108"/>
    <mergeCell ref="C1107:C1108"/>
    <mergeCell ref="D1107:D1108"/>
    <mergeCell ref="E1107:E1108"/>
    <mergeCell ref="A1081:J1081"/>
    <mergeCell ref="I1082:J1082"/>
    <mergeCell ref="A964:F964"/>
    <mergeCell ref="I964:J964"/>
    <mergeCell ref="A984:J984"/>
    <mergeCell ref="A986:J986"/>
    <mergeCell ref="A982:B982"/>
    <mergeCell ref="D982:E982"/>
  </mergeCells>
  <pageMargins left="0.78740157480314965" right="0" top="0.59055118110236227" bottom="0.19685039370078741" header="0.31496062992125984" footer="0.31496062992125984"/>
  <pageSetup paperSize="9" scale="41" fitToHeight="5" orientation="landscape" r:id="rId1"/>
  <rowBreaks count="4" manualBreakCount="4">
    <brk id="145" max="9" man="1"/>
    <brk id="292" max="9" man="1"/>
    <brk id="339" max="9" man="1"/>
    <brk id="427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384"/>
  <sheetViews>
    <sheetView view="pageBreakPreview" zoomScale="75" zoomScaleNormal="60" zoomScaleSheetLayoutView="75" workbookViewId="0">
      <selection activeCell="A2" sqref="A2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27.85546875" style="67" customWidth="1"/>
    <col min="4" max="4" width="21.7109375" style="67" customWidth="1"/>
    <col min="5" max="5" width="23.85546875" style="67" customWidth="1"/>
    <col min="6" max="6" width="24" style="67" customWidth="1"/>
    <col min="7" max="7" width="16.42578125" style="67" customWidth="1"/>
    <col min="8" max="8" width="8.7109375" style="67" customWidth="1"/>
    <col min="9" max="9" width="6" style="67" customWidth="1"/>
    <col min="10" max="10" width="18.5703125" style="67" customWidth="1"/>
    <col min="11" max="11" width="10.140625" style="68" customWidth="1"/>
    <col min="12" max="12" width="25.42578125" style="67" customWidth="1"/>
    <col min="13" max="13" width="28.28515625" style="327" customWidth="1"/>
    <col min="14" max="14" width="27" style="67" customWidth="1"/>
    <col min="15" max="15" width="21.28515625" style="184" customWidth="1"/>
    <col min="16" max="16" width="30.140625" style="184" customWidth="1"/>
    <col min="17" max="17" width="11.140625" style="184" customWidth="1"/>
    <col min="18" max="18" width="9.140625" style="184"/>
    <col min="19" max="16384" width="9.140625" style="67"/>
  </cols>
  <sheetData>
    <row r="1" spans="1:18" ht="33" customHeight="1" x14ac:dyDescent="0.25">
      <c r="A1" s="851" t="s">
        <v>492</v>
      </c>
      <c r="B1" s="851"/>
      <c r="C1" s="851"/>
      <c r="D1" s="851"/>
      <c r="E1" s="851"/>
      <c r="F1" s="851"/>
      <c r="G1" s="851"/>
      <c r="H1" s="851"/>
      <c r="I1" s="851"/>
      <c r="J1" s="851"/>
      <c r="K1" s="243"/>
    </row>
    <row r="2" spans="1:18" ht="9" customHeight="1" x14ac:dyDescent="0.25"/>
    <row r="3" spans="1:18" ht="33.75" customHeight="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</row>
    <row r="5" spans="1:18" ht="19.5" customHeight="1" x14ac:dyDescent="0.25">
      <c r="A5" s="3"/>
      <c r="B5" s="3"/>
      <c r="C5" s="3"/>
      <c r="D5" s="3"/>
      <c r="E5" s="3"/>
      <c r="F5" s="3"/>
      <c r="G5" s="69" t="s">
        <v>104</v>
      </c>
      <c r="H5" s="2"/>
      <c r="I5" s="70"/>
      <c r="J5" s="2"/>
      <c r="K5" s="71" t="s">
        <v>433</v>
      </c>
    </row>
    <row r="6" spans="1:18" x14ac:dyDescent="0.25">
      <c r="B6" s="17"/>
    </row>
    <row r="7" spans="1:18" ht="45.75" customHeight="1" x14ac:dyDescent="0.25">
      <c r="A7" s="853" t="s">
        <v>95</v>
      </c>
      <c r="B7" s="853"/>
      <c r="C7" s="915" t="s">
        <v>5</v>
      </c>
      <c r="D7" s="915"/>
      <c r="E7" s="915"/>
      <c r="F7" s="915"/>
      <c r="G7" s="915"/>
      <c r="H7" s="915"/>
      <c r="I7" s="915"/>
      <c r="J7" s="915"/>
      <c r="K7" s="915"/>
    </row>
    <row r="8" spans="1:18" ht="14.25" customHeight="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9" spans="1:18" ht="21" customHeight="1" x14ac:dyDescent="0.25"/>
    <row r="10" spans="1:18" ht="48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  <c r="K10" s="881"/>
    </row>
    <row r="11" spans="1:18" ht="24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8" ht="30" hidden="1" customHeight="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880"/>
    </row>
    <row r="13" spans="1:18" s="68" customFormat="1" ht="30" hidden="1" customHeight="1" x14ac:dyDescent="0.2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M13" s="299"/>
      <c r="O13" s="121"/>
      <c r="P13" s="121"/>
      <c r="Q13" s="121"/>
      <c r="R13" s="121"/>
    </row>
    <row r="14" spans="1:18" ht="38.25" hidden="1" customHeight="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882"/>
    </row>
    <row r="15" spans="1:18" ht="5.25" hidden="1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8" ht="6.75" hidden="1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8" ht="8.25" hidden="1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9"/>
    </row>
    <row r="18" spans="1:18" ht="3" hidden="1" customHeight="1" x14ac:dyDescent="0.25">
      <c r="B18" s="11"/>
      <c r="C18" s="11"/>
      <c r="D18" s="20"/>
      <c r="E18" s="20"/>
      <c r="F18" s="20"/>
      <c r="G18" s="20"/>
      <c r="H18" s="20"/>
      <c r="I18" s="20"/>
      <c r="J18" s="20"/>
      <c r="K18" s="21"/>
    </row>
    <row r="19" spans="1:18" ht="52.5" hidden="1" customHeight="1" x14ac:dyDescent="0.25">
      <c r="A19" s="875" t="s">
        <v>24</v>
      </c>
      <c r="B19" s="875" t="s">
        <v>22</v>
      </c>
      <c r="C19" s="875" t="s">
        <v>23</v>
      </c>
      <c r="D19" s="877" t="s">
        <v>16</v>
      </c>
      <c r="E19" s="878"/>
      <c r="F19" s="878"/>
      <c r="G19" s="879"/>
      <c r="H19" s="884" t="s">
        <v>17</v>
      </c>
      <c r="I19" s="884" t="s">
        <v>25</v>
      </c>
      <c r="J19" s="873" t="s">
        <v>278</v>
      </c>
      <c r="K19" s="902" t="s">
        <v>103</v>
      </c>
    </row>
    <row r="20" spans="1:18" hidden="1" x14ac:dyDescent="0.25">
      <c r="A20" s="883"/>
      <c r="B20" s="883"/>
      <c r="C20" s="883"/>
      <c r="D20" s="875" t="s">
        <v>6</v>
      </c>
      <c r="E20" s="877" t="s">
        <v>1</v>
      </c>
      <c r="F20" s="878"/>
      <c r="G20" s="879"/>
      <c r="H20" s="885"/>
      <c r="I20" s="885"/>
      <c r="J20" s="873"/>
      <c r="K20" s="902"/>
    </row>
    <row r="21" spans="1:18" ht="162.75" hidden="1" x14ac:dyDescent="0.25">
      <c r="A21" s="876"/>
      <c r="B21" s="876"/>
      <c r="C21" s="876"/>
      <c r="D21" s="876"/>
      <c r="E21" s="52" t="s">
        <v>18</v>
      </c>
      <c r="F21" s="52" t="s">
        <v>277</v>
      </c>
      <c r="G21" s="52" t="s">
        <v>19</v>
      </c>
      <c r="H21" s="886"/>
      <c r="I21" s="886"/>
      <c r="J21" s="873"/>
      <c r="K21" s="902"/>
    </row>
    <row r="22" spans="1:18" s="78" customFormat="1" ht="15.75" hidden="1" x14ac:dyDescent="0.25">
      <c r="A22" s="57">
        <v>1</v>
      </c>
      <c r="B22" s="57">
        <v>2</v>
      </c>
      <c r="C22" s="57">
        <v>3</v>
      </c>
      <c r="D22" s="57">
        <v>4</v>
      </c>
      <c r="E22" s="57">
        <v>5</v>
      </c>
      <c r="F22" s="57">
        <v>6</v>
      </c>
      <c r="G22" s="57">
        <v>7</v>
      </c>
      <c r="H22" s="57">
        <v>8</v>
      </c>
      <c r="I22" s="57">
        <v>9</v>
      </c>
      <c r="J22" s="57">
        <v>10</v>
      </c>
      <c r="K22" s="154">
        <v>11</v>
      </c>
      <c r="M22" s="328"/>
      <c r="O22" s="188"/>
      <c r="P22" s="188"/>
      <c r="Q22" s="188"/>
      <c r="R22" s="188"/>
    </row>
    <row r="23" spans="1:18" ht="79.5" hidden="1" customHeight="1" x14ac:dyDescent="0.25">
      <c r="A23" s="52" t="s">
        <v>89</v>
      </c>
      <c r="B23" s="10" t="s">
        <v>279</v>
      </c>
      <c r="C23" s="6">
        <v>0</v>
      </c>
      <c r="D23" s="6">
        <f>F23+G23+E23</f>
        <v>0</v>
      </c>
      <c r="E23" s="6">
        <v>0</v>
      </c>
      <c r="F23" s="6">
        <v>0</v>
      </c>
      <c r="G23" s="6"/>
      <c r="H23" s="6">
        <v>0</v>
      </c>
      <c r="I23" s="6">
        <v>1</v>
      </c>
      <c r="J23" s="5">
        <f>C23*D23*(1+H23/100)*I23*12</f>
        <v>0</v>
      </c>
      <c r="K23" s="340" t="s">
        <v>276</v>
      </c>
    </row>
    <row r="24" spans="1:18" ht="35.1" hidden="1" customHeight="1" x14ac:dyDescent="0.25">
      <c r="A24" s="144"/>
      <c r="B24" s="145" t="s">
        <v>20</v>
      </c>
      <c r="C24" s="146">
        <f>SUM(C23:C23)</f>
        <v>0</v>
      </c>
      <c r="D24" s="146">
        <f>SUM(D23:D23)</f>
        <v>0</v>
      </c>
      <c r="E24" s="144" t="s">
        <v>21</v>
      </c>
      <c r="F24" s="144" t="s">
        <v>21</v>
      </c>
      <c r="G24" s="144" t="s">
        <v>21</v>
      </c>
      <c r="H24" s="144" t="s">
        <v>21</v>
      </c>
      <c r="I24" s="144" t="s">
        <v>21</v>
      </c>
      <c r="J24" s="146">
        <f>SUM(J23:J23)</f>
        <v>0</v>
      </c>
      <c r="K24" s="155" t="s">
        <v>12</v>
      </c>
    </row>
    <row r="25" spans="1:18" hidden="1" x14ac:dyDescent="0.25"/>
    <row r="26" spans="1:18" hidden="1" x14ac:dyDescent="0.25">
      <c r="A26" s="868" t="s">
        <v>124</v>
      </c>
      <c r="B26" s="868"/>
      <c r="C26" s="868"/>
      <c r="D26" s="868"/>
      <c r="E26" s="868"/>
      <c r="F26" s="868"/>
      <c r="G26" s="868"/>
      <c r="H26" s="868"/>
      <c r="I26" s="868"/>
      <c r="J26" s="868"/>
      <c r="K26" s="868"/>
    </row>
    <row r="27" spans="1:18" hidden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8" ht="59.25" hidden="1" customHeight="1" x14ac:dyDescent="0.25">
      <c r="A28" s="14" t="s">
        <v>24</v>
      </c>
      <c r="B28" s="14" t="s">
        <v>14</v>
      </c>
      <c r="C28" s="52" t="s">
        <v>132</v>
      </c>
      <c r="D28" s="52" t="s">
        <v>133</v>
      </c>
      <c r="E28" s="52" t="s">
        <v>134</v>
      </c>
      <c r="F28" s="150" t="s">
        <v>103</v>
      </c>
      <c r="G28" s="22"/>
      <c r="H28" s="22"/>
      <c r="I28" s="22"/>
      <c r="J28" s="22"/>
    </row>
    <row r="29" spans="1:18" hidden="1" x14ac:dyDescent="0.25">
      <c r="A29" s="91">
        <v>1</v>
      </c>
      <c r="B29" s="91">
        <v>2</v>
      </c>
      <c r="C29" s="57">
        <v>3</v>
      </c>
      <c r="D29" s="57">
        <v>4</v>
      </c>
      <c r="E29" s="57">
        <v>5</v>
      </c>
      <c r="F29" s="151">
        <v>6</v>
      </c>
      <c r="G29" s="22"/>
      <c r="H29" s="22"/>
      <c r="I29" s="22"/>
      <c r="J29" s="22"/>
    </row>
    <row r="30" spans="1:18" ht="131.25" hidden="1" customHeight="1" x14ac:dyDescent="0.35">
      <c r="A30" s="84">
        <v>1</v>
      </c>
      <c r="B30" s="90" t="s">
        <v>123</v>
      </c>
      <c r="C30" s="6"/>
      <c r="D30" s="77">
        <v>12</v>
      </c>
      <c r="E30" s="85"/>
      <c r="F30" s="152"/>
      <c r="G30" s="86"/>
      <c r="H30" s="87"/>
      <c r="I30" s="16"/>
      <c r="J30" s="88"/>
    </row>
    <row r="31" spans="1:18" ht="42" hidden="1" customHeight="1" x14ac:dyDescent="0.35">
      <c r="A31" s="84">
        <v>2</v>
      </c>
      <c r="B31" s="90" t="s">
        <v>160</v>
      </c>
      <c r="C31" s="6"/>
      <c r="D31" s="77"/>
      <c r="E31" s="85"/>
      <c r="F31" s="152"/>
      <c r="G31" s="86"/>
      <c r="H31" s="87"/>
      <c r="I31" s="16"/>
      <c r="J31" s="88"/>
    </row>
    <row r="32" spans="1:18" ht="36" hidden="1" customHeight="1" x14ac:dyDescent="0.35">
      <c r="A32" s="147"/>
      <c r="B32" s="145" t="s">
        <v>20</v>
      </c>
      <c r="C32" s="148"/>
      <c r="D32" s="149"/>
      <c r="E32" s="146">
        <f>E31+E30</f>
        <v>0</v>
      </c>
      <c r="F32" s="153" t="s">
        <v>12</v>
      </c>
      <c r="G32" s="22"/>
      <c r="H32" s="22"/>
      <c r="I32" s="16"/>
      <c r="J32" s="89"/>
    </row>
    <row r="33" spans="1:18" hidden="1" x14ac:dyDescent="0.25"/>
    <row r="34" spans="1:18" ht="39" hidden="1" customHeight="1" x14ac:dyDescent="0.25">
      <c r="A34" s="880" t="s">
        <v>190</v>
      </c>
      <c r="B34" s="880"/>
      <c r="C34" s="880"/>
      <c r="D34" s="880"/>
      <c r="E34" s="880"/>
      <c r="F34" s="880"/>
      <c r="G34" s="880"/>
      <c r="H34" s="880"/>
      <c r="I34" s="880"/>
      <c r="J34" s="880"/>
      <c r="K34" s="880"/>
    </row>
    <row r="35" spans="1:18" ht="12.75" hidden="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8" ht="31.5" hidden="1" customHeight="1" x14ac:dyDescent="0.25">
      <c r="A36" s="865" t="s">
        <v>121</v>
      </c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O36" s="106"/>
    </row>
    <row r="37" spans="1:18" hidden="1" x14ac:dyDescent="0.25">
      <c r="A37" s="53"/>
      <c r="B37" s="24"/>
      <c r="C37" s="53"/>
      <c r="D37" s="53"/>
      <c r="E37" s="53"/>
      <c r="F37" s="53"/>
      <c r="O37" s="106"/>
    </row>
    <row r="38" spans="1:18" ht="116.25" hidden="1" x14ac:dyDescent="0.25">
      <c r="A38" s="52" t="s">
        <v>24</v>
      </c>
      <c r="B38" s="52" t="s">
        <v>14</v>
      </c>
      <c r="C38" s="52" t="s">
        <v>40</v>
      </c>
      <c r="D38" s="52" t="s">
        <v>38</v>
      </c>
      <c r="E38" s="52" t="s">
        <v>39</v>
      </c>
      <c r="F38" s="52" t="s">
        <v>80</v>
      </c>
      <c r="G38" s="150" t="s">
        <v>103</v>
      </c>
      <c r="O38" s="106"/>
    </row>
    <row r="39" spans="1:18" s="78" customFormat="1" ht="15.75" hidden="1" x14ac:dyDescent="0.25">
      <c r="A39" s="57">
        <v>1</v>
      </c>
      <c r="B39" s="57">
        <v>2</v>
      </c>
      <c r="C39" s="57">
        <v>3</v>
      </c>
      <c r="D39" s="57">
        <v>4</v>
      </c>
      <c r="E39" s="57">
        <v>5</v>
      </c>
      <c r="F39" s="57">
        <v>6</v>
      </c>
      <c r="G39" s="154">
        <v>7</v>
      </c>
      <c r="K39" s="79"/>
      <c r="M39" s="328"/>
      <c r="O39" s="186"/>
      <c r="P39" s="188"/>
      <c r="Q39" s="188"/>
      <c r="R39" s="188"/>
    </row>
    <row r="40" spans="1:18" ht="78" hidden="1" customHeight="1" x14ac:dyDescent="0.25">
      <c r="A40" s="52">
        <v>1</v>
      </c>
      <c r="B40" s="10" t="s">
        <v>28</v>
      </c>
      <c r="C40" s="52" t="s">
        <v>21</v>
      </c>
      <c r="D40" s="52" t="s">
        <v>21</v>
      </c>
      <c r="E40" s="52" t="s">
        <v>21</v>
      </c>
      <c r="F40" s="5">
        <f>F42</f>
        <v>0</v>
      </c>
      <c r="G40" s="156"/>
      <c r="O40" s="106"/>
    </row>
    <row r="41" spans="1:18" hidden="1" x14ac:dyDescent="0.25">
      <c r="A41" s="873" t="s">
        <v>29</v>
      </c>
      <c r="B41" s="10" t="s">
        <v>1</v>
      </c>
      <c r="C41" s="52"/>
      <c r="D41" s="52"/>
      <c r="E41" s="52"/>
      <c r="F41" s="5"/>
      <c r="G41" s="156"/>
      <c r="O41" s="106"/>
    </row>
    <row r="42" spans="1:18" ht="78" hidden="1" customHeight="1" x14ac:dyDescent="0.25">
      <c r="A42" s="873"/>
      <c r="B42" s="10" t="s">
        <v>30</v>
      </c>
      <c r="C42" s="52" t="e">
        <f>F42/E42/D42</f>
        <v>#DIV/0!</v>
      </c>
      <c r="D42" s="52"/>
      <c r="E42" s="52"/>
      <c r="F42" s="5"/>
      <c r="G42" s="156"/>
      <c r="O42" s="106"/>
    </row>
    <row r="43" spans="1:18" ht="78" hidden="1" customHeight="1" x14ac:dyDescent="0.25">
      <c r="A43" s="52">
        <v>2</v>
      </c>
      <c r="B43" s="10" t="s">
        <v>34</v>
      </c>
      <c r="C43" s="52" t="s">
        <v>21</v>
      </c>
      <c r="D43" s="52" t="s">
        <v>21</v>
      </c>
      <c r="E43" s="52" t="s">
        <v>21</v>
      </c>
      <c r="F43" s="5">
        <f>F45</f>
        <v>0</v>
      </c>
      <c r="G43" s="156"/>
      <c r="O43" s="106"/>
    </row>
    <row r="44" spans="1:18" hidden="1" x14ac:dyDescent="0.25">
      <c r="A44" s="873" t="s">
        <v>35</v>
      </c>
      <c r="B44" s="10" t="s">
        <v>1</v>
      </c>
      <c r="C44" s="52"/>
      <c r="D44" s="52"/>
      <c r="E44" s="52"/>
      <c r="F44" s="5"/>
      <c r="G44" s="156"/>
      <c r="O44" s="106"/>
    </row>
    <row r="45" spans="1:18" ht="78" hidden="1" customHeight="1" x14ac:dyDescent="0.25">
      <c r="A45" s="873"/>
      <c r="B45" s="10" t="s">
        <v>30</v>
      </c>
      <c r="C45" s="52" t="e">
        <f t="shared" ref="C45" si="0">F45/E45/D45</f>
        <v>#DIV/0!</v>
      </c>
      <c r="D45" s="52"/>
      <c r="E45" s="52"/>
      <c r="F45" s="5"/>
      <c r="G45" s="156"/>
      <c r="O45" s="106"/>
    </row>
    <row r="46" spans="1:18" ht="33" hidden="1" customHeight="1" x14ac:dyDescent="0.25">
      <c r="A46" s="147"/>
      <c r="B46" s="145" t="s">
        <v>20</v>
      </c>
      <c r="C46" s="144" t="s">
        <v>21</v>
      </c>
      <c r="D46" s="144" t="s">
        <v>21</v>
      </c>
      <c r="E46" s="144" t="s">
        <v>21</v>
      </c>
      <c r="F46" s="146">
        <f>F43+F40</f>
        <v>0</v>
      </c>
      <c r="G46" s="156" t="s">
        <v>12</v>
      </c>
      <c r="O46" s="106"/>
    </row>
    <row r="47" spans="1:18" hidden="1" x14ac:dyDescent="0.25">
      <c r="A47" s="17"/>
      <c r="B47" s="11"/>
      <c r="C47" s="17"/>
      <c r="D47" s="17"/>
      <c r="E47" s="17"/>
      <c r="F47" s="17"/>
      <c r="O47" s="106"/>
    </row>
    <row r="48" spans="1:18" ht="30.75" hidden="1" customHeight="1" x14ac:dyDescent="0.25">
      <c r="A48" s="865" t="s">
        <v>118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O48" s="106"/>
    </row>
    <row r="49" spans="1:18" hidden="1" x14ac:dyDescent="0.25">
      <c r="A49" s="53"/>
      <c r="B49" s="24"/>
      <c r="C49" s="53"/>
      <c r="D49" s="53"/>
      <c r="E49" s="53"/>
      <c r="F49" s="53"/>
      <c r="O49" s="106"/>
    </row>
    <row r="50" spans="1:18" ht="96" hidden="1" customHeight="1" x14ac:dyDescent="0.25">
      <c r="A50" s="52" t="s">
        <v>24</v>
      </c>
      <c r="B50" s="52" t="s">
        <v>14</v>
      </c>
      <c r="C50" s="52" t="s">
        <v>163</v>
      </c>
      <c r="D50" s="52" t="s">
        <v>38</v>
      </c>
      <c r="E50" s="52" t="s">
        <v>39</v>
      </c>
      <c r="F50" s="52" t="s">
        <v>80</v>
      </c>
      <c r="G50" s="150" t="s">
        <v>103</v>
      </c>
      <c r="O50" s="106"/>
    </row>
    <row r="51" spans="1:18" s="8" customFormat="1" ht="18.75" hidden="1" x14ac:dyDescent="0.25">
      <c r="A51" s="56">
        <v>1</v>
      </c>
      <c r="B51" s="56">
        <v>2</v>
      </c>
      <c r="C51" s="56">
        <v>3</v>
      </c>
      <c r="D51" s="56">
        <v>4</v>
      </c>
      <c r="E51" s="56">
        <v>5</v>
      </c>
      <c r="F51" s="56">
        <v>6</v>
      </c>
      <c r="G51" s="157">
        <v>7</v>
      </c>
      <c r="K51" s="80"/>
      <c r="M51" s="329"/>
      <c r="O51" s="187"/>
      <c r="P51" s="192"/>
      <c r="Q51" s="192"/>
      <c r="R51" s="192"/>
    </row>
    <row r="52" spans="1:18" ht="78" hidden="1" customHeight="1" x14ac:dyDescent="0.25">
      <c r="A52" s="52">
        <v>1</v>
      </c>
      <c r="B52" s="10" t="s">
        <v>28</v>
      </c>
      <c r="C52" s="52" t="s">
        <v>21</v>
      </c>
      <c r="D52" s="52" t="s">
        <v>21</v>
      </c>
      <c r="E52" s="52" t="s">
        <v>21</v>
      </c>
      <c r="F52" s="5">
        <f>F54+F56+F55+F57</f>
        <v>0</v>
      </c>
      <c r="G52" s="156"/>
      <c r="O52" s="106"/>
    </row>
    <row r="53" spans="1:18" hidden="1" x14ac:dyDescent="0.25">
      <c r="A53" s="52"/>
      <c r="B53" s="10" t="s">
        <v>1</v>
      </c>
      <c r="C53" s="52"/>
      <c r="D53" s="52"/>
      <c r="E53" s="52"/>
      <c r="F53" s="5"/>
      <c r="G53" s="156"/>
      <c r="O53" s="106"/>
    </row>
    <row r="54" spans="1:18" ht="52.5" hidden="1" customHeight="1" x14ac:dyDescent="0.25">
      <c r="A54" s="52" t="s">
        <v>29</v>
      </c>
      <c r="B54" s="10" t="s">
        <v>32</v>
      </c>
      <c r="C54" s="52" t="e">
        <f t="shared" ref="C54:C55" si="1">F54/E54/D54</f>
        <v>#DIV/0!</v>
      </c>
      <c r="D54" s="52"/>
      <c r="E54" s="52"/>
      <c r="F54" s="5"/>
      <c r="G54" s="156"/>
      <c r="O54" s="106"/>
    </row>
    <row r="55" spans="1:18" ht="54" hidden="1" customHeight="1" x14ac:dyDescent="0.25">
      <c r="A55" s="52" t="s">
        <v>31</v>
      </c>
      <c r="B55" s="10" t="s">
        <v>33</v>
      </c>
      <c r="C55" s="52" t="e">
        <f t="shared" si="1"/>
        <v>#DIV/0!</v>
      </c>
      <c r="D55" s="52"/>
      <c r="E55" s="52"/>
      <c r="F55" s="5"/>
      <c r="G55" s="156"/>
      <c r="O55" s="106"/>
    </row>
    <row r="56" spans="1:18" hidden="1" x14ac:dyDescent="0.25">
      <c r="A56" s="52"/>
      <c r="B56" s="10"/>
      <c r="C56" s="52"/>
      <c r="D56" s="52"/>
      <c r="E56" s="52"/>
      <c r="F56" s="5"/>
      <c r="G56" s="156"/>
      <c r="O56" s="106"/>
    </row>
    <row r="57" spans="1:18" hidden="1" x14ac:dyDescent="0.25">
      <c r="A57" s="52"/>
      <c r="B57" s="10"/>
      <c r="C57" s="52"/>
      <c r="D57" s="52"/>
      <c r="E57" s="52"/>
      <c r="F57" s="5"/>
      <c r="G57" s="156"/>
      <c r="O57" s="106"/>
    </row>
    <row r="58" spans="1:18" ht="72" hidden="1" customHeight="1" x14ac:dyDescent="0.25">
      <c r="A58" s="52">
        <v>2</v>
      </c>
      <c r="B58" s="10" t="s">
        <v>34</v>
      </c>
      <c r="C58" s="52" t="s">
        <v>21</v>
      </c>
      <c r="D58" s="52" t="s">
        <v>21</v>
      </c>
      <c r="E58" s="52" t="s">
        <v>21</v>
      </c>
      <c r="F58" s="5">
        <f>F60+F62+F61+F63</f>
        <v>0</v>
      </c>
      <c r="G58" s="156"/>
      <c r="O58" s="106"/>
    </row>
    <row r="59" spans="1:18" hidden="1" x14ac:dyDescent="0.25">
      <c r="A59" s="52"/>
      <c r="B59" s="10" t="s">
        <v>1</v>
      </c>
      <c r="C59" s="52"/>
      <c r="D59" s="52"/>
      <c r="E59" s="52"/>
      <c r="F59" s="5"/>
      <c r="G59" s="156"/>
      <c r="O59" s="106"/>
    </row>
    <row r="60" spans="1:18" ht="50.25" hidden="1" customHeight="1" x14ac:dyDescent="0.25">
      <c r="A60" s="52" t="s">
        <v>35</v>
      </c>
      <c r="B60" s="10" t="s">
        <v>32</v>
      </c>
      <c r="C60" s="52" t="e">
        <f t="shared" ref="C60:C61" si="2">F60/E60/D60</f>
        <v>#DIV/0!</v>
      </c>
      <c r="D60" s="52"/>
      <c r="E60" s="52"/>
      <c r="F60" s="5"/>
      <c r="G60" s="156"/>
      <c r="O60" s="106"/>
    </row>
    <row r="61" spans="1:18" ht="50.25" hidden="1" customHeight="1" x14ac:dyDescent="0.25">
      <c r="A61" s="52" t="s">
        <v>36</v>
      </c>
      <c r="B61" s="10" t="s">
        <v>33</v>
      </c>
      <c r="C61" s="52" t="e">
        <f t="shared" si="2"/>
        <v>#DIV/0!</v>
      </c>
      <c r="D61" s="52"/>
      <c r="E61" s="52"/>
      <c r="F61" s="5"/>
      <c r="G61" s="156"/>
      <c r="O61" s="106"/>
    </row>
    <row r="62" spans="1:18" ht="67.5" hidden="1" customHeight="1" x14ac:dyDescent="0.25">
      <c r="A62" s="52"/>
      <c r="B62" s="10"/>
      <c r="C62" s="52"/>
      <c r="D62" s="52"/>
      <c r="E62" s="52"/>
      <c r="F62" s="5"/>
      <c r="G62" s="156"/>
      <c r="O62" s="106"/>
    </row>
    <row r="63" spans="1:18" hidden="1" x14ac:dyDescent="0.25">
      <c r="A63" s="52"/>
      <c r="B63" s="10"/>
      <c r="C63" s="52"/>
      <c r="D63" s="52"/>
      <c r="E63" s="52"/>
      <c r="F63" s="5"/>
      <c r="G63" s="156"/>
      <c r="O63" s="106"/>
    </row>
    <row r="64" spans="1:18" ht="38.25" hidden="1" customHeight="1" x14ac:dyDescent="0.25">
      <c r="A64" s="147"/>
      <c r="B64" s="145" t="s">
        <v>20</v>
      </c>
      <c r="C64" s="144" t="s">
        <v>21</v>
      </c>
      <c r="D64" s="144" t="s">
        <v>21</v>
      </c>
      <c r="E64" s="144" t="s">
        <v>21</v>
      </c>
      <c r="F64" s="146">
        <f>F58+F52</f>
        <v>0</v>
      </c>
      <c r="G64" s="156" t="s">
        <v>12</v>
      </c>
      <c r="O64" s="106"/>
    </row>
    <row r="65" spans="1:18" hidden="1" x14ac:dyDescent="0.25">
      <c r="A65" s="17"/>
      <c r="B65" s="11"/>
      <c r="C65" s="17"/>
      <c r="D65" s="17"/>
      <c r="E65" s="17"/>
      <c r="F65" s="17"/>
      <c r="O65" s="106"/>
    </row>
    <row r="66" spans="1:18" ht="40.5" hidden="1" customHeight="1" x14ac:dyDescent="0.25">
      <c r="A66" s="865" t="s">
        <v>119</v>
      </c>
      <c r="B66" s="865"/>
      <c r="C66" s="865"/>
      <c r="D66" s="865"/>
      <c r="E66" s="865"/>
      <c r="F66" s="865"/>
      <c r="G66" s="865"/>
      <c r="H66" s="865"/>
      <c r="I66" s="865"/>
      <c r="J66" s="865"/>
      <c r="K66" s="865"/>
      <c r="O66" s="106"/>
    </row>
    <row r="67" spans="1:18" hidden="1" x14ac:dyDescent="0.25">
      <c r="A67" s="53"/>
      <c r="B67" s="24"/>
      <c r="C67" s="53"/>
      <c r="D67" s="53"/>
      <c r="E67" s="53"/>
      <c r="F67" s="53"/>
      <c r="O67" s="106"/>
    </row>
    <row r="68" spans="1:18" hidden="1" x14ac:dyDescent="0.25">
      <c r="A68" s="873" t="s">
        <v>24</v>
      </c>
      <c r="B68" s="873" t="s">
        <v>14</v>
      </c>
      <c r="C68" s="873" t="s">
        <v>43</v>
      </c>
      <c r="D68" s="873" t="s">
        <v>41</v>
      </c>
      <c r="E68" s="873" t="s">
        <v>44</v>
      </c>
      <c r="F68" s="873" t="s">
        <v>42</v>
      </c>
      <c r="G68" s="902" t="s">
        <v>103</v>
      </c>
      <c r="O68" s="106"/>
    </row>
    <row r="69" spans="1:18" hidden="1" x14ac:dyDescent="0.25">
      <c r="A69" s="873"/>
      <c r="B69" s="873"/>
      <c r="C69" s="873"/>
      <c r="D69" s="873"/>
      <c r="E69" s="873"/>
      <c r="F69" s="873"/>
      <c r="G69" s="902"/>
      <c r="O69" s="106"/>
    </row>
    <row r="70" spans="1:18" hidden="1" x14ac:dyDescent="0.25">
      <c r="A70" s="873"/>
      <c r="B70" s="873"/>
      <c r="C70" s="873"/>
      <c r="D70" s="873"/>
      <c r="E70" s="873"/>
      <c r="F70" s="873"/>
      <c r="G70" s="902"/>
      <c r="O70" s="106"/>
    </row>
    <row r="71" spans="1:18" hidden="1" x14ac:dyDescent="0.25">
      <c r="A71" s="873"/>
      <c r="B71" s="873"/>
      <c r="C71" s="873"/>
      <c r="D71" s="873"/>
      <c r="E71" s="873"/>
      <c r="F71" s="873"/>
      <c r="G71" s="902"/>
      <c r="O71" s="106"/>
    </row>
    <row r="72" spans="1:18" s="78" customFormat="1" ht="15.75" hidden="1" x14ac:dyDescent="0.25">
      <c r="A72" s="57">
        <v>1</v>
      </c>
      <c r="B72" s="57">
        <v>2</v>
      </c>
      <c r="C72" s="57">
        <v>3</v>
      </c>
      <c r="D72" s="57">
        <v>4</v>
      </c>
      <c r="E72" s="57">
        <v>5</v>
      </c>
      <c r="F72" s="57">
        <v>6</v>
      </c>
      <c r="G72" s="154">
        <v>7</v>
      </c>
      <c r="K72" s="79"/>
      <c r="M72" s="328"/>
      <c r="O72" s="186"/>
      <c r="P72" s="188"/>
      <c r="Q72" s="188"/>
      <c r="R72" s="188"/>
    </row>
    <row r="73" spans="1:18" ht="35.25" hidden="1" customHeight="1" x14ac:dyDescent="0.25">
      <c r="A73" s="52">
        <v>1</v>
      </c>
      <c r="B73" s="10" t="s">
        <v>45</v>
      </c>
      <c r="C73" s="52"/>
      <c r="D73" s="52"/>
      <c r="E73" s="52">
        <v>50</v>
      </c>
      <c r="F73" s="5">
        <f>E73*D73*C73</f>
        <v>0</v>
      </c>
      <c r="G73" s="153"/>
      <c r="O73" s="106"/>
    </row>
    <row r="74" spans="1:18" ht="33" hidden="1" customHeight="1" x14ac:dyDescent="0.25">
      <c r="A74" s="147"/>
      <c r="B74" s="145" t="s">
        <v>20</v>
      </c>
      <c r="C74" s="144" t="s">
        <v>21</v>
      </c>
      <c r="D74" s="144" t="s">
        <v>21</v>
      </c>
      <c r="E74" s="144" t="s">
        <v>21</v>
      </c>
      <c r="F74" s="146">
        <f>F73</f>
        <v>0</v>
      </c>
      <c r="G74" s="153" t="s">
        <v>12</v>
      </c>
      <c r="O74" s="106"/>
    </row>
    <row r="75" spans="1:18" hidden="1" x14ac:dyDescent="0.25"/>
    <row r="76" spans="1:18" ht="48.75" hidden="1" customHeight="1" x14ac:dyDescent="0.25">
      <c r="A76" s="871" t="s">
        <v>189</v>
      </c>
      <c r="B76" s="871"/>
      <c r="C76" s="871"/>
      <c r="D76" s="871"/>
      <c r="E76" s="871"/>
      <c r="F76" s="871"/>
      <c r="G76" s="871"/>
      <c r="H76" s="871"/>
      <c r="I76" s="871"/>
      <c r="J76" s="871"/>
      <c r="K76" s="871"/>
    </row>
    <row r="77" spans="1:18" ht="28.5" hidden="1" customHeight="1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</row>
    <row r="78" spans="1:18" ht="29.25" hidden="1" customHeight="1" x14ac:dyDescent="0.25">
      <c r="A78" s="861" t="s">
        <v>118</v>
      </c>
      <c r="B78" s="861"/>
      <c r="C78" s="861"/>
      <c r="D78" s="861"/>
      <c r="E78" s="861"/>
      <c r="F78" s="861"/>
      <c r="G78" s="861"/>
      <c r="H78" s="861"/>
      <c r="I78" s="861"/>
      <c r="J78" s="861"/>
      <c r="K78" s="861"/>
    </row>
    <row r="79" spans="1:18" hidden="1" x14ac:dyDescent="0.25">
      <c r="A79" s="862"/>
      <c r="B79" s="862"/>
      <c r="C79" s="862"/>
      <c r="D79" s="862"/>
      <c r="E79" s="862"/>
      <c r="F79" s="17"/>
    </row>
    <row r="80" spans="1:18" ht="51" hidden="1" customHeight="1" x14ac:dyDescent="0.25">
      <c r="A80" s="52" t="s">
        <v>15</v>
      </c>
      <c r="B80" s="52" t="s">
        <v>14</v>
      </c>
      <c r="C80" s="52" t="s">
        <v>27</v>
      </c>
      <c r="D80" s="52" t="s">
        <v>75</v>
      </c>
      <c r="E80" s="52" t="s">
        <v>76</v>
      </c>
      <c r="F80" s="150" t="s">
        <v>103</v>
      </c>
    </row>
    <row r="81" spans="1:18" s="78" customFormat="1" ht="15.75" hidden="1" x14ac:dyDescent="0.25">
      <c r="A81" s="57">
        <v>1</v>
      </c>
      <c r="B81" s="57">
        <v>2</v>
      </c>
      <c r="C81" s="57">
        <v>3</v>
      </c>
      <c r="D81" s="57">
        <v>4</v>
      </c>
      <c r="E81" s="57">
        <v>5</v>
      </c>
      <c r="F81" s="154">
        <v>6</v>
      </c>
      <c r="K81" s="79"/>
      <c r="M81" s="328"/>
      <c r="O81" s="188"/>
      <c r="P81" s="188"/>
      <c r="Q81" s="188"/>
      <c r="R81" s="188"/>
    </row>
    <row r="82" spans="1:18" ht="120.75" hidden="1" customHeight="1" x14ac:dyDescent="0.25">
      <c r="A82" s="52">
        <v>1</v>
      </c>
      <c r="B82" s="10" t="s">
        <v>105</v>
      </c>
      <c r="C82" s="52"/>
      <c r="D82" s="6" t="e">
        <f>E82/C82</f>
        <v>#DIV/0!</v>
      </c>
      <c r="E82" s="6"/>
      <c r="F82" s="153"/>
    </row>
    <row r="83" spans="1:18" ht="35.1" hidden="1" customHeight="1" x14ac:dyDescent="0.25">
      <c r="A83" s="144"/>
      <c r="B83" s="145" t="s">
        <v>20</v>
      </c>
      <c r="C83" s="144"/>
      <c r="D83" s="144" t="s">
        <v>21</v>
      </c>
      <c r="E83" s="146">
        <f>E82</f>
        <v>0</v>
      </c>
      <c r="F83" s="153" t="s">
        <v>12</v>
      </c>
    </row>
    <row r="84" spans="1:18" hidden="1" x14ac:dyDescent="0.25"/>
    <row r="85" spans="1:18" ht="45" hidden="1" customHeight="1" x14ac:dyDescent="0.25">
      <c r="A85" s="871" t="s">
        <v>188</v>
      </c>
      <c r="B85" s="871"/>
      <c r="C85" s="871"/>
      <c r="D85" s="871"/>
      <c r="E85" s="871"/>
      <c r="F85" s="871"/>
      <c r="G85" s="871"/>
      <c r="H85" s="871"/>
      <c r="I85" s="871"/>
      <c r="J85" s="871"/>
      <c r="K85" s="871"/>
    </row>
    <row r="86" spans="1:18" hidden="1" x14ac:dyDescent="0.25">
      <c r="A86" s="17"/>
      <c r="B86" s="11"/>
      <c r="C86" s="17"/>
      <c r="D86" s="17"/>
      <c r="E86" s="17"/>
      <c r="F86" s="17"/>
    </row>
    <row r="87" spans="1:18" ht="40.5" hidden="1" customHeight="1" x14ac:dyDescent="0.25">
      <c r="A87" s="914" t="s">
        <v>122</v>
      </c>
      <c r="B87" s="914"/>
      <c r="C87" s="914"/>
      <c r="D87" s="914"/>
      <c r="E87" s="914"/>
      <c r="F87" s="914"/>
      <c r="G87" s="914"/>
      <c r="H87" s="914"/>
      <c r="I87" s="914"/>
      <c r="J87" s="914"/>
    </row>
    <row r="88" spans="1:18" hidden="1" x14ac:dyDescent="0.25">
      <c r="A88" s="23"/>
      <c r="B88" s="11"/>
      <c r="C88" s="17"/>
      <c r="D88" s="17"/>
      <c r="E88" s="17"/>
      <c r="F88" s="17"/>
    </row>
    <row r="89" spans="1:18" ht="111.75" hidden="1" customHeight="1" x14ac:dyDescent="0.25">
      <c r="A89" s="52" t="s">
        <v>24</v>
      </c>
      <c r="B89" s="52" t="s">
        <v>46</v>
      </c>
      <c r="C89" s="52" t="s">
        <v>53</v>
      </c>
      <c r="D89" s="52" t="s">
        <v>54</v>
      </c>
      <c r="E89" s="150" t="s">
        <v>103</v>
      </c>
      <c r="F89" s="17"/>
    </row>
    <row r="90" spans="1:18" s="78" customFormat="1" ht="15.75" hidden="1" x14ac:dyDescent="0.25">
      <c r="A90" s="57">
        <v>1</v>
      </c>
      <c r="B90" s="57">
        <v>2</v>
      </c>
      <c r="C90" s="57">
        <v>3</v>
      </c>
      <c r="D90" s="57">
        <v>4</v>
      </c>
      <c r="E90" s="154">
        <v>5</v>
      </c>
      <c r="F90" s="1"/>
      <c r="K90" s="79"/>
      <c r="M90" s="328"/>
      <c r="O90" s="188"/>
      <c r="P90" s="188"/>
      <c r="Q90" s="188"/>
      <c r="R90" s="188"/>
    </row>
    <row r="91" spans="1:18" ht="54.75" hidden="1" customHeight="1" x14ac:dyDescent="0.25">
      <c r="A91" s="25">
        <v>1</v>
      </c>
      <c r="B91" s="26" t="s">
        <v>47</v>
      </c>
      <c r="C91" s="25" t="s">
        <v>21</v>
      </c>
      <c r="D91" s="5">
        <f>D92</f>
        <v>0</v>
      </c>
      <c r="E91" s="340"/>
      <c r="F91" s="17"/>
    </row>
    <row r="92" spans="1:18" ht="34.5" hidden="1" customHeight="1" x14ac:dyDescent="0.25">
      <c r="A92" s="52" t="s">
        <v>29</v>
      </c>
      <c r="B92" s="10" t="s">
        <v>48</v>
      </c>
      <c r="C92" s="6">
        <f>J24+E30</f>
        <v>0</v>
      </c>
      <c r="D92" s="6">
        <v>0</v>
      </c>
      <c r="E92" s="340" t="s">
        <v>276</v>
      </c>
      <c r="F92" s="17"/>
      <c r="L92" s="74">
        <f>C92*0.22</f>
        <v>0</v>
      </c>
      <c r="M92" s="909" t="s">
        <v>275</v>
      </c>
      <c r="N92" s="27"/>
      <c r="O92" s="27"/>
      <c r="P92" s="27"/>
      <c r="Q92" s="27"/>
    </row>
    <row r="93" spans="1:18" ht="48.75" hidden="1" customHeight="1" x14ac:dyDescent="0.25">
      <c r="A93" s="25">
        <v>2</v>
      </c>
      <c r="B93" s="26" t="s">
        <v>49</v>
      </c>
      <c r="C93" s="25" t="s">
        <v>21</v>
      </c>
      <c r="D93" s="5">
        <f>D95+D96</f>
        <v>0</v>
      </c>
      <c r="E93" s="340"/>
      <c r="F93" s="17"/>
      <c r="L93" s="74"/>
      <c r="M93" s="909"/>
      <c r="N93" s="27"/>
      <c r="O93" s="27"/>
      <c r="P93" s="27"/>
      <c r="Q93" s="27"/>
    </row>
    <row r="94" spans="1:18" ht="30" hidden="1" customHeight="1" x14ac:dyDescent="0.25">
      <c r="A94" s="873" t="s">
        <v>35</v>
      </c>
      <c r="B94" s="10" t="s">
        <v>1</v>
      </c>
      <c r="C94" s="52"/>
      <c r="D94" s="6"/>
      <c r="E94" s="340"/>
      <c r="F94" s="17"/>
      <c r="L94" s="74"/>
      <c r="M94" s="909"/>
      <c r="N94" s="27"/>
      <c r="O94" s="27"/>
      <c r="P94" s="27"/>
      <c r="Q94" s="27"/>
    </row>
    <row r="95" spans="1:18" ht="78" hidden="1" customHeight="1" x14ac:dyDescent="0.25">
      <c r="A95" s="873"/>
      <c r="B95" s="10" t="s">
        <v>50</v>
      </c>
      <c r="C95" s="7">
        <f>C92</f>
        <v>0</v>
      </c>
      <c r="D95" s="7">
        <v>0</v>
      </c>
      <c r="E95" s="340" t="s">
        <v>276</v>
      </c>
      <c r="F95" s="17"/>
      <c r="L95" s="74">
        <f>C95*0.029</f>
        <v>0</v>
      </c>
      <c r="M95" s="909"/>
      <c r="N95" s="27"/>
      <c r="O95" s="27"/>
      <c r="P95" s="27"/>
      <c r="Q95" s="27"/>
    </row>
    <row r="96" spans="1:18" ht="85.5" hidden="1" customHeight="1" x14ac:dyDescent="0.25">
      <c r="A96" s="52" t="s">
        <v>37</v>
      </c>
      <c r="B96" s="10" t="s">
        <v>51</v>
      </c>
      <c r="C96" s="6">
        <f>C92</f>
        <v>0</v>
      </c>
      <c r="D96" s="6">
        <v>0</v>
      </c>
      <c r="E96" s="340" t="s">
        <v>276</v>
      </c>
      <c r="F96" s="17"/>
      <c r="L96" s="74">
        <f>C96*0.002</f>
        <v>0</v>
      </c>
      <c r="M96" s="909"/>
      <c r="N96" s="27"/>
      <c r="O96" s="27"/>
      <c r="P96" s="27"/>
      <c r="Q96" s="27"/>
    </row>
    <row r="97" spans="1:25" ht="76.5" hidden="1" customHeight="1" x14ac:dyDescent="0.25">
      <c r="A97" s="25">
        <v>3</v>
      </c>
      <c r="B97" s="26" t="s">
        <v>52</v>
      </c>
      <c r="C97" s="6">
        <f>C92</f>
        <v>0</v>
      </c>
      <c r="D97" s="6">
        <v>0</v>
      </c>
      <c r="E97" s="340" t="s">
        <v>276</v>
      </c>
      <c r="F97" s="17"/>
      <c r="L97" s="74">
        <f>C97*0.051</f>
        <v>0</v>
      </c>
      <c r="M97" s="909"/>
      <c r="N97" s="27"/>
      <c r="O97" s="27"/>
      <c r="P97" s="27"/>
      <c r="Q97" s="27"/>
    </row>
    <row r="98" spans="1:25" ht="30.75" hidden="1" customHeight="1" x14ac:dyDescent="0.25">
      <c r="A98" s="25">
        <v>4</v>
      </c>
      <c r="B98" s="26" t="s">
        <v>106</v>
      </c>
      <c r="C98" s="6"/>
      <c r="D98" s="6"/>
      <c r="E98" s="340"/>
      <c r="F98" s="17"/>
    </row>
    <row r="99" spans="1:25" ht="35.1" hidden="1" customHeight="1" x14ac:dyDescent="0.25">
      <c r="A99" s="144"/>
      <c r="B99" s="145" t="s">
        <v>20</v>
      </c>
      <c r="C99" s="144" t="s">
        <v>21</v>
      </c>
      <c r="D99" s="146">
        <f>D97+D93+D91+D98</f>
        <v>0</v>
      </c>
      <c r="E99" s="153" t="s">
        <v>12</v>
      </c>
      <c r="F99" s="17"/>
    </row>
    <row r="101" spans="1:25" ht="28.5" customHeight="1" x14ac:dyDescent="0.25">
      <c r="A101" s="869" t="s">
        <v>187</v>
      </c>
      <c r="B101" s="869"/>
      <c r="C101" s="869"/>
      <c r="D101" s="869"/>
      <c r="E101" s="869"/>
      <c r="F101" s="869"/>
      <c r="G101" s="869"/>
      <c r="H101" s="869"/>
      <c r="I101" s="869"/>
      <c r="J101" s="869"/>
      <c r="K101" s="869"/>
    </row>
    <row r="103" spans="1:25" s="682" customFormat="1" ht="23.25" customHeight="1" x14ac:dyDescent="0.25">
      <c r="A103" s="912" t="s">
        <v>436</v>
      </c>
      <c r="B103" s="912"/>
      <c r="C103" s="912"/>
      <c r="D103" s="912"/>
      <c r="E103" s="912"/>
      <c r="F103" s="912"/>
      <c r="G103" s="912"/>
      <c r="H103" s="912"/>
      <c r="I103" s="912"/>
      <c r="J103" s="912"/>
      <c r="K103" s="912"/>
      <c r="M103" s="327"/>
      <c r="O103" s="184"/>
      <c r="P103" s="184"/>
      <c r="Q103" s="184"/>
      <c r="R103" s="184"/>
    </row>
    <row r="104" spans="1:25" s="682" customFormat="1" x14ac:dyDescent="0.25">
      <c r="A104" s="683"/>
      <c r="B104" s="683"/>
      <c r="C104" s="683"/>
      <c r="D104" s="683"/>
      <c r="E104" s="683"/>
      <c r="F104" s="683"/>
      <c r="G104" s="683"/>
      <c r="H104" s="683"/>
      <c r="I104" s="683"/>
      <c r="J104" s="683"/>
      <c r="K104" s="684"/>
      <c r="M104" s="327"/>
      <c r="O104" s="184"/>
      <c r="P104" s="184"/>
      <c r="Q104" s="916"/>
      <c r="R104" s="916"/>
      <c r="S104" s="916"/>
      <c r="T104" s="916"/>
      <c r="U104" s="916"/>
      <c r="V104" s="916"/>
      <c r="W104" s="916"/>
      <c r="X104" s="916"/>
      <c r="Y104" s="184"/>
    </row>
    <row r="105" spans="1:25" s="682" customFormat="1" ht="46.5" x14ac:dyDescent="0.25">
      <c r="A105" s="84" t="s">
        <v>24</v>
      </c>
      <c r="B105" s="84" t="s">
        <v>14</v>
      </c>
      <c r="C105" s="536" t="s">
        <v>132</v>
      </c>
      <c r="D105" s="536" t="s">
        <v>133</v>
      </c>
      <c r="E105" s="536" t="s">
        <v>109</v>
      </c>
      <c r="F105" s="685" t="s">
        <v>103</v>
      </c>
      <c r="G105" s="683"/>
      <c r="H105" s="683"/>
      <c r="I105" s="683"/>
      <c r="J105" s="683"/>
      <c r="K105" s="684"/>
      <c r="M105" s="327"/>
      <c r="N105" s="510"/>
      <c r="O105" s="510"/>
      <c r="P105" s="184"/>
      <c r="Q105" s="775"/>
      <c r="R105" s="775"/>
      <c r="S105" s="775"/>
      <c r="T105" s="775"/>
      <c r="U105" s="775"/>
      <c r="V105" s="775"/>
      <c r="W105" s="775"/>
      <c r="X105" s="775"/>
      <c r="Y105" s="184"/>
    </row>
    <row r="106" spans="1:25" s="682" customFormat="1" x14ac:dyDescent="0.25">
      <c r="A106" s="686">
        <v>1</v>
      </c>
      <c r="B106" s="686">
        <v>2</v>
      </c>
      <c r="C106" s="687">
        <v>3</v>
      </c>
      <c r="D106" s="687">
        <v>4</v>
      </c>
      <c r="E106" s="687">
        <v>5</v>
      </c>
      <c r="F106" s="688">
        <v>6</v>
      </c>
      <c r="G106" s="683"/>
      <c r="H106" s="683"/>
      <c r="I106" s="683"/>
      <c r="J106" s="683"/>
      <c r="K106" s="684"/>
      <c r="M106" s="327"/>
      <c r="N106" s="510"/>
      <c r="O106" s="510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spans="1:25" s="682" customFormat="1" ht="47.25" thickBot="1" x14ac:dyDescent="0.4">
      <c r="A107" s="84">
        <v>1</v>
      </c>
      <c r="B107" s="90" t="s">
        <v>437</v>
      </c>
      <c r="C107" s="537">
        <f>E107/D107</f>
        <v>3750</v>
      </c>
      <c r="D107" s="689">
        <v>12</v>
      </c>
      <c r="E107" s="701">
        <f>42250+2750</f>
        <v>45000</v>
      </c>
      <c r="F107" s="690" t="s">
        <v>237</v>
      </c>
      <c r="G107" s="691"/>
      <c r="H107" s="692"/>
      <c r="I107" s="693"/>
      <c r="J107" s="694"/>
      <c r="K107" s="684"/>
      <c r="M107" s="327"/>
      <c r="N107" s="713">
        <f>30250+5000+2250+2250</f>
        <v>39750</v>
      </c>
      <c r="O107" s="563">
        <f>E107-N107</f>
        <v>5250</v>
      </c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spans="1:25" s="682" customFormat="1" hidden="1" x14ac:dyDescent="0.35">
      <c r="A108" s="84">
        <v>2</v>
      </c>
      <c r="B108" s="90"/>
      <c r="C108" s="537"/>
      <c r="D108" s="689" t="e">
        <f>E108/C108*100</f>
        <v>#DIV/0!</v>
      </c>
      <c r="E108" s="85"/>
      <c r="F108" s="690"/>
      <c r="G108" s="691"/>
      <c r="H108" s="692"/>
      <c r="I108" s="693"/>
      <c r="J108" s="694"/>
      <c r="K108" s="684"/>
      <c r="M108" s="327"/>
      <c r="N108" s="510"/>
      <c r="O108" s="510"/>
      <c r="P108" s="184"/>
      <c r="Q108" s="184"/>
      <c r="R108" s="184"/>
    </row>
    <row r="109" spans="1:25" s="682" customFormat="1" hidden="1" x14ac:dyDescent="0.35">
      <c r="A109" s="84">
        <v>3</v>
      </c>
      <c r="B109" s="90"/>
      <c r="C109" s="537"/>
      <c r="D109" s="689" t="e">
        <f>E109/C109*100</f>
        <v>#DIV/0!</v>
      </c>
      <c r="E109" s="85"/>
      <c r="F109" s="690"/>
      <c r="G109" s="691"/>
      <c r="H109" s="692"/>
      <c r="I109" s="693"/>
      <c r="J109" s="694"/>
      <c r="K109" s="684"/>
      <c r="M109" s="327"/>
      <c r="N109" s="710"/>
      <c r="O109" s="710"/>
      <c r="P109" s="184"/>
      <c r="Q109" s="184"/>
      <c r="R109" s="184"/>
    </row>
    <row r="110" spans="1:25" s="682" customFormat="1" ht="35.25" customHeight="1" thickBot="1" x14ac:dyDescent="0.4">
      <c r="A110" s="695"/>
      <c r="B110" s="696" t="s">
        <v>20</v>
      </c>
      <c r="C110" s="697"/>
      <c r="D110" s="698"/>
      <c r="E110" s="699">
        <f>E107</f>
        <v>45000</v>
      </c>
      <c r="F110" s="558" t="s">
        <v>12</v>
      </c>
      <c r="G110" s="683"/>
      <c r="H110" s="683"/>
      <c r="I110" s="693"/>
      <c r="J110" s="700"/>
      <c r="K110" s="684"/>
      <c r="M110" s="359" t="s">
        <v>4</v>
      </c>
      <c r="N110" s="712">
        <f>SUM(N107)</f>
        <v>39750</v>
      </c>
      <c r="O110" s="712">
        <f>SUM(O107)</f>
        <v>5250</v>
      </c>
      <c r="P110" s="184"/>
      <c r="Q110" s="184"/>
      <c r="R110" s="184"/>
    </row>
    <row r="111" spans="1:25" s="682" customFormat="1" x14ac:dyDescent="0.25">
      <c r="K111" s="68"/>
      <c r="M111" s="327"/>
      <c r="N111" s="711"/>
      <c r="O111" s="711"/>
      <c r="P111" s="184"/>
      <c r="Q111" s="184"/>
      <c r="R111" s="184"/>
    </row>
    <row r="112" spans="1:25" s="682" customFormat="1" x14ac:dyDescent="0.25">
      <c r="K112" s="68"/>
      <c r="M112" s="327"/>
      <c r="N112" s="510"/>
      <c r="O112" s="510"/>
      <c r="P112" s="184"/>
      <c r="Q112" s="184"/>
      <c r="R112" s="184"/>
    </row>
    <row r="113" spans="1:20" ht="32.25" hidden="1" customHeight="1" x14ac:dyDescent="0.25">
      <c r="A113" s="868" t="s">
        <v>162</v>
      </c>
      <c r="B113" s="868"/>
      <c r="C113" s="868"/>
      <c r="D113" s="868"/>
      <c r="E113" s="868"/>
      <c r="F113" s="868"/>
      <c r="G113" s="868"/>
      <c r="H113" s="868"/>
      <c r="I113" s="868"/>
      <c r="J113" s="868"/>
      <c r="K113" s="868"/>
      <c r="N113" s="510"/>
      <c r="O113" s="510"/>
    </row>
    <row r="114" spans="1:20" hidden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N114" s="510"/>
      <c r="O114" s="510"/>
    </row>
    <row r="115" spans="1:20" ht="63" hidden="1" customHeight="1" x14ac:dyDescent="0.25">
      <c r="A115" s="14" t="s">
        <v>24</v>
      </c>
      <c r="B115" s="14" t="s">
        <v>14</v>
      </c>
      <c r="C115" s="52" t="s">
        <v>132</v>
      </c>
      <c r="D115" s="52" t="s">
        <v>133</v>
      </c>
      <c r="E115" s="52" t="s">
        <v>109</v>
      </c>
      <c r="F115" s="150" t="s">
        <v>103</v>
      </c>
      <c r="G115" s="22"/>
      <c r="H115" s="22"/>
      <c r="I115" s="22"/>
      <c r="J115" s="22"/>
      <c r="N115" s="510"/>
      <c r="O115" s="510"/>
    </row>
    <row r="116" spans="1:20" hidden="1" x14ac:dyDescent="0.25">
      <c r="A116" s="91">
        <v>1</v>
      </c>
      <c r="B116" s="91">
        <v>2</v>
      </c>
      <c r="C116" s="57">
        <v>3</v>
      </c>
      <c r="D116" s="57">
        <v>4</v>
      </c>
      <c r="E116" s="57">
        <v>5</v>
      </c>
      <c r="F116" s="151">
        <v>6</v>
      </c>
      <c r="G116" s="22"/>
      <c r="H116" s="22"/>
      <c r="I116" s="22"/>
      <c r="J116" s="22"/>
      <c r="N116" s="510"/>
      <c r="O116" s="510"/>
    </row>
    <row r="117" spans="1:20" ht="81.75" hidden="1" customHeight="1" x14ac:dyDescent="0.35">
      <c r="A117" s="84">
        <v>1</v>
      </c>
      <c r="B117" s="101" t="s">
        <v>166</v>
      </c>
      <c r="C117" s="6"/>
      <c r="D117" s="77" t="e">
        <f>E117/C117*100</f>
        <v>#DIV/0!</v>
      </c>
      <c r="E117" s="85"/>
      <c r="F117" s="152"/>
      <c r="G117" s="86"/>
      <c r="H117" s="87"/>
      <c r="I117" s="16"/>
      <c r="J117" s="88"/>
      <c r="N117" s="510"/>
      <c r="O117" s="510"/>
    </row>
    <row r="118" spans="1:20" ht="102.75" hidden="1" customHeight="1" x14ac:dyDescent="0.35">
      <c r="A118" s="84">
        <v>2</v>
      </c>
      <c r="B118" s="101" t="s">
        <v>164</v>
      </c>
      <c r="C118" s="96"/>
      <c r="D118" s="77" t="e">
        <f>E118/C118*100</f>
        <v>#DIV/0!</v>
      </c>
      <c r="E118" s="85"/>
      <c r="F118" s="152"/>
      <c r="G118" s="86"/>
      <c r="H118" s="87"/>
      <c r="I118" s="16"/>
      <c r="J118" s="88"/>
      <c r="N118" s="510"/>
      <c r="O118" s="510"/>
    </row>
    <row r="119" spans="1:20" ht="84" hidden="1" customHeight="1" x14ac:dyDescent="0.35">
      <c r="A119" s="84">
        <v>3</v>
      </c>
      <c r="B119" s="101" t="s">
        <v>165</v>
      </c>
      <c r="C119" s="6"/>
      <c r="D119" s="77" t="e">
        <f>E119/C119*100</f>
        <v>#DIV/0!</v>
      </c>
      <c r="E119" s="85"/>
      <c r="F119" s="152"/>
      <c r="G119" s="86"/>
      <c r="H119" s="87"/>
      <c r="I119" s="16"/>
      <c r="J119" s="88"/>
      <c r="N119" s="510"/>
      <c r="O119" s="510"/>
    </row>
    <row r="120" spans="1:20" ht="39.75" hidden="1" customHeight="1" x14ac:dyDescent="0.35">
      <c r="A120" s="147"/>
      <c r="B120" s="145" t="s">
        <v>20</v>
      </c>
      <c r="C120" s="148"/>
      <c r="D120" s="149"/>
      <c r="E120" s="146">
        <f>E117</f>
        <v>0</v>
      </c>
      <c r="F120" s="153" t="s">
        <v>12</v>
      </c>
      <c r="G120" s="22"/>
      <c r="H120" s="22"/>
      <c r="I120" s="16"/>
      <c r="J120" s="89"/>
      <c r="N120" s="510"/>
      <c r="O120" s="510"/>
    </row>
    <row r="121" spans="1:20" hidden="1" x14ac:dyDescent="0.25">
      <c r="N121" s="510"/>
      <c r="O121" s="510"/>
    </row>
    <row r="122" spans="1:20" hidden="1" x14ac:dyDescent="0.25">
      <c r="A122" s="869" t="s">
        <v>186</v>
      </c>
      <c r="B122" s="869"/>
      <c r="C122" s="869"/>
      <c r="D122" s="869"/>
      <c r="E122" s="869"/>
      <c r="F122" s="869"/>
      <c r="G122" s="869"/>
      <c r="H122" s="869"/>
      <c r="I122" s="869"/>
      <c r="J122" s="869"/>
      <c r="K122" s="869"/>
      <c r="N122" s="510"/>
      <c r="O122" s="510"/>
    </row>
    <row r="123" spans="1:20" hidden="1" x14ac:dyDescent="0.25">
      <c r="N123" s="510"/>
      <c r="O123" s="510"/>
    </row>
    <row r="124" spans="1:20" s="12" customFormat="1" ht="41.25" hidden="1" customHeight="1" x14ac:dyDescent="0.35">
      <c r="A124" s="861" t="s">
        <v>131</v>
      </c>
      <c r="B124" s="861"/>
      <c r="C124" s="861"/>
      <c r="D124" s="861"/>
      <c r="E124" s="861"/>
      <c r="F124" s="861"/>
      <c r="G124" s="861"/>
      <c r="H124" s="861"/>
      <c r="I124" s="861"/>
      <c r="J124" s="861"/>
      <c r="K124" s="861"/>
      <c r="L124" s="36"/>
      <c r="M124" s="330"/>
      <c r="N124" s="708"/>
      <c r="O124" s="708"/>
      <c r="P124" s="196"/>
      <c r="Q124" s="196"/>
      <c r="R124" s="196"/>
      <c r="S124" s="92"/>
      <c r="T124" s="92"/>
    </row>
    <row r="125" spans="1:20" s="12" customFormat="1" ht="24" hidden="1" customHeight="1" x14ac:dyDescent="0.35">
      <c r="A125" s="870"/>
      <c r="B125" s="870"/>
      <c r="C125" s="870"/>
      <c r="D125" s="870"/>
      <c r="E125" s="870"/>
      <c r="F125" s="17"/>
      <c r="K125" s="16"/>
      <c r="L125" s="36"/>
      <c r="M125" s="330"/>
      <c r="N125" s="708"/>
      <c r="O125" s="708"/>
      <c r="P125" s="196"/>
      <c r="Q125" s="196"/>
      <c r="R125" s="196"/>
      <c r="S125" s="92"/>
      <c r="T125" s="92"/>
    </row>
    <row r="126" spans="1:20" s="12" customFormat="1" ht="100.5" hidden="1" customHeight="1" x14ac:dyDescent="0.35">
      <c r="A126" s="52" t="s">
        <v>24</v>
      </c>
      <c r="B126" s="52" t="s">
        <v>14</v>
      </c>
      <c r="C126" s="52" t="s">
        <v>58</v>
      </c>
      <c r="D126" s="52" t="s">
        <v>55</v>
      </c>
      <c r="E126" s="52" t="s">
        <v>7</v>
      </c>
      <c r="F126" s="150" t="s">
        <v>103</v>
      </c>
      <c r="K126" s="16"/>
      <c r="L126" s="36"/>
      <c r="M126" s="330"/>
      <c r="N126" s="708"/>
      <c r="O126" s="708"/>
      <c r="P126" s="196"/>
      <c r="Q126" s="196"/>
      <c r="R126" s="196"/>
      <c r="S126" s="92"/>
      <c r="T126" s="92"/>
    </row>
    <row r="127" spans="1:20" s="97" customFormat="1" ht="24.95" hidden="1" customHeight="1" x14ac:dyDescent="0.25">
      <c r="A127" s="57">
        <v>1</v>
      </c>
      <c r="B127" s="57">
        <v>2</v>
      </c>
      <c r="C127" s="57">
        <v>3</v>
      </c>
      <c r="D127" s="57">
        <v>4</v>
      </c>
      <c r="E127" s="57">
        <v>5</v>
      </c>
      <c r="F127" s="151">
        <v>6</v>
      </c>
      <c r="K127" s="98"/>
      <c r="L127" s="99"/>
      <c r="M127" s="331"/>
      <c r="N127" s="709"/>
      <c r="O127" s="709"/>
      <c r="P127" s="197"/>
      <c r="Q127" s="197"/>
      <c r="R127" s="197"/>
      <c r="S127" s="100"/>
      <c r="T127" s="100"/>
    </row>
    <row r="128" spans="1:20" s="12" customFormat="1" ht="24.95" hidden="1" customHeight="1" x14ac:dyDescent="0.35">
      <c r="A128" s="52">
        <v>1</v>
      </c>
      <c r="B128" s="10" t="s">
        <v>56</v>
      </c>
      <c r="C128" s="94">
        <f>C130</f>
        <v>0</v>
      </c>
      <c r="D128" s="14">
        <f>D130</f>
        <v>1.5</v>
      </c>
      <c r="E128" s="94">
        <f>E130</f>
        <v>0</v>
      </c>
      <c r="F128" s="903"/>
      <c r="K128" s="16"/>
      <c r="L128" s="36"/>
      <c r="M128" s="330"/>
      <c r="N128" s="708"/>
      <c r="O128" s="708"/>
      <c r="P128" s="196"/>
      <c r="Q128" s="196"/>
      <c r="R128" s="196"/>
      <c r="S128" s="92"/>
      <c r="T128" s="92"/>
    </row>
    <row r="129" spans="1:20" s="12" customFormat="1" ht="33.75" hidden="1" customHeight="1" x14ac:dyDescent="0.35">
      <c r="A129" s="52"/>
      <c r="B129" s="10" t="s">
        <v>57</v>
      </c>
      <c r="C129" s="6"/>
      <c r="D129" s="52"/>
      <c r="E129" s="6"/>
      <c r="F129" s="904"/>
      <c r="K129" s="16"/>
      <c r="L129" s="36"/>
      <c r="M129" s="330"/>
      <c r="N129" s="708"/>
      <c r="O129" s="708"/>
      <c r="P129" s="196"/>
      <c r="Q129" s="196"/>
      <c r="R129" s="196"/>
      <c r="S129" s="92"/>
      <c r="T129" s="92"/>
    </row>
    <row r="130" spans="1:20" s="12" customFormat="1" ht="30.75" hidden="1" customHeight="1" x14ac:dyDescent="0.35">
      <c r="A130" s="52"/>
      <c r="B130" s="10" t="s">
        <v>130</v>
      </c>
      <c r="C130" s="6"/>
      <c r="D130" s="52">
        <v>1.5</v>
      </c>
      <c r="E130" s="6"/>
      <c r="F130" s="905"/>
      <c r="K130" s="16"/>
      <c r="L130" s="36"/>
      <c r="M130" s="330"/>
      <c r="N130" s="708"/>
      <c r="O130" s="708"/>
      <c r="P130" s="196"/>
      <c r="Q130" s="196"/>
      <c r="R130" s="196"/>
      <c r="S130" s="92"/>
      <c r="T130" s="92"/>
    </row>
    <row r="131" spans="1:20" s="12" customFormat="1" ht="34.5" hidden="1" customHeight="1" x14ac:dyDescent="0.35">
      <c r="A131" s="144"/>
      <c r="B131" s="145" t="s">
        <v>20</v>
      </c>
      <c r="C131" s="144" t="s">
        <v>21</v>
      </c>
      <c r="D131" s="144" t="s">
        <v>21</v>
      </c>
      <c r="E131" s="146">
        <f>E128</f>
        <v>0</v>
      </c>
      <c r="F131" s="158" t="s">
        <v>12</v>
      </c>
      <c r="K131" s="16"/>
      <c r="L131" s="36"/>
      <c r="M131" s="330"/>
      <c r="N131" s="708"/>
      <c r="O131" s="708"/>
      <c r="P131" s="196"/>
      <c r="Q131" s="196"/>
      <c r="R131" s="196"/>
      <c r="S131" s="92"/>
      <c r="T131" s="92"/>
    </row>
    <row r="132" spans="1:20" s="12" customFormat="1" ht="13.5" hidden="1" customHeight="1" x14ac:dyDescent="0.35">
      <c r="A132" s="28"/>
      <c r="B132" s="29"/>
      <c r="C132" s="28"/>
      <c r="D132" s="28"/>
      <c r="E132" s="17"/>
      <c r="F132" s="17"/>
      <c r="K132" s="16"/>
      <c r="L132" s="36"/>
      <c r="M132" s="330"/>
      <c r="N132" s="708"/>
      <c r="O132" s="708"/>
      <c r="P132" s="196"/>
      <c r="Q132" s="196"/>
      <c r="R132" s="196"/>
      <c r="S132" s="92"/>
      <c r="T132" s="92"/>
    </row>
    <row r="133" spans="1:20" s="12" customFormat="1" ht="13.5" hidden="1" customHeight="1" x14ac:dyDescent="0.35">
      <c r="A133" s="28"/>
      <c r="B133" s="29"/>
      <c r="C133" s="28"/>
      <c r="D133" s="28"/>
      <c r="E133" s="17"/>
      <c r="F133" s="17"/>
      <c r="K133" s="16"/>
      <c r="L133" s="36"/>
      <c r="M133" s="330"/>
      <c r="N133" s="708"/>
      <c r="O133" s="708"/>
      <c r="P133" s="196"/>
      <c r="Q133" s="196"/>
      <c r="R133" s="196"/>
      <c r="S133" s="92"/>
      <c r="T133" s="92"/>
    </row>
    <row r="134" spans="1:20" s="12" customFormat="1" ht="13.5" hidden="1" customHeight="1" x14ac:dyDescent="0.35">
      <c r="A134" s="28"/>
      <c r="B134" s="29"/>
      <c r="C134" s="28"/>
      <c r="D134" s="28"/>
      <c r="E134" s="17"/>
      <c r="F134" s="17"/>
      <c r="K134" s="16"/>
      <c r="L134" s="36"/>
      <c r="M134" s="330"/>
      <c r="N134" s="708"/>
      <c r="O134" s="708"/>
      <c r="P134" s="196"/>
      <c r="Q134" s="196"/>
      <c r="R134" s="196"/>
      <c r="S134" s="92"/>
      <c r="T134" s="92"/>
    </row>
    <row r="135" spans="1:20" s="12" customFormat="1" ht="125.25" hidden="1" customHeight="1" x14ac:dyDescent="0.35">
      <c r="A135" s="63" t="s">
        <v>24</v>
      </c>
      <c r="B135" s="60" t="s">
        <v>14</v>
      </c>
      <c r="C135" s="63" t="s">
        <v>125</v>
      </c>
      <c r="D135" s="60" t="s">
        <v>55</v>
      </c>
      <c r="E135" s="63" t="s">
        <v>161</v>
      </c>
      <c r="F135" s="150" t="s">
        <v>103</v>
      </c>
      <c r="K135" s="16"/>
      <c r="L135" s="36"/>
      <c r="M135" s="330"/>
      <c r="N135" s="708"/>
      <c r="O135" s="708"/>
      <c r="P135" s="196"/>
      <c r="Q135" s="196"/>
      <c r="R135" s="196"/>
      <c r="S135" s="92"/>
      <c r="T135" s="92"/>
    </row>
    <row r="136" spans="1:20" s="97" customFormat="1" ht="15.75" hidden="1" customHeight="1" x14ac:dyDescent="0.25">
      <c r="A136" s="57">
        <v>1</v>
      </c>
      <c r="B136" s="57">
        <v>2</v>
      </c>
      <c r="C136" s="57">
        <v>3</v>
      </c>
      <c r="D136" s="57">
        <v>4</v>
      </c>
      <c r="E136" s="57">
        <v>5</v>
      </c>
      <c r="F136" s="151">
        <v>6</v>
      </c>
      <c r="K136" s="98"/>
      <c r="L136" s="99"/>
      <c r="M136" s="331"/>
      <c r="N136" s="709"/>
      <c r="O136" s="709"/>
      <c r="P136" s="197"/>
      <c r="Q136" s="197"/>
      <c r="R136" s="197"/>
      <c r="S136" s="100"/>
      <c r="T136" s="100"/>
    </row>
    <row r="137" spans="1:20" s="12" customFormat="1" ht="30.75" hidden="1" customHeight="1" x14ac:dyDescent="0.35">
      <c r="A137" s="13">
        <v>1</v>
      </c>
      <c r="B137" s="95" t="s">
        <v>126</v>
      </c>
      <c r="C137" s="6" t="s">
        <v>12</v>
      </c>
      <c r="D137" s="6" t="s">
        <v>12</v>
      </c>
      <c r="E137" s="6">
        <f>E141</f>
        <v>0</v>
      </c>
      <c r="F137" s="913"/>
      <c r="K137" s="16"/>
      <c r="L137" s="36"/>
      <c r="M137" s="330"/>
      <c r="N137" s="708"/>
      <c r="O137" s="708"/>
      <c r="P137" s="196"/>
      <c r="Q137" s="196"/>
      <c r="R137" s="196"/>
      <c r="S137" s="92"/>
      <c r="T137" s="92"/>
    </row>
    <row r="138" spans="1:20" s="12" customFormat="1" ht="34.5" hidden="1" customHeight="1" x14ac:dyDescent="0.35">
      <c r="A138" s="6"/>
      <c r="B138" s="95" t="s">
        <v>127</v>
      </c>
      <c r="C138" s="6">
        <f>C141</f>
        <v>0</v>
      </c>
      <c r="D138" s="6">
        <f>D141</f>
        <v>2.2000000000000002</v>
      </c>
      <c r="E138" s="6">
        <f>E141</f>
        <v>0</v>
      </c>
      <c r="F138" s="913"/>
      <c r="K138" s="16"/>
      <c r="L138" s="36"/>
      <c r="M138" s="330"/>
      <c r="N138" s="708"/>
      <c r="O138" s="708"/>
      <c r="P138" s="196"/>
      <c r="Q138" s="196"/>
      <c r="R138" s="196"/>
      <c r="S138" s="92"/>
      <c r="T138" s="92"/>
    </row>
    <row r="139" spans="1:20" s="12" customFormat="1" ht="30.75" hidden="1" customHeight="1" x14ac:dyDescent="0.35">
      <c r="A139" s="867"/>
      <c r="B139" s="95" t="s">
        <v>116</v>
      </c>
      <c r="C139" s="867"/>
      <c r="D139" s="867"/>
      <c r="E139" s="867"/>
      <c r="F139" s="913"/>
      <c r="K139" s="16"/>
      <c r="L139" s="36"/>
      <c r="M139" s="330"/>
      <c r="N139" s="708"/>
      <c r="O139" s="708"/>
      <c r="P139" s="196"/>
      <c r="Q139" s="196"/>
      <c r="R139" s="196"/>
      <c r="S139" s="92"/>
      <c r="T139" s="92"/>
    </row>
    <row r="140" spans="1:20" s="12" customFormat="1" ht="30.75" hidden="1" customHeight="1" x14ac:dyDescent="0.35">
      <c r="A140" s="867"/>
      <c r="B140" s="95" t="s">
        <v>128</v>
      </c>
      <c r="C140" s="867"/>
      <c r="D140" s="867"/>
      <c r="E140" s="867"/>
      <c r="F140" s="913"/>
      <c r="K140" s="16"/>
      <c r="L140" s="36"/>
      <c r="M140" s="330"/>
      <c r="N140" s="708"/>
      <c r="O140" s="708"/>
      <c r="P140" s="196"/>
      <c r="Q140" s="196"/>
      <c r="R140" s="196"/>
      <c r="S140" s="92"/>
      <c r="T140" s="92"/>
    </row>
    <row r="141" spans="1:20" s="12" customFormat="1" ht="30.75" hidden="1" customHeight="1" x14ac:dyDescent="0.35">
      <c r="A141" s="6"/>
      <c r="B141" s="95" t="s">
        <v>129</v>
      </c>
      <c r="C141" s="6">
        <f>E141/D141*100</f>
        <v>0</v>
      </c>
      <c r="D141" s="6">
        <v>2.2000000000000002</v>
      </c>
      <c r="E141" s="6"/>
      <c r="F141" s="913"/>
      <c r="K141" s="16"/>
      <c r="L141" s="36"/>
      <c r="M141" s="330"/>
      <c r="N141" s="708"/>
      <c r="O141" s="708"/>
      <c r="P141" s="196"/>
      <c r="Q141" s="196"/>
      <c r="R141" s="196"/>
      <c r="S141" s="92"/>
      <c r="T141" s="92"/>
    </row>
    <row r="142" spans="1:20" s="12" customFormat="1" ht="30.75" hidden="1" customHeight="1" x14ac:dyDescent="0.35">
      <c r="A142" s="867"/>
      <c r="B142" s="6" t="s">
        <v>116</v>
      </c>
      <c r="C142" s="867"/>
      <c r="D142" s="867"/>
      <c r="E142" s="867"/>
      <c r="F142" s="159"/>
      <c r="K142" s="16"/>
      <c r="L142" s="36"/>
      <c r="M142" s="330"/>
      <c r="N142" s="708"/>
      <c r="O142" s="708"/>
      <c r="P142" s="196"/>
      <c r="Q142" s="196"/>
      <c r="R142" s="196"/>
      <c r="S142" s="92"/>
      <c r="T142" s="92"/>
    </row>
    <row r="143" spans="1:20" s="12" customFormat="1" ht="30.75" hidden="1" customHeight="1" x14ac:dyDescent="0.35">
      <c r="A143" s="867"/>
      <c r="B143" s="6" t="s">
        <v>128</v>
      </c>
      <c r="C143" s="867"/>
      <c r="D143" s="867"/>
      <c r="E143" s="867"/>
      <c r="F143" s="159"/>
      <c r="K143" s="16"/>
      <c r="L143" s="36"/>
      <c r="M143" s="330"/>
      <c r="N143" s="708"/>
      <c r="O143" s="708"/>
      <c r="P143" s="196"/>
      <c r="Q143" s="196"/>
      <c r="R143" s="196"/>
      <c r="S143" s="92"/>
      <c r="T143" s="92"/>
    </row>
    <row r="144" spans="1:20" s="12" customFormat="1" ht="30.75" hidden="1" customHeight="1" x14ac:dyDescent="0.35">
      <c r="A144" s="6"/>
      <c r="B144" s="6"/>
      <c r="C144" s="6"/>
      <c r="D144" s="6"/>
      <c r="E144" s="6"/>
      <c r="F144" s="159"/>
      <c r="K144" s="16"/>
      <c r="L144" s="36"/>
      <c r="M144" s="330"/>
      <c r="N144" s="708"/>
      <c r="O144" s="708"/>
      <c r="P144" s="196"/>
      <c r="Q144" s="196"/>
      <c r="R144" s="196"/>
      <c r="S144" s="92"/>
      <c r="T144" s="92"/>
    </row>
    <row r="145" spans="1:20" s="12" customFormat="1" ht="30.75" hidden="1" customHeight="1" x14ac:dyDescent="0.35">
      <c r="A145" s="6"/>
      <c r="B145" s="6"/>
      <c r="C145" s="6"/>
      <c r="D145" s="6"/>
      <c r="E145" s="6"/>
      <c r="F145" s="159"/>
      <c r="K145" s="16"/>
      <c r="L145" s="36"/>
      <c r="M145" s="330"/>
      <c r="N145" s="708"/>
      <c r="O145" s="708"/>
      <c r="P145" s="196"/>
      <c r="Q145" s="196"/>
      <c r="R145" s="196"/>
      <c r="S145" s="92"/>
      <c r="T145" s="92"/>
    </row>
    <row r="146" spans="1:20" s="12" customFormat="1" ht="30.75" hidden="1" customHeight="1" x14ac:dyDescent="0.35">
      <c r="A146" s="146"/>
      <c r="B146" s="146" t="s">
        <v>20</v>
      </c>
      <c r="C146" s="146"/>
      <c r="D146" s="146" t="s">
        <v>21</v>
      </c>
      <c r="E146" s="146">
        <f>E137</f>
        <v>0</v>
      </c>
      <c r="F146" s="158" t="s">
        <v>12</v>
      </c>
      <c r="K146" s="16"/>
      <c r="L146" s="36"/>
      <c r="M146" s="330"/>
      <c r="N146" s="708"/>
      <c r="O146" s="708"/>
      <c r="P146" s="196"/>
      <c r="Q146" s="196"/>
      <c r="R146" s="196"/>
      <c r="S146" s="92"/>
      <c r="T146" s="92"/>
    </row>
    <row r="147" spans="1:20" hidden="1" x14ac:dyDescent="0.25">
      <c r="N147" s="510"/>
      <c r="O147" s="510"/>
    </row>
    <row r="148" spans="1:20" ht="58.5" hidden="1" customHeight="1" x14ac:dyDescent="0.25">
      <c r="A148" s="863" t="s">
        <v>185</v>
      </c>
      <c r="B148" s="863"/>
      <c r="C148" s="863"/>
      <c r="D148" s="863"/>
      <c r="E148" s="863"/>
      <c r="F148" s="863"/>
      <c r="G148" s="863"/>
      <c r="H148" s="863"/>
      <c r="I148" s="863"/>
      <c r="J148" s="863"/>
      <c r="K148" s="863"/>
      <c r="N148" s="510"/>
      <c r="O148" s="510"/>
    </row>
    <row r="149" spans="1:20" ht="13.5" hidden="1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N149" s="510"/>
      <c r="O149" s="510"/>
    </row>
    <row r="150" spans="1:20" s="12" customFormat="1" ht="41.25" hidden="1" customHeight="1" x14ac:dyDescent="0.35">
      <c r="A150" s="861" t="s">
        <v>131</v>
      </c>
      <c r="B150" s="861"/>
      <c r="C150" s="861"/>
      <c r="D150" s="861"/>
      <c r="E150" s="861"/>
      <c r="F150" s="861"/>
      <c r="G150" s="861"/>
      <c r="H150" s="861"/>
      <c r="I150" s="861"/>
      <c r="J150" s="861"/>
      <c r="K150" s="861"/>
      <c r="L150" s="36"/>
      <c r="M150" s="330"/>
      <c r="N150" s="708"/>
      <c r="O150" s="708"/>
      <c r="P150" s="196"/>
      <c r="Q150" s="196"/>
      <c r="R150" s="196"/>
      <c r="S150" s="92"/>
      <c r="T150" s="92"/>
    </row>
    <row r="151" spans="1:20" ht="17.25" hidden="1" customHeight="1" x14ac:dyDescent="0.25">
      <c r="N151" s="510"/>
      <c r="O151" s="510"/>
    </row>
    <row r="152" spans="1:20" ht="46.5" hidden="1" x14ac:dyDescent="0.25">
      <c r="A152" s="14" t="s">
        <v>24</v>
      </c>
      <c r="B152" s="14" t="s">
        <v>14</v>
      </c>
      <c r="C152" s="14" t="s">
        <v>81</v>
      </c>
      <c r="D152" s="150" t="s">
        <v>103</v>
      </c>
      <c r="N152" s="510"/>
      <c r="O152" s="510"/>
    </row>
    <row r="153" spans="1:20" s="78" customFormat="1" ht="15.75" hidden="1" customHeight="1" x14ac:dyDescent="0.25">
      <c r="A153" s="91">
        <v>1</v>
      </c>
      <c r="B153" s="91">
        <v>2</v>
      </c>
      <c r="C153" s="91">
        <v>3</v>
      </c>
      <c r="D153" s="151">
        <v>4</v>
      </c>
      <c r="K153" s="79"/>
      <c r="M153" s="328"/>
      <c r="N153" s="311"/>
      <c r="O153" s="311"/>
      <c r="P153" s="188"/>
      <c r="Q153" s="188"/>
      <c r="R153" s="188"/>
    </row>
    <row r="154" spans="1:20" ht="36.75" hidden="1" customHeight="1" x14ac:dyDescent="0.25">
      <c r="A154" s="14">
        <v>1</v>
      </c>
      <c r="B154" s="101" t="s">
        <v>82</v>
      </c>
      <c r="C154" s="102">
        <f>C155+C156+C157+C158</f>
        <v>0</v>
      </c>
      <c r="D154" s="160"/>
      <c r="N154" s="510"/>
      <c r="O154" s="510"/>
    </row>
    <row r="155" spans="1:20" hidden="1" x14ac:dyDescent="0.25">
      <c r="A155" s="14"/>
      <c r="B155" s="101"/>
      <c r="C155" s="94"/>
      <c r="D155" s="160"/>
      <c r="N155" s="510"/>
      <c r="O155" s="510"/>
    </row>
    <row r="156" spans="1:20" hidden="1" x14ac:dyDescent="0.25">
      <c r="A156" s="14"/>
      <c r="B156" s="101"/>
      <c r="C156" s="94"/>
      <c r="D156" s="160"/>
      <c r="N156" s="510"/>
      <c r="O156" s="510"/>
    </row>
    <row r="157" spans="1:20" hidden="1" x14ac:dyDescent="0.25">
      <c r="A157" s="14"/>
      <c r="B157" s="101"/>
      <c r="C157" s="94"/>
      <c r="D157" s="160"/>
      <c r="N157" s="510"/>
      <c r="O157" s="510"/>
    </row>
    <row r="158" spans="1:20" hidden="1" x14ac:dyDescent="0.25">
      <c r="A158" s="14"/>
      <c r="B158" s="101"/>
      <c r="C158" s="94"/>
      <c r="D158" s="160"/>
      <c r="N158" s="510"/>
      <c r="O158" s="510"/>
    </row>
    <row r="159" spans="1:20" ht="33" hidden="1" customHeight="1" x14ac:dyDescent="0.25">
      <c r="A159" s="144"/>
      <c r="B159" s="145" t="s">
        <v>20</v>
      </c>
      <c r="C159" s="146">
        <f>C154</f>
        <v>0</v>
      </c>
      <c r="D159" s="158" t="s">
        <v>12</v>
      </c>
      <c r="N159" s="510"/>
      <c r="O159" s="510"/>
    </row>
    <row r="160" spans="1:20" hidden="1" x14ac:dyDescent="0.25">
      <c r="N160" s="510"/>
      <c r="O160" s="510"/>
    </row>
    <row r="161" spans="1:20" ht="41.25" hidden="1" customHeight="1" x14ac:dyDescent="0.25">
      <c r="A161" s="863" t="s">
        <v>184</v>
      </c>
      <c r="B161" s="863"/>
      <c r="C161" s="863"/>
      <c r="D161" s="863"/>
      <c r="E161" s="863"/>
      <c r="F161" s="863"/>
      <c r="G161" s="863"/>
      <c r="H161" s="863"/>
      <c r="I161" s="863"/>
      <c r="J161" s="863"/>
      <c r="K161" s="863"/>
      <c r="N161" s="510"/>
      <c r="O161" s="510"/>
    </row>
    <row r="162" spans="1:20" ht="12.75" hidden="1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N162" s="510"/>
      <c r="O162" s="510"/>
    </row>
    <row r="163" spans="1:20" s="12" customFormat="1" ht="41.25" hidden="1" customHeight="1" x14ac:dyDescent="0.35">
      <c r="A163" s="861" t="s">
        <v>131</v>
      </c>
      <c r="B163" s="861"/>
      <c r="C163" s="861"/>
      <c r="D163" s="861"/>
      <c r="E163" s="861"/>
      <c r="F163" s="861"/>
      <c r="G163" s="861"/>
      <c r="H163" s="861"/>
      <c r="I163" s="861"/>
      <c r="J163" s="861"/>
      <c r="K163" s="861"/>
      <c r="L163" s="36"/>
      <c r="M163" s="330"/>
      <c r="N163" s="708"/>
      <c r="O163" s="708"/>
      <c r="P163" s="196"/>
      <c r="Q163" s="196"/>
      <c r="R163" s="196"/>
      <c r="S163" s="92"/>
      <c r="T163" s="92"/>
    </row>
    <row r="164" spans="1:20" ht="19.5" hidden="1" customHeight="1" x14ac:dyDescent="0.25">
      <c r="N164" s="510"/>
      <c r="O164" s="510"/>
    </row>
    <row r="165" spans="1:20" ht="46.5" hidden="1" x14ac:dyDescent="0.25">
      <c r="A165" s="14" t="s">
        <v>24</v>
      </c>
      <c r="B165" s="14" t="s">
        <v>14</v>
      </c>
      <c r="C165" s="14" t="s">
        <v>81</v>
      </c>
      <c r="D165" s="150" t="s">
        <v>103</v>
      </c>
      <c r="N165" s="510"/>
      <c r="O165" s="510"/>
    </row>
    <row r="166" spans="1:20" s="78" customFormat="1" ht="15.75" hidden="1" x14ac:dyDescent="0.25">
      <c r="A166" s="91">
        <v>1</v>
      </c>
      <c r="B166" s="91">
        <v>2</v>
      </c>
      <c r="C166" s="91">
        <v>3</v>
      </c>
      <c r="D166" s="151">
        <v>4</v>
      </c>
      <c r="K166" s="79"/>
      <c r="M166" s="328"/>
      <c r="N166" s="311"/>
      <c r="O166" s="311"/>
      <c r="P166" s="188"/>
      <c r="Q166" s="188"/>
      <c r="R166" s="188"/>
    </row>
    <row r="167" spans="1:20" ht="36.75" hidden="1" customHeight="1" x14ac:dyDescent="0.25">
      <c r="A167" s="14">
        <v>1</v>
      </c>
      <c r="B167" s="101"/>
      <c r="C167" s="102"/>
      <c r="D167" s="160"/>
      <c r="N167" s="510"/>
      <c r="O167" s="510"/>
    </row>
    <row r="168" spans="1:20" hidden="1" x14ac:dyDescent="0.25">
      <c r="A168" s="14"/>
      <c r="B168" s="101"/>
      <c r="C168" s="94"/>
      <c r="D168" s="160"/>
      <c r="N168" s="510"/>
      <c r="O168" s="510"/>
    </row>
    <row r="169" spans="1:20" hidden="1" x14ac:dyDescent="0.25">
      <c r="A169" s="14"/>
      <c r="B169" s="101"/>
      <c r="C169" s="94"/>
      <c r="D169" s="160"/>
      <c r="N169" s="510"/>
      <c r="O169" s="510"/>
    </row>
    <row r="170" spans="1:20" hidden="1" x14ac:dyDescent="0.25">
      <c r="A170" s="14"/>
      <c r="B170" s="101"/>
      <c r="C170" s="94"/>
      <c r="D170" s="160"/>
      <c r="N170" s="510"/>
      <c r="O170" s="510"/>
    </row>
    <row r="171" spans="1:20" hidden="1" x14ac:dyDescent="0.25">
      <c r="A171" s="14"/>
      <c r="B171" s="101"/>
      <c r="C171" s="94"/>
      <c r="D171" s="160"/>
      <c r="N171" s="510"/>
      <c r="O171" s="510"/>
    </row>
    <row r="172" spans="1:20" ht="33" hidden="1" customHeight="1" x14ac:dyDescent="0.25">
      <c r="A172" s="144"/>
      <c r="B172" s="145" t="s">
        <v>20</v>
      </c>
      <c r="C172" s="146">
        <f>SUM(C167:C171)</f>
        <v>0</v>
      </c>
      <c r="D172" s="158" t="s">
        <v>12</v>
      </c>
      <c r="N172" s="510"/>
      <c r="O172" s="510"/>
    </row>
    <row r="173" spans="1:20" hidden="1" x14ac:dyDescent="0.25">
      <c r="N173" s="510"/>
      <c r="O173" s="510"/>
    </row>
    <row r="174" spans="1:20" s="12" customFormat="1" ht="41.25" hidden="1" customHeight="1" x14ac:dyDescent="0.35">
      <c r="A174" s="861" t="s">
        <v>135</v>
      </c>
      <c r="B174" s="861"/>
      <c r="C174" s="861"/>
      <c r="D174" s="861"/>
      <c r="E174" s="861"/>
      <c r="F174" s="861"/>
      <c r="G174" s="861"/>
      <c r="H174" s="861"/>
      <c r="I174" s="861"/>
      <c r="J174" s="861"/>
      <c r="K174" s="861"/>
      <c r="L174" s="36"/>
      <c r="M174" s="330"/>
      <c r="N174" s="708"/>
      <c r="O174" s="708"/>
      <c r="P174" s="196"/>
      <c r="Q174" s="196"/>
      <c r="R174" s="196"/>
      <c r="S174" s="92"/>
      <c r="T174" s="92"/>
    </row>
    <row r="175" spans="1:20" ht="19.5" hidden="1" customHeight="1" x14ac:dyDescent="0.25">
      <c r="N175" s="510"/>
      <c r="O175" s="510"/>
    </row>
    <row r="176" spans="1:20" ht="46.5" hidden="1" x14ac:dyDescent="0.25">
      <c r="A176" s="14" t="s">
        <v>24</v>
      </c>
      <c r="B176" s="14" t="s">
        <v>14</v>
      </c>
      <c r="C176" s="14" t="s">
        <v>81</v>
      </c>
      <c r="D176" s="150" t="s">
        <v>103</v>
      </c>
      <c r="N176" s="510"/>
      <c r="O176" s="510"/>
    </row>
    <row r="177" spans="1:20" s="78" customFormat="1" ht="15.75" hidden="1" x14ac:dyDescent="0.25">
      <c r="A177" s="91">
        <v>1</v>
      </c>
      <c r="B177" s="91">
        <v>2</v>
      </c>
      <c r="C177" s="91">
        <v>3</v>
      </c>
      <c r="D177" s="151">
        <v>4</v>
      </c>
      <c r="K177" s="79"/>
      <c r="M177" s="328"/>
      <c r="N177" s="311"/>
      <c r="O177" s="311"/>
      <c r="P177" s="188"/>
      <c r="Q177" s="188"/>
      <c r="R177" s="188"/>
    </row>
    <row r="178" spans="1:20" ht="36.75" hidden="1" customHeight="1" x14ac:dyDescent="0.25">
      <c r="A178" s="14">
        <v>1</v>
      </c>
      <c r="B178" s="101"/>
      <c r="C178" s="102"/>
      <c r="D178" s="160"/>
      <c r="N178" s="510"/>
      <c r="O178" s="510"/>
    </row>
    <row r="179" spans="1:20" hidden="1" x14ac:dyDescent="0.25">
      <c r="A179" s="14"/>
      <c r="B179" s="101"/>
      <c r="C179" s="94"/>
      <c r="D179" s="160"/>
      <c r="N179" s="510"/>
      <c r="O179" s="510"/>
    </row>
    <row r="180" spans="1:20" hidden="1" x14ac:dyDescent="0.25">
      <c r="A180" s="14"/>
      <c r="B180" s="101"/>
      <c r="C180" s="94"/>
      <c r="D180" s="160"/>
      <c r="N180" s="510"/>
      <c r="O180" s="510"/>
    </row>
    <row r="181" spans="1:20" hidden="1" x14ac:dyDescent="0.25">
      <c r="A181" s="14"/>
      <c r="B181" s="101"/>
      <c r="C181" s="94"/>
      <c r="D181" s="160"/>
      <c r="N181" s="510"/>
      <c r="O181" s="510"/>
    </row>
    <row r="182" spans="1:20" hidden="1" x14ac:dyDescent="0.25">
      <c r="A182" s="14"/>
      <c r="B182" s="101"/>
      <c r="C182" s="94"/>
      <c r="D182" s="160"/>
      <c r="N182" s="510"/>
      <c r="O182" s="510"/>
    </row>
    <row r="183" spans="1:20" ht="33" hidden="1" customHeight="1" x14ac:dyDescent="0.25">
      <c r="A183" s="144"/>
      <c r="B183" s="145" t="s">
        <v>20</v>
      </c>
      <c r="C183" s="146">
        <f>SUM(C178:C182)</f>
        <v>0</v>
      </c>
      <c r="D183" s="158" t="s">
        <v>12</v>
      </c>
      <c r="N183" s="510"/>
      <c r="O183" s="510"/>
    </row>
    <row r="184" spans="1:20" hidden="1" x14ac:dyDescent="0.25">
      <c r="N184" s="510"/>
      <c r="O184" s="510"/>
    </row>
    <row r="185" spans="1:20" s="12" customFormat="1" ht="41.25" hidden="1" customHeight="1" x14ac:dyDescent="0.35">
      <c r="A185" s="861" t="s">
        <v>136</v>
      </c>
      <c r="B185" s="861"/>
      <c r="C185" s="861"/>
      <c r="D185" s="861"/>
      <c r="E185" s="861"/>
      <c r="F185" s="861"/>
      <c r="G185" s="861"/>
      <c r="H185" s="861"/>
      <c r="I185" s="861"/>
      <c r="J185" s="861"/>
      <c r="K185" s="861"/>
      <c r="L185" s="36"/>
      <c r="M185" s="330"/>
      <c r="N185" s="708"/>
      <c r="O185" s="708"/>
      <c r="P185" s="196"/>
      <c r="Q185" s="196"/>
      <c r="R185" s="196"/>
      <c r="S185" s="92"/>
      <c r="T185" s="92"/>
    </row>
    <row r="186" spans="1:20" ht="19.5" hidden="1" customHeight="1" x14ac:dyDescent="0.25">
      <c r="N186" s="510"/>
      <c r="O186" s="510"/>
    </row>
    <row r="187" spans="1:20" ht="46.5" hidden="1" x14ac:dyDescent="0.25">
      <c r="A187" s="14" t="s">
        <v>24</v>
      </c>
      <c r="B187" s="14" t="s">
        <v>14</v>
      </c>
      <c r="C187" s="14" t="s">
        <v>81</v>
      </c>
      <c r="D187" s="150" t="s">
        <v>103</v>
      </c>
      <c r="N187" s="510"/>
      <c r="O187" s="510"/>
    </row>
    <row r="188" spans="1:20" s="78" customFormat="1" ht="15.75" hidden="1" x14ac:dyDescent="0.25">
      <c r="A188" s="91">
        <v>1</v>
      </c>
      <c r="B188" s="91">
        <v>2</v>
      </c>
      <c r="C188" s="91">
        <v>3</v>
      </c>
      <c r="D188" s="151">
        <v>4</v>
      </c>
      <c r="K188" s="79"/>
      <c r="M188" s="328"/>
      <c r="N188" s="311"/>
      <c r="O188" s="311"/>
      <c r="P188" s="188"/>
      <c r="Q188" s="188"/>
      <c r="R188" s="188"/>
    </row>
    <row r="189" spans="1:20" ht="36.75" hidden="1" customHeight="1" x14ac:dyDescent="0.25">
      <c r="A189" s="14">
        <v>1</v>
      </c>
      <c r="B189" s="101"/>
      <c r="C189" s="102"/>
      <c r="D189" s="160"/>
      <c r="N189" s="510"/>
      <c r="O189" s="510"/>
    </row>
    <row r="190" spans="1:20" hidden="1" x14ac:dyDescent="0.25">
      <c r="A190" s="14"/>
      <c r="B190" s="101"/>
      <c r="C190" s="94"/>
      <c r="D190" s="160"/>
      <c r="N190" s="510"/>
      <c r="O190" s="510"/>
    </row>
    <row r="191" spans="1:20" hidden="1" x14ac:dyDescent="0.25">
      <c r="A191" s="14"/>
      <c r="B191" s="101"/>
      <c r="C191" s="94"/>
      <c r="D191" s="160"/>
      <c r="N191" s="510"/>
      <c r="O191" s="510"/>
    </row>
    <row r="192" spans="1:20" hidden="1" x14ac:dyDescent="0.25">
      <c r="A192" s="14"/>
      <c r="B192" s="101"/>
      <c r="C192" s="94"/>
      <c r="D192" s="160"/>
      <c r="N192" s="510"/>
      <c r="O192" s="510"/>
    </row>
    <row r="193" spans="1:20" hidden="1" x14ac:dyDescent="0.25">
      <c r="A193" s="14"/>
      <c r="B193" s="101"/>
      <c r="C193" s="94"/>
      <c r="D193" s="160"/>
      <c r="N193" s="510"/>
      <c r="O193" s="510"/>
    </row>
    <row r="194" spans="1:20" ht="33" hidden="1" customHeight="1" x14ac:dyDescent="0.25">
      <c r="A194" s="144"/>
      <c r="B194" s="145" t="s">
        <v>20</v>
      </c>
      <c r="C194" s="146">
        <f>SUM(C189:C193)</f>
        <v>0</v>
      </c>
      <c r="D194" s="158" t="s">
        <v>12</v>
      </c>
      <c r="N194" s="510"/>
      <c r="O194" s="510"/>
    </row>
    <row r="195" spans="1:20" hidden="1" x14ac:dyDescent="0.25">
      <c r="N195" s="510"/>
      <c r="O195" s="510"/>
    </row>
    <row r="196" spans="1:20" s="12" customFormat="1" ht="41.25" hidden="1" customHeight="1" x14ac:dyDescent="0.35">
      <c r="A196" s="861" t="s">
        <v>137</v>
      </c>
      <c r="B196" s="861"/>
      <c r="C196" s="861"/>
      <c r="D196" s="861"/>
      <c r="E196" s="861"/>
      <c r="F196" s="861"/>
      <c r="G196" s="861"/>
      <c r="H196" s="861"/>
      <c r="I196" s="861"/>
      <c r="J196" s="861"/>
      <c r="K196" s="861"/>
      <c r="L196" s="36"/>
      <c r="M196" s="330"/>
      <c r="N196" s="708"/>
      <c r="O196" s="708"/>
      <c r="P196" s="196"/>
      <c r="Q196" s="196"/>
      <c r="R196" s="196"/>
      <c r="S196" s="92"/>
      <c r="T196" s="92"/>
    </row>
    <row r="197" spans="1:20" ht="19.5" hidden="1" customHeight="1" x14ac:dyDescent="0.25">
      <c r="N197" s="510"/>
      <c r="O197" s="510"/>
    </row>
    <row r="198" spans="1:20" ht="46.5" hidden="1" x14ac:dyDescent="0.25">
      <c r="A198" s="14" t="s">
        <v>24</v>
      </c>
      <c r="B198" s="14" t="s">
        <v>14</v>
      </c>
      <c r="C198" s="14" t="s">
        <v>81</v>
      </c>
      <c r="D198" s="150" t="s">
        <v>103</v>
      </c>
      <c r="N198" s="510"/>
      <c r="O198" s="510"/>
    </row>
    <row r="199" spans="1:20" s="78" customFormat="1" ht="15.75" hidden="1" x14ac:dyDescent="0.25">
      <c r="A199" s="91">
        <v>1</v>
      </c>
      <c r="B199" s="91">
        <v>2</v>
      </c>
      <c r="C199" s="91">
        <v>3</v>
      </c>
      <c r="D199" s="151">
        <v>4</v>
      </c>
      <c r="K199" s="79"/>
      <c r="M199" s="328"/>
      <c r="N199" s="311"/>
      <c r="O199" s="311"/>
      <c r="P199" s="188"/>
      <c r="Q199" s="188"/>
      <c r="R199" s="188"/>
    </row>
    <row r="200" spans="1:20" ht="36.75" hidden="1" customHeight="1" x14ac:dyDescent="0.25">
      <c r="A200" s="14">
        <v>1</v>
      </c>
      <c r="B200" s="101"/>
      <c r="C200" s="102"/>
      <c r="D200" s="160"/>
      <c r="N200" s="510"/>
      <c r="O200" s="510"/>
    </row>
    <row r="201" spans="1:20" hidden="1" x14ac:dyDescent="0.25">
      <c r="A201" s="14"/>
      <c r="B201" s="101"/>
      <c r="C201" s="94"/>
      <c r="D201" s="160"/>
      <c r="N201" s="510"/>
      <c r="O201" s="510"/>
    </row>
    <row r="202" spans="1:20" hidden="1" x14ac:dyDescent="0.25">
      <c r="A202" s="14"/>
      <c r="B202" s="101"/>
      <c r="C202" s="94"/>
      <c r="D202" s="160"/>
      <c r="N202" s="510"/>
      <c r="O202" s="510"/>
    </row>
    <row r="203" spans="1:20" hidden="1" x14ac:dyDescent="0.25">
      <c r="A203" s="14"/>
      <c r="B203" s="101"/>
      <c r="C203" s="94"/>
      <c r="D203" s="160"/>
      <c r="N203" s="510"/>
      <c r="O203" s="510"/>
    </row>
    <row r="204" spans="1:20" hidden="1" x14ac:dyDescent="0.25">
      <c r="A204" s="14"/>
      <c r="B204" s="101"/>
      <c r="C204" s="94"/>
      <c r="D204" s="160"/>
      <c r="N204" s="510"/>
      <c r="O204" s="510"/>
    </row>
    <row r="205" spans="1:20" ht="33" hidden="1" customHeight="1" x14ac:dyDescent="0.25">
      <c r="A205" s="144"/>
      <c r="B205" s="145" t="s">
        <v>20</v>
      </c>
      <c r="C205" s="146">
        <f>SUM(C200:C204)</f>
        <v>0</v>
      </c>
      <c r="D205" s="158" t="s">
        <v>12</v>
      </c>
      <c r="N205" s="510"/>
      <c r="O205" s="510"/>
    </row>
    <row r="206" spans="1:20" hidden="1" x14ac:dyDescent="0.25">
      <c r="N206" s="510"/>
      <c r="O206" s="510"/>
    </row>
    <row r="207" spans="1:20" hidden="1" x14ac:dyDescent="0.25">
      <c r="N207" s="510"/>
      <c r="O207" s="510"/>
    </row>
    <row r="208" spans="1:20" ht="47.25" hidden="1" customHeight="1" x14ac:dyDescent="0.25">
      <c r="A208" s="863" t="s">
        <v>183</v>
      </c>
      <c r="B208" s="863"/>
      <c r="C208" s="863"/>
      <c r="D208" s="863"/>
      <c r="E208" s="863"/>
      <c r="F208" s="863"/>
      <c r="G208" s="863"/>
      <c r="H208" s="863"/>
      <c r="I208" s="863"/>
      <c r="J208" s="863"/>
      <c r="K208" s="863"/>
      <c r="N208" s="510"/>
      <c r="O208" s="510"/>
    </row>
    <row r="209" spans="1:20" hidden="1" x14ac:dyDescent="0.25">
      <c r="N209" s="510"/>
      <c r="O209" s="510"/>
    </row>
    <row r="210" spans="1:20" s="12" customFormat="1" ht="41.25" hidden="1" customHeight="1" x14ac:dyDescent="0.35">
      <c r="A210" s="861" t="s">
        <v>138</v>
      </c>
      <c r="B210" s="861"/>
      <c r="C210" s="861"/>
      <c r="D210" s="861"/>
      <c r="E210" s="861"/>
      <c r="F210" s="861"/>
      <c r="G210" s="861"/>
      <c r="H210" s="861"/>
      <c r="I210" s="861"/>
      <c r="J210" s="861"/>
      <c r="K210" s="861"/>
      <c r="L210" s="36"/>
      <c r="M210" s="330"/>
      <c r="N210" s="708"/>
      <c r="O210" s="708"/>
      <c r="P210" s="196"/>
      <c r="Q210" s="196"/>
      <c r="R210" s="196"/>
      <c r="S210" s="92"/>
      <c r="T210" s="92"/>
    </row>
    <row r="211" spans="1:20" hidden="1" x14ac:dyDescent="0.25">
      <c r="N211" s="510"/>
      <c r="O211" s="510"/>
    </row>
    <row r="212" spans="1:20" ht="72.75" hidden="1" customHeight="1" x14ac:dyDescent="0.25">
      <c r="A212" s="14" t="s">
        <v>24</v>
      </c>
      <c r="B212" s="14" t="s">
        <v>14</v>
      </c>
      <c r="C212" s="52" t="s">
        <v>132</v>
      </c>
      <c r="D212" s="52" t="s">
        <v>133</v>
      </c>
      <c r="E212" s="52" t="s">
        <v>134</v>
      </c>
      <c r="F212" s="150" t="s">
        <v>103</v>
      </c>
      <c r="N212" s="510"/>
      <c r="O212" s="510"/>
    </row>
    <row r="213" spans="1:20" s="78" customFormat="1" ht="15.75" hidden="1" x14ac:dyDescent="0.25">
      <c r="A213" s="91">
        <v>1</v>
      </c>
      <c r="B213" s="91">
        <v>2</v>
      </c>
      <c r="C213" s="57">
        <v>3</v>
      </c>
      <c r="D213" s="57">
        <v>4</v>
      </c>
      <c r="E213" s="57">
        <v>5</v>
      </c>
      <c r="F213" s="151">
        <v>6</v>
      </c>
      <c r="K213" s="79"/>
      <c r="M213" s="328"/>
      <c r="N213" s="311"/>
      <c r="O213" s="311"/>
      <c r="P213" s="188"/>
      <c r="Q213" s="188"/>
      <c r="R213" s="188"/>
    </row>
    <row r="214" spans="1:20" ht="36.75" hidden="1" customHeight="1" x14ac:dyDescent="0.25">
      <c r="A214" s="14">
        <v>1</v>
      </c>
      <c r="B214" s="101"/>
      <c r="C214" s="94"/>
      <c r="D214" s="14"/>
      <c r="E214" s="94"/>
      <c r="F214" s="152"/>
      <c r="N214" s="510"/>
      <c r="O214" s="510"/>
    </row>
    <row r="215" spans="1:20" ht="27" hidden="1" customHeight="1" x14ac:dyDescent="0.25">
      <c r="A215" s="14"/>
      <c r="B215" s="101"/>
      <c r="C215" s="6"/>
      <c r="D215" s="52"/>
      <c r="E215" s="6"/>
      <c r="F215" s="152"/>
      <c r="N215" s="510"/>
      <c r="O215" s="510"/>
    </row>
    <row r="216" spans="1:20" ht="32.25" hidden="1" customHeight="1" x14ac:dyDescent="0.25">
      <c r="A216" s="14"/>
      <c r="B216" s="101"/>
      <c r="C216" s="6"/>
      <c r="D216" s="52"/>
      <c r="E216" s="6"/>
      <c r="F216" s="152"/>
      <c r="N216" s="510"/>
      <c r="O216" s="510"/>
    </row>
    <row r="217" spans="1:20" ht="39.75" hidden="1" customHeight="1" x14ac:dyDescent="0.25">
      <c r="A217" s="144"/>
      <c r="B217" s="145" t="s">
        <v>20</v>
      </c>
      <c r="C217" s="144" t="s">
        <v>21</v>
      </c>
      <c r="D217" s="144" t="s">
        <v>21</v>
      </c>
      <c r="E217" s="146">
        <f>E214</f>
        <v>0</v>
      </c>
      <c r="F217" s="158" t="s">
        <v>12</v>
      </c>
      <c r="N217" s="510"/>
      <c r="O217" s="510"/>
    </row>
    <row r="218" spans="1:20" hidden="1" x14ac:dyDescent="0.25">
      <c r="N218" s="510"/>
      <c r="O218" s="510"/>
    </row>
    <row r="219" spans="1:20" s="12" customFormat="1" ht="41.25" hidden="1" customHeight="1" x14ac:dyDescent="0.35">
      <c r="A219" s="861" t="s">
        <v>139</v>
      </c>
      <c r="B219" s="861"/>
      <c r="C219" s="861"/>
      <c r="D219" s="861"/>
      <c r="E219" s="861"/>
      <c r="F219" s="861"/>
      <c r="G219" s="861"/>
      <c r="H219" s="861"/>
      <c r="I219" s="861"/>
      <c r="J219" s="861"/>
      <c r="K219" s="861"/>
      <c r="L219" s="36"/>
      <c r="M219" s="330"/>
      <c r="N219" s="708"/>
      <c r="O219" s="708"/>
      <c r="P219" s="196"/>
      <c r="Q219" s="196"/>
      <c r="R219" s="196"/>
      <c r="S219" s="92"/>
      <c r="T219" s="92"/>
    </row>
    <row r="220" spans="1:20" hidden="1" x14ac:dyDescent="0.25">
      <c r="N220" s="510"/>
      <c r="O220" s="510"/>
    </row>
    <row r="221" spans="1:20" ht="72.75" hidden="1" customHeight="1" x14ac:dyDescent="0.25">
      <c r="A221" s="14" t="s">
        <v>24</v>
      </c>
      <c r="B221" s="14" t="s">
        <v>14</v>
      </c>
      <c r="C221" s="52" t="s">
        <v>132</v>
      </c>
      <c r="D221" s="52" t="s">
        <v>133</v>
      </c>
      <c r="E221" s="52" t="s">
        <v>134</v>
      </c>
      <c r="F221" s="150" t="s">
        <v>103</v>
      </c>
      <c r="N221" s="510"/>
      <c r="O221" s="510"/>
    </row>
    <row r="222" spans="1:20" s="78" customFormat="1" ht="15.75" hidden="1" x14ac:dyDescent="0.25">
      <c r="A222" s="91">
        <v>1</v>
      </c>
      <c r="B222" s="91">
        <v>2</v>
      </c>
      <c r="C222" s="57">
        <v>3</v>
      </c>
      <c r="D222" s="57">
        <v>4</v>
      </c>
      <c r="E222" s="57">
        <v>5</v>
      </c>
      <c r="F222" s="151">
        <v>6</v>
      </c>
      <c r="K222" s="79"/>
      <c r="M222" s="328"/>
      <c r="N222" s="311"/>
      <c r="O222" s="311"/>
      <c r="P222" s="188"/>
      <c r="Q222" s="188"/>
      <c r="R222" s="188"/>
    </row>
    <row r="223" spans="1:20" ht="36.75" hidden="1" customHeight="1" x14ac:dyDescent="0.25">
      <c r="A223" s="14">
        <v>1</v>
      </c>
      <c r="B223" s="101"/>
      <c r="C223" s="94"/>
      <c r="D223" s="14"/>
      <c r="E223" s="94"/>
      <c r="F223" s="152"/>
      <c r="N223" s="510"/>
      <c r="O223" s="510"/>
    </row>
    <row r="224" spans="1:20" ht="27" hidden="1" customHeight="1" x14ac:dyDescent="0.25">
      <c r="A224" s="14"/>
      <c r="B224" s="101"/>
      <c r="C224" s="6"/>
      <c r="D224" s="52"/>
      <c r="E224" s="6"/>
      <c r="F224" s="152"/>
      <c r="N224" s="510"/>
      <c r="O224" s="510"/>
    </row>
    <row r="225" spans="1:18" ht="32.25" hidden="1" customHeight="1" x14ac:dyDescent="0.25">
      <c r="A225" s="14"/>
      <c r="B225" s="101"/>
      <c r="C225" s="6"/>
      <c r="D225" s="52"/>
      <c r="E225" s="6"/>
      <c r="F225" s="152"/>
      <c r="N225" s="510"/>
      <c r="O225" s="510"/>
    </row>
    <row r="226" spans="1:18" ht="39.75" hidden="1" customHeight="1" x14ac:dyDescent="0.25">
      <c r="A226" s="144"/>
      <c r="B226" s="145" t="s">
        <v>20</v>
      </c>
      <c r="C226" s="144" t="s">
        <v>21</v>
      </c>
      <c r="D226" s="144" t="s">
        <v>21</v>
      </c>
      <c r="E226" s="146">
        <f>E223</f>
        <v>0</v>
      </c>
      <c r="F226" s="158" t="s">
        <v>12</v>
      </c>
      <c r="N226" s="510"/>
      <c r="O226" s="510"/>
    </row>
    <row r="227" spans="1:18" hidden="1" x14ac:dyDescent="0.25">
      <c r="N227" s="510"/>
      <c r="O227" s="510"/>
    </row>
    <row r="228" spans="1:18" hidden="1" x14ac:dyDescent="0.25">
      <c r="N228" s="510"/>
      <c r="O228" s="510"/>
    </row>
    <row r="229" spans="1:18" ht="47.25" hidden="1" customHeight="1" x14ac:dyDescent="0.25">
      <c r="A229" s="863" t="s">
        <v>182</v>
      </c>
      <c r="B229" s="863"/>
      <c r="C229" s="863"/>
      <c r="D229" s="863"/>
      <c r="E229" s="863"/>
      <c r="F229" s="863"/>
      <c r="G229" s="863"/>
      <c r="H229" s="863"/>
      <c r="I229" s="863"/>
      <c r="J229" s="863"/>
      <c r="K229" s="863"/>
      <c r="N229" s="510"/>
      <c r="O229" s="510"/>
    </row>
    <row r="230" spans="1:18" hidden="1" x14ac:dyDescent="0.25">
      <c r="N230" s="510"/>
      <c r="O230" s="510"/>
    </row>
    <row r="231" spans="1:18" ht="38.25" hidden="1" customHeight="1" x14ac:dyDescent="0.25">
      <c r="A231" s="866" t="s">
        <v>140</v>
      </c>
      <c r="B231" s="866"/>
      <c r="C231" s="866"/>
      <c r="D231" s="866"/>
      <c r="E231" s="866"/>
      <c r="F231" s="866"/>
      <c r="G231" s="866"/>
      <c r="H231" s="866"/>
      <c r="I231" s="866"/>
      <c r="J231" s="866"/>
      <c r="K231" s="866"/>
      <c r="N231" s="510"/>
      <c r="O231" s="510"/>
    </row>
    <row r="232" spans="1:18" hidden="1" x14ac:dyDescent="0.25">
      <c r="A232" s="32"/>
      <c r="B232" s="11"/>
      <c r="C232" s="17"/>
      <c r="D232" s="17"/>
      <c r="E232" s="17"/>
      <c r="F232" s="17"/>
      <c r="N232" s="510"/>
      <c r="O232" s="510"/>
    </row>
    <row r="233" spans="1:18" ht="63" hidden="1" customHeight="1" x14ac:dyDescent="0.25">
      <c r="A233" s="52" t="s">
        <v>24</v>
      </c>
      <c r="B233" s="52" t="s">
        <v>14</v>
      </c>
      <c r="C233" s="52" t="s">
        <v>71</v>
      </c>
      <c r="D233" s="52" t="s">
        <v>72</v>
      </c>
      <c r="E233" s="52" t="s">
        <v>73</v>
      </c>
      <c r="F233" s="150" t="s">
        <v>103</v>
      </c>
      <c r="N233" s="510"/>
      <c r="O233" s="510"/>
    </row>
    <row r="234" spans="1:18" s="78" customFormat="1" ht="15.75" hidden="1" x14ac:dyDescent="0.25">
      <c r="A234" s="57">
        <v>1</v>
      </c>
      <c r="B234" s="57">
        <v>2</v>
      </c>
      <c r="C234" s="57">
        <v>3</v>
      </c>
      <c r="D234" s="57">
        <v>4</v>
      </c>
      <c r="E234" s="57">
        <v>5</v>
      </c>
      <c r="F234" s="154">
        <v>6</v>
      </c>
      <c r="K234" s="79"/>
      <c r="M234" s="328"/>
      <c r="N234" s="311"/>
      <c r="O234" s="311"/>
      <c r="P234" s="188"/>
      <c r="Q234" s="188"/>
      <c r="R234" s="188"/>
    </row>
    <row r="235" spans="1:18" hidden="1" x14ac:dyDescent="0.25">
      <c r="A235" s="25"/>
      <c r="B235" s="26"/>
      <c r="C235" s="52"/>
      <c r="D235" s="13"/>
      <c r="E235" s="6"/>
      <c r="F235" s="153"/>
      <c r="N235" s="510"/>
      <c r="O235" s="510"/>
    </row>
    <row r="236" spans="1:18" hidden="1" x14ac:dyDescent="0.25">
      <c r="A236" s="52"/>
      <c r="B236" s="10"/>
      <c r="C236" s="52"/>
      <c r="D236" s="13"/>
      <c r="E236" s="6"/>
      <c r="F236" s="153"/>
      <c r="N236" s="510"/>
      <c r="O236" s="510"/>
    </row>
    <row r="237" spans="1:18" hidden="1" x14ac:dyDescent="0.25">
      <c r="A237" s="52"/>
      <c r="B237" s="10"/>
      <c r="C237" s="52"/>
      <c r="D237" s="13"/>
      <c r="E237" s="6"/>
      <c r="F237" s="153"/>
      <c r="N237" s="510"/>
      <c r="O237" s="510"/>
    </row>
    <row r="238" spans="1:18" hidden="1" x14ac:dyDescent="0.25">
      <c r="A238" s="52"/>
      <c r="B238" s="10"/>
      <c r="C238" s="52"/>
      <c r="D238" s="13"/>
      <c r="E238" s="6"/>
      <c r="F238" s="153"/>
      <c r="N238" s="510"/>
      <c r="O238" s="510"/>
    </row>
    <row r="239" spans="1:18" ht="35.1" hidden="1" customHeight="1" x14ac:dyDescent="0.25">
      <c r="A239" s="144"/>
      <c r="B239" s="145" t="s">
        <v>20</v>
      </c>
      <c r="C239" s="144" t="s">
        <v>21</v>
      </c>
      <c r="D239" s="144" t="s">
        <v>21</v>
      </c>
      <c r="E239" s="146">
        <f>SUM(E235:E238)</f>
        <v>0</v>
      </c>
      <c r="F239" s="155" t="s">
        <v>12</v>
      </c>
      <c r="N239" s="510"/>
      <c r="O239" s="510"/>
    </row>
    <row r="240" spans="1:18" hidden="1" x14ac:dyDescent="0.25">
      <c r="A240" s="30"/>
      <c r="B240" s="31"/>
      <c r="C240" s="30"/>
      <c r="D240" s="30"/>
      <c r="E240" s="30"/>
      <c r="F240" s="30"/>
      <c r="N240" s="510"/>
      <c r="O240" s="510"/>
    </row>
    <row r="241" spans="1:18" hidden="1" x14ac:dyDescent="0.25">
      <c r="A241" s="860" t="s">
        <v>118</v>
      </c>
      <c r="B241" s="860"/>
      <c r="C241" s="860"/>
      <c r="D241" s="860"/>
      <c r="E241" s="860"/>
      <c r="F241" s="860"/>
      <c r="G241" s="860"/>
      <c r="H241" s="860"/>
      <c r="I241" s="860"/>
      <c r="J241" s="860"/>
      <c r="K241" s="860"/>
      <c r="N241" s="510"/>
      <c r="O241" s="510"/>
    </row>
    <row r="242" spans="1:18" hidden="1" x14ac:dyDescent="0.25">
      <c r="A242" s="30"/>
      <c r="B242" s="11"/>
      <c r="C242" s="17"/>
      <c r="D242" s="17"/>
      <c r="E242" s="17"/>
      <c r="F242" s="17"/>
      <c r="N242" s="510"/>
      <c r="O242" s="510"/>
    </row>
    <row r="243" spans="1:18" ht="60" hidden="1" customHeight="1" x14ac:dyDescent="0.25">
      <c r="A243" s="52" t="s">
        <v>24</v>
      </c>
      <c r="B243" s="52" t="s">
        <v>14</v>
      </c>
      <c r="C243" s="52" t="s">
        <v>74</v>
      </c>
      <c r="D243" s="52" t="s">
        <v>117</v>
      </c>
      <c r="E243" s="150" t="s">
        <v>103</v>
      </c>
      <c r="F243" s="17"/>
      <c r="N243" s="510"/>
      <c r="O243" s="510"/>
    </row>
    <row r="244" spans="1:18" s="78" customFormat="1" ht="15.75" hidden="1" x14ac:dyDescent="0.25">
      <c r="A244" s="57">
        <v>1</v>
      </c>
      <c r="B244" s="57">
        <v>2</v>
      </c>
      <c r="C244" s="57">
        <v>3</v>
      </c>
      <c r="D244" s="57">
        <v>4</v>
      </c>
      <c r="E244" s="154">
        <v>5</v>
      </c>
      <c r="F244" s="1"/>
      <c r="K244" s="79"/>
      <c r="M244" s="328"/>
      <c r="N244" s="311"/>
      <c r="O244" s="311"/>
      <c r="P244" s="188"/>
      <c r="Q244" s="188"/>
      <c r="R244" s="188"/>
    </row>
    <row r="245" spans="1:18" hidden="1" x14ac:dyDescent="0.25">
      <c r="A245" s="52"/>
      <c r="B245" s="26"/>
      <c r="C245" s="13"/>
      <c r="D245" s="6"/>
      <c r="E245" s="153"/>
      <c r="F245" s="17"/>
      <c r="N245" s="510"/>
      <c r="O245" s="510"/>
    </row>
    <row r="246" spans="1:18" hidden="1" x14ac:dyDescent="0.25">
      <c r="A246" s="52"/>
      <c r="B246" s="10"/>
      <c r="C246" s="13"/>
      <c r="D246" s="6"/>
      <c r="E246" s="153"/>
      <c r="F246" s="17"/>
      <c r="N246" s="510"/>
      <c r="O246" s="510"/>
    </row>
    <row r="247" spans="1:18" hidden="1" x14ac:dyDescent="0.25">
      <c r="A247" s="52"/>
      <c r="B247" s="10"/>
      <c r="C247" s="13"/>
      <c r="D247" s="6"/>
      <c r="E247" s="153"/>
      <c r="F247" s="17"/>
      <c r="N247" s="510"/>
      <c r="O247" s="510"/>
    </row>
    <row r="248" spans="1:18" ht="35.1" hidden="1" customHeight="1" x14ac:dyDescent="0.25">
      <c r="A248" s="144"/>
      <c r="B248" s="145" t="s">
        <v>20</v>
      </c>
      <c r="C248" s="144" t="s">
        <v>21</v>
      </c>
      <c r="D248" s="146">
        <f>SUM(D245:D247)</f>
        <v>0</v>
      </c>
      <c r="E248" s="153" t="s">
        <v>12</v>
      </c>
      <c r="F248" s="17"/>
      <c r="N248" s="510"/>
      <c r="O248" s="510"/>
    </row>
    <row r="249" spans="1:18" hidden="1" x14ac:dyDescent="0.25">
      <c r="A249" s="30"/>
      <c r="B249" s="31"/>
      <c r="C249" s="30"/>
      <c r="D249" s="30"/>
      <c r="E249" s="30"/>
      <c r="F249" s="30"/>
      <c r="N249" s="510"/>
      <c r="O249" s="510"/>
    </row>
    <row r="250" spans="1:18" hidden="1" x14ac:dyDescent="0.25">
      <c r="A250" s="860" t="s">
        <v>141</v>
      </c>
      <c r="B250" s="860"/>
      <c r="C250" s="860"/>
      <c r="D250" s="860"/>
      <c r="E250" s="860"/>
      <c r="F250" s="860"/>
      <c r="G250" s="860"/>
      <c r="H250" s="860"/>
      <c r="I250" s="860"/>
      <c r="J250" s="860"/>
      <c r="K250" s="860"/>
      <c r="N250" s="510"/>
      <c r="O250" s="510"/>
    </row>
    <row r="251" spans="1:18" hidden="1" x14ac:dyDescent="0.25">
      <c r="A251" s="30"/>
      <c r="B251" s="11"/>
      <c r="C251" s="17"/>
      <c r="D251" s="17"/>
      <c r="E251" s="17"/>
      <c r="F251" s="17"/>
      <c r="N251" s="510"/>
      <c r="O251" s="510"/>
    </row>
    <row r="252" spans="1:18" ht="60" hidden="1" customHeight="1" x14ac:dyDescent="0.25">
      <c r="A252" s="52" t="s">
        <v>24</v>
      </c>
      <c r="B252" s="52" t="s">
        <v>14</v>
      </c>
      <c r="C252" s="52" t="s">
        <v>74</v>
      </c>
      <c r="D252" s="52" t="s">
        <v>117</v>
      </c>
      <c r="E252" s="150" t="s">
        <v>103</v>
      </c>
      <c r="F252" s="17"/>
      <c r="N252" s="510"/>
      <c r="O252" s="510"/>
    </row>
    <row r="253" spans="1:18" s="78" customFormat="1" ht="15.75" hidden="1" x14ac:dyDescent="0.25">
      <c r="A253" s="57">
        <v>1</v>
      </c>
      <c r="B253" s="57">
        <v>2</v>
      </c>
      <c r="C253" s="57">
        <v>3</v>
      </c>
      <c r="D253" s="57">
        <v>4</v>
      </c>
      <c r="E253" s="154">
        <v>5</v>
      </c>
      <c r="F253" s="1"/>
      <c r="K253" s="79"/>
      <c r="M253" s="328"/>
      <c r="N253" s="311"/>
      <c r="O253" s="311"/>
      <c r="P253" s="188"/>
      <c r="Q253" s="188"/>
      <c r="R253" s="188"/>
    </row>
    <row r="254" spans="1:18" hidden="1" x14ac:dyDescent="0.25">
      <c r="A254" s="52"/>
      <c r="B254" s="26"/>
      <c r="C254" s="13"/>
      <c r="D254" s="6"/>
      <c r="E254" s="153"/>
      <c r="F254" s="17"/>
      <c r="N254" s="510"/>
      <c r="O254" s="510"/>
    </row>
    <row r="255" spans="1:18" hidden="1" x14ac:dyDescent="0.25">
      <c r="A255" s="52"/>
      <c r="B255" s="10"/>
      <c r="C255" s="13"/>
      <c r="D255" s="6"/>
      <c r="E255" s="153"/>
      <c r="F255" s="17"/>
      <c r="N255" s="510"/>
      <c r="O255" s="510"/>
    </row>
    <row r="256" spans="1:18" hidden="1" x14ac:dyDescent="0.25">
      <c r="A256" s="52"/>
      <c r="B256" s="10"/>
      <c r="C256" s="13"/>
      <c r="D256" s="6"/>
      <c r="E256" s="153"/>
      <c r="F256" s="17"/>
      <c r="N256" s="510"/>
      <c r="O256" s="510"/>
    </row>
    <row r="257" spans="1:18" ht="35.1" hidden="1" customHeight="1" x14ac:dyDescent="0.25">
      <c r="A257" s="144"/>
      <c r="B257" s="145" t="s">
        <v>20</v>
      </c>
      <c r="C257" s="144" t="s">
        <v>21</v>
      </c>
      <c r="D257" s="146">
        <f>SUM(D254:D256)</f>
        <v>0</v>
      </c>
      <c r="E257" s="153" t="s">
        <v>12</v>
      </c>
      <c r="F257" s="17"/>
      <c r="N257" s="510"/>
      <c r="O257" s="510"/>
    </row>
    <row r="258" spans="1:18" hidden="1" x14ac:dyDescent="0.25">
      <c r="A258" s="30"/>
      <c r="B258" s="31"/>
      <c r="C258" s="30"/>
      <c r="D258" s="30"/>
      <c r="E258" s="30"/>
      <c r="F258" s="30"/>
      <c r="N258" s="510"/>
      <c r="O258" s="510"/>
    </row>
    <row r="259" spans="1:18" hidden="1" x14ac:dyDescent="0.25">
      <c r="A259" s="911" t="s">
        <v>157</v>
      </c>
      <c r="B259" s="911"/>
      <c r="C259" s="911"/>
      <c r="D259" s="911"/>
      <c r="E259" s="911"/>
      <c r="F259" s="911"/>
      <c r="G259" s="911"/>
      <c r="H259" s="911"/>
      <c r="I259" s="911"/>
      <c r="J259" s="911"/>
      <c r="K259" s="911"/>
      <c r="N259" s="510"/>
      <c r="O259" s="510"/>
    </row>
    <row r="260" spans="1:18" hidden="1" x14ac:dyDescent="0.25">
      <c r="A260" s="862"/>
      <c r="B260" s="862"/>
      <c r="C260" s="862"/>
      <c r="D260" s="862"/>
      <c r="E260" s="862"/>
      <c r="F260" s="862"/>
      <c r="N260" s="510"/>
      <c r="O260" s="510"/>
    </row>
    <row r="261" spans="1:18" ht="60" hidden="1" customHeight="1" x14ac:dyDescent="0.25">
      <c r="A261" s="52" t="s">
        <v>24</v>
      </c>
      <c r="B261" s="52" t="s">
        <v>14</v>
      </c>
      <c r="C261" s="52" t="s">
        <v>78</v>
      </c>
      <c r="D261" s="52" t="s">
        <v>27</v>
      </c>
      <c r="E261" s="52" t="s">
        <v>79</v>
      </c>
      <c r="F261" s="52" t="s">
        <v>7</v>
      </c>
      <c r="G261" s="150" t="s">
        <v>103</v>
      </c>
      <c r="N261" s="510"/>
      <c r="O261" s="510"/>
    </row>
    <row r="262" spans="1:18" s="78" customFormat="1" ht="15.75" hidden="1" x14ac:dyDescent="0.25">
      <c r="A262" s="57">
        <v>1</v>
      </c>
      <c r="B262" s="57">
        <v>2</v>
      </c>
      <c r="C262" s="57">
        <v>3</v>
      </c>
      <c r="D262" s="57">
        <v>4</v>
      </c>
      <c r="E262" s="57">
        <v>5</v>
      </c>
      <c r="F262" s="57">
        <v>6</v>
      </c>
      <c r="G262" s="154">
        <v>7</v>
      </c>
      <c r="K262" s="79"/>
      <c r="M262" s="328"/>
      <c r="N262" s="311"/>
      <c r="O262" s="311"/>
      <c r="P262" s="188"/>
      <c r="Q262" s="188"/>
      <c r="R262" s="188"/>
    </row>
    <row r="263" spans="1:18" ht="34.5" hidden="1" customHeight="1" x14ac:dyDescent="0.25">
      <c r="A263" s="52">
        <v>1</v>
      </c>
      <c r="B263" s="10"/>
      <c r="C263" s="52"/>
      <c r="D263" s="52"/>
      <c r="E263" s="6" t="e">
        <f>F263/D263</f>
        <v>#DIV/0!</v>
      </c>
      <c r="F263" s="6"/>
      <c r="G263" s="152"/>
      <c r="N263" s="510"/>
      <c r="O263" s="510"/>
    </row>
    <row r="264" spans="1:18" ht="34.5" hidden="1" customHeight="1" x14ac:dyDescent="0.25">
      <c r="A264" s="52">
        <v>2</v>
      </c>
      <c r="B264" s="10"/>
      <c r="C264" s="14"/>
      <c r="D264" s="14"/>
      <c r="E264" s="6" t="e">
        <f t="shared" ref="E264:E265" si="3">F264/D264</f>
        <v>#DIV/0!</v>
      </c>
      <c r="F264" s="6"/>
      <c r="G264" s="152"/>
      <c r="N264" s="510"/>
      <c r="O264" s="510"/>
    </row>
    <row r="265" spans="1:18" ht="34.5" hidden="1" customHeight="1" x14ac:dyDescent="0.25">
      <c r="A265" s="52">
        <v>3</v>
      </c>
      <c r="B265" s="10"/>
      <c r="C265" s="52"/>
      <c r="D265" s="52"/>
      <c r="E265" s="6" t="e">
        <f t="shared" si="3"/>
        <v>#DIV/0!</v>
      </c>
      <c r="F265" s="6"/>
      <c r="G265" s="152"/>
      <c r="N265" s="510"/>
      <c r="O265" s="510"/>
    </row>
    <row r="266" spans="1:18" ht="34.5" hidden="1" customHeight="1" x14ac:dyDescent="0.25">
      <c r="A266" s="144"/>
      <c r="B266" s="145" t="s">
        <v>20</v>
      </c>
      <c r="C266" s="144" t="s">
        <v>21</v>
      </c>
      <c r="D266" s="144" t="s">
        <v>21</v>
      </c>
      <c r="E266" s="144" t="s">
        <v>21</v>
      </c>
      <c r="F266" s="146">
        <f>F265+F264+F263</f>
        <v>0</v>
      </c>
      <c r="G266" s="153" t="s">
        <v>12</v>
      </c>
      <c r="N266" s="510"/>
      <c r="O266" s="510"/>
    </row>
    <row r="267" spans="1:18" hidden="1" x14ac:dyDescent="0.25">
      <c r="A267" s="30"/>
      <c r="B267" s="31"/>
      <c r="C267" s="30"/>
      <c r="D267" s="30"/>
      <c r="E267" s="30"/>
      <c r="F267" s="30"/>
      <c r="N267" s="510"/>
      <c r="O267" s="510"/>
    </row>
    <row r="268" spans="1:18" hidden="1" x14ac:dyDescent="0.25">
      <c r="A268" s="30"/>
      <c r="B268" s="31"/>
      <c r="C268" s="30"/>
      <c r="D268" s="30"/>
      <c r="E268" s="30"/>
      <c r="F268" s="30"/>
      <c r="N268" s="510"/>
      <c r="O268" s="510"/>
    </row>
    <row r="269" spans="1:18" ht="39.75" customHeight="1" x14ac:dyDescent="0.25">
      <c r="A269" s="863" t="s">
        <v>181</v>
      </c>
      <c r="B269" s="863"/>
      <c r="C269" s="863"/>
      <c r="D269" s="863"/>
      <c r="E269" s="863"/>
      <c r="F269" s="863"/>
      <c r="G269" s="863"/>
      <c r="H269" s="863"/>
      <c r="I269" s="863"/>
      <c r="J269" s="863"/>
      <c r="K269" s="863"/>
      <c r="N269" s="510"/>
      <c r="O269" s="510"/>
    </row>
    <row r="270" spans="1:18" x14ac:dyDescent="0.25">
      <c r="A270" s="30"/>
      <c r="B270" s="31"/>
      <c r="C270" s="30"/>
      <c r="D270" s="30"/>
      <c r="E270" s="30"/>
      <c r="F270" s="30"/>
      <c r="N270" s="510"/>
      <c r="O270" s="510"/>
    </row>
    <row r="271" spans="1:18" ht="16.5" hidden="1" customHeight="1" x14ac:dyDescent="0.25">
      <c r="A271" s="865" t="s">
        <v>142</v>
      </c>
      <c r="B271" s="865"/>
      <c r="C271" s="865"/>
      <c r="D271" s="865"/>
      <c r="E271" s="865"/>
      <c r="F271" s="865"/>
      <c r="G271" s="865"/>
      <c r="H271" s="865"/>
      <c r="I271" s="865"/>
      <c r="J271" s="865"/>
      <c r="K271" s="865"/>
      <c r="N271" s="510"/>
      <c r="O271" s="510"/>
    </row>
    <row r="272" spans="1:18" hidden="1" x14ac:dyDescent="0.25">
      <c r="A272" s="33"/>
      <c r="B272" s="34"/>
      <c r="C272" s="33"/>
      <c r="D272" s="33"/>
      <c r="E272" s="33"/>
      <c r="F272" s="33"/>
      <c r="N272" s="510"/>
      <c r="O272" s="510"/>
    </row>
    <row r="273" spans="1:18" ht="16.5" hidden="1" customHeight="1" x14ac:dyDescent="0.25">
      <c r="A273" s="52" t="s">
        <v>24</v>
      </c>
      <c r="B273" s="52" t="s">
        <v>14</v>
      </c>
      <c r="C273" s="52" t="s">
        <v>65</v>
      </c>
      <c r="D273" s="52" t="s">
        <v>59</v>
      </c>
      <c r="E273" s="52" t="s">
        <v>60</v>
      </c>
      <c r="F273" s="52" t="s">
        <v>159</v>
      </c>
      <c r="G273" s="150" t="s">
        <v>103</v>
      </c>
      <c r="N273" s="510"/>
      <c r="O273" s="510"/>
    </row>
    <row r="274" spans="1:18" s="78" customFormat="1" ht="15.75" hidden="1" x14ac:dyDescent="0.25">
      <c r="A274" s="57">
        <v>1</v>
      </c>
      <c r="B274" s="57">
        <v>2</v>
      </c>
      <c r="C274" s="57">
        <v>3</v>
      </c>
      <c r="D274" s="57">
        <v>4</v>
      </c>
      <c r="E274" s="57">
        <v>5</v>
      </c>
      <c r="F274" s="57">
        <v>6</v>
      </c>
      <c r="G274" s="154">
        <v>7</v>
      </c>
      <c r="K274" s="79"/>
      <c r="M274" s="328"/>
      <c r="N274" s="311"/>
      <c r="O274" s="311"/>
      <c r="P274" s="188"/>
      <c r="Q274" s="188"/>
      <c r="R274" s="188"/>
    </row>
    <row r="275" spans="1:18" ht="16.5" hidden="1" customHeight="1" x14ac:dyDescent="0.25">
      <c r="A275" s="52">
        <v>1</v>
      </c>
      <c r="B275" s="10" t="s">
        <v>61</v>
      </c>
      <c r="C275" s="52"/>
      <c r="D275" s="52"/>
      <c r="E275" s="6" t="e">
        <f>F275/D275/C275</f>
        <v>#DIV/0!</v>
      </c>
      <c r="F275" s="6"/>
      <c r="G275" s="153"/>
      <c r="N275" s="510"/>
      <c r="O275" s="510"/>
    </row>
    <row r="276" spans="1:18" ht="16.5" hidden="1" customHeight="1" x14ac:dyDescent="0.25">
      <c r="A276" s="52">
        <v>2</v>
      </c>
      <c r="B276" s="10" t="s">
        <v>62</v>
      </c>
      <c r="C276" s="52"/>
      <c r="D276" s="52"/>
      <c r="E276" s="6" t="e">
        <f t="shared" ref="E276:E280" si="4">F276/D276/C276</f>
        <v>#DIV/0!</v>
      </c>
      <c r="F276" s="6"/>
      <c r="G276" s="153"/>
      <c r="N276" s="510"/>
      <c r="O276" s="510"/>
    </row>
    <row r="277" spans="1:18" ht="16.5" hidden="1" customHeight="1" x14ac:dyDescent="0.25">
      <c r="A277" s="52">
        <v>3</v>
      </c>
      <c r="B277" s="10" t="s">
        <v>63</v>
      </c>
      <c r="C277" s="52"/>
      <c r="D277" s="52"/>
      <c r="E277" s="6" t="e">
        <f t="shared" si="4"/>
        <v>#DIV/0!</v>
      </c>
      <c r="F277" s="6"/>
      <c r="G277" s="153"/>
      <c r="N277" s="510"/>
      <c r="O277" s="510"/>
    </row>
    <row r="278" spans="1:18" ht="16.5" hidden="1" customHeight="1" x14ac:dyDescent="0.25">
      <c r="A278" s="52">
        <v>4</v>
      </c>
      <c r="B278" s="10" t="s">
        <v>64</v>
      </c>
      <c r="C278" s="52"/>
      <c r="D278" s="52"/>
      <c r="E278" s="6" t="e">
        <f t="shared" si="4"/>
        <v>#DIV/0!</v>
      </c>
      <c r="F278" s="6"/>
      <c r="G278" s="153"/>
      <c r="N278" s="510"/>
      <c r="O278" s="510"/>
    </row>
    <row r="279" spans="1:18" ht="16.5" hidden="1" customHeight="1" x14ac:dyDescent="0.25">
      <c r="A279" s="52">
        <v>5</v>
      </c>
      <c r="B279" s="10" t="s">
        <v>90</v>
      </c>
      <c r="C279" s="52"/>
      <c r="D279" s="52"/>
      <c r="E279" s="6" t="e">
        <f t="shared" si="4"/>
        <v>#DIV/0!</v>
      </c>
      <c r="F279" s="6"/>
      <c r="G279" s="153"/>
      <c r="N279" s="510"/>
      <c r="O279" s="510"/>
    </row>
    <row r="280" spans="1:18" ht="16.5" hidden="1" customHeight="1" x14ac:dyDescent="0.25">
      <c r="A280" s="52">
        <v>6</v>
      </c>
      <c r="B280" s="10" t="s">
        <v>91</v>
      </c>
      <c r="C280" s="52"/>
      <c r="D280" s="52"/>
      <c r="E280" s="6" t="e">
        <f t="shared" si="4"/>
        <v>#DIV/0!</v>
      </c>
      <c r="F280" s="6"/>
      <c r="G280" s="153"/>
      <c r="N280" s="510"/>
      <c r="O280" s="510"/>
    </row>
    <row r="281" spans="1:18" ht="16.5" hidden="1" customHeight="1" x14ac:dyDescent="0.25">
      <c r="A281" s="144"/>
      <c r="B281" s="145" t="s">
        <v>20</v>
      </c>
      <c r="C281" s="144" t="s">
        <v>21</v>
      </c>
      <c r="D281" s="144" t="s">
        <v>21</v>
      </c>
      <c r="E281" s="144" t="s">
        <v>21</v>
      </c>
      <c r="F281" s="146">
        <f>F280+F279+F278+F277+F276+F275</f>
        <v>0</v>
      </c>
      <c r="G281" s="153" t="s">
        <v>12</v>
      </c>
      <c r="N281" s="510"/>
      <c r="O281" s="510"/>
    </row>
    <row r="282" spans="1:18" hidden="1" x14ac:dyDescent="0.25">
      <c r="A282" s="17"/>
      <c r="B282" s="11"/>
      <c r="C282" s="17"/>
      <c r="D282" s="17"/>
      <c r="E282" s="17"/>
      <c r="F282" s="17"/>
      <c r="N282" s="510"/>
      <c r="O282" s="510"/>
    </row>
    <row r="283" spans="1:18" ht="16.5" hidden="1" customHeight="1" x14ac:dyDescent="0.25">
      <c r="A283" s="865" t="s">
        <v>143</v>
      </c>
      <c r="B283" s="865"/>
      <c r="C283" s="865"/>
      <c r="D283" s="865"/>
      <c r="E283" s="865"/>
      <c r="F283" s="865"/>
      <c r="G283" s="865"/>
      <c r="H283" s="865"/>
      <c r="I283" s="865"/>
      <c r="J283" s="865"/>
      <c r="K283" s="865"/>
      <c r="N283" s="510"/>
      <c r="O283" s="510"/>
    </row>
    <row r="284" spans="1:18" hidden="1" x14ac:dyDescent="0.25">
      <c r="A284" s="53"/>
      <c r="B284" s="24"/>
      <c r="C284" s="53"/>
      <c r="D284" s="53"/>
      <c r="E284" s="53"/>
      <c r="F284" s="17"/>
      <c r="N284" s="510"/>
      <c r="O284" s="510"/>
    </row>
    <row r="285" spans="1:18" ht="16.5" hidden="1" customHeight="1" x14ac:dyDescent="0.25">
      <c r="A285" s="52" t="s">
        <v>24</v>
      </c>
      <c r="B285" s="52" t="s">
        <v>14</v>
      </c>
      <c r="C285" s="52" t="s">
        <v>66</v>
      </c>
      <c r="D285" s="52" t="s">
        <v>145</v>
      </c>
      <c r="E285" s="54" t="s">
        <v>107</v>
      </c>
      <c r="F285" s="52" t="s">
        <v>144</v>
      </c>
      <c r="G285" s="150" t="s">
        <v>103</v>
      </c>
      <c r="N285" s="510"/>
      <c r="O285" s="510"/>
    </row>
    <row r="286" spans="1:18" s="78" customFormat="1" ht="15.75" hidden="1" x14ac:dyDescent="0.25">
      <c r="A286" s="57">
        <v>1</v>
      </c>
      <c r="B286" s="57">
        <v>2</v>
      </c>
      <c r="C286" s="57">
        <v>3</v>
      </c>
      <c r="D286" s="57">
        <v>4</v>
      </c>
      <c r="E286" s="1">
        <v>5</v>
      </c>
      <c r="F286" s="57">
        <v>6</v>
      </c>
      <c r="G286" s="154">
        <v>7</v>
      </c>
      <c r="K286" s="79"/>
      <c r="M286" s="328"/>
      <c r="N286" s="311"/>
      <c r="O286" s="311"/>
      <c r="P286" s="188"/>
      <c r="Q286" s="188"/>
      <c r="R286" s="188"/>
    </row>
    <row r="287" spans="1:18" ht="16.5" hidden="1" customHeight="1" x14ac:dyDescent="0.25">
      <c r="A287" s="52">
        <v>1</v>
      </c>
      <c r="B287" s="10" t="s">
        <v>87</v>
      </c>
      <c r="C287" s="52"/>
      <c r="D287" s="6" t="e">
        <f>F287/C287</f>
        <v>#DIV/0!</v>
      </c>
      <c r="E287" s="54" t="s">
        <v>12</v>
      </c>
      <c r="F287" s="6"/>
      <c r="G287" s="153"/>
      <c r="N287" s="510"/>
      <c r="O287" s="510"/>
    </row>
    <row r="288" spans="1:18" ht="16.5" hidden="1" customHeight="1" x14ac:dyDescent="0.25">
      <c r="A288" s="52">
        <v>2</v>
      </c>
      <c r="B288" s="10" t="s">
        <v>198</v>
      </c>
      <c r="C288" s="52" t="s">
        <v>12</v>
      </c>
      <c r="D288" s="6"/>
      <c r="E288" s="54" t="e">
        <f>F288/D288</f>
        <v>#DIV/0!</v>
      </c>
      <c r="F288" s="6"/>
      <c r="G288" s="153"/>
      <c r="N288" s="510"/>
      <c r="O288" s="510"/>
    </row>
    <row r="289" spans="1:18" ht="16.5" hidden="1" customHeight="1" x14ac:dyDescent="0.25">
      <c r="A289" s="144"/>
      <c r="B289" s="145" t="s">
        <v>20</v>
      </c>
      <c r="C289" s="144" t="s">
        <v>12</v>
      </c>
      <c r="D289" s="144" t="s">
        <v>12</v>
      </c>
      <c r="E289" s="144" t="s">
        <v>12</v>
      </c>
      <c r="F289" s="146">
        <f>F287+F288</f>
        <v>0</v>
      </c>
      <c r="G289" s="153" t="s">
        <v>12</v>
      </c>
      <c r="N289" s="510"/>
      <c r="O289" s="510"/>
    </row>
    <row r="290" spans="1:18" hidden="1" x14ac:dyDescent="0.25">
      <c r="A290" s="17"/>
      <c r="B290" s="11"/>
      <c r="C290" s="17"/>
      <c r="D290" s="17"/>
      <c r="E290" s="17"/>
      <c r="F290" s="17"/>
      <c r="N290" s="510"/>
      <c r="O290" s="510"/>
    </row>
    <row r="291" spans="1:18" s="17" customFormat="1" ht="16.5" hidden="1" customHeight="1" x14ac:dyDescent="0.25">
      <c r="A291" s="861" t="s">
        <v>146</v>
      </c>
      <c r="B291" s="861"/>
      <c r="C291" s="861"/>
      <c r="D291" s="861"/>
      <c r="E291" s="861"/>
      <c r="F291" s="861"/>
      <c r="G291" s="861"/>
      <c r="H291" s="861"/>
      <c r="I291" s="861"/>
      <c r="J291" s="861"/>
      <c r="K291" s="861"/>
      <c r="M291" s="332"/>
      <c r="N291" s="706"/>
      <c r="O291" s="706"/>
      <c r="P291" s="20"/>
      <c r="Q291" s="20"/>
      <c r="R291" s="20"/>
    </row>
    <row r="292" spans="1:18" s="17" customFormat="1" ht="16.5" hidden="1" customHeight="1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19"/>
      <c r="M292" s="332"/>
      <c r="N292" s="706"/>
      <c r="O292" s="706"/>
      <c r="P292" s="20"/>
      <c r="Q292" s="20"/>
      <c r="R292" s="20"/>
    </row>
    <row r="293" spans="1:18" s="17" customFormat="1" ht="16.5" hidden="1" customHeight="1" x14ac:dyDescent="0.25">
      <c r="A293" s="52" t="s">
        <v>24</v>
      </c>
      <c r="B293" s="52" t="s">
        <v>0</v>
      </c>
      <c r="C293" s="52" t="s">
        <v>69</v>
      </c>
      <c r="D293" s="52" t="s">
        <v>67</v>
      </c>
      <c r="E293" s="52" t="s">
        <v>70</v>
      </c>
      <c r="F293" s="52" t="s">
        <v>7</v>
      </c>
      <c r="G293" s="150" t="s">
        <v>103</v>
      </c>
      <c r="K293" s="19"/>
      <c r="M293" s="332"/>
      <c r="N293" s="706"/>
      <c r="O293" s="706"/>
      <c r="P293" s="20"/>
      <c r="Q293" s="20"/>
      <c r="R293" s="20"/>
    </row>
    <row r="294" spans="1:18" s="1" customFormat="1" ht="15.75" hidden="1" x14ac:dyDescent="0.25">
      <c r="A294" s="57">
        <v>1</v>
      </c>
      <c r="B294" s="57">
        <v>2</v>
      </c>
      <c r="C294" s="57">
        <v>4</v>
      </c>
      <c r="D294" s="57">
        <v>5</v>
      </c>
      <c r="E294" s="57">
        <v>6</v>
      </c>
      <c r="F294" s="57">
        <v>7</v>
      </c>
      <c r="G294" s="154">
        <v>8</v>
      </c>
      <c r="K294" s="104"/>
      <c r="M294" s="205"/>
      <c r="N294" s="206"/>
      <c r="O294" s="206"/>
      <c r="P294" s="191"/>
      <c r="Q294" s="191"/>
      <c r="R294" s="191"/>
    </row>
    <row r="295" spans="1:18" s="17" customFormat="1" ht="16.5" hidden="1" customHeight="1" x14ac:dyDescent="0.25">
      <c r="A295" s="52">
        <v>1</v>
      </c>
      <c r="B295" s="10" t="s">
        <v>92</v>
      </c>
      <c r="C295" s="6" t="e">
        <f>F295/D295</f>
        <v>#DIV/0!</v>
      </c>
      <c r="D295" s="6"/>
      <c r="E295" s="6"/>
      <c r="F295" s="6"/>
      <c r="G295" s="153"/>
      <c r="K295" s="19"/>
      <c r="M295" s="332"/>
      <c r="N295" s="706"/>
      <c r="O295" s="706"/>
      <c r="P295" s="20"/>
      <c r="Q295" s="20"/>
      <c r="R295" s="20"/>
    </row>
    <row r="296" spans="1:18" s="17" customFormat="1" ht="16.5" hidden="1" customHeight="1" x14ac:dyDescent="0.25">
      <c r="A296" s="52">
        <v>2</v>
      </c>
      <c r="B296" s="10" t="s">
        <v>68</v>
      </c>
      <c r="C296" s="6" t="e">
        <f t="shared" ref="C296:C298" si="5">F296/D296</f>
        <v>#DIV/0!</v>
      </c>
      <c r="D296" s="6"/>
      <c r="E296" s="6"/>
      <c r="F296" s="6"/>
      <c r="G296" s="153"/>
      <c r="K296" s="19"/>
      <c r="M296" s="332"/>
      <c r="N296" s="706"/>
      <c r="O296" s="706"/>
      <c r="P296" s="20"/>
      <c r="Q296" s="20"/>
      <c r="R296" s="20"/>
    </row>
    <row r="297" spans="1:18" s="17" customFormat="1" ht="16.5" hidden="1" customHeight="1" x14ac:dyDescent="0.25">
      <c r="A297" s="52">
        <v>3</v>
      </c>
      <c r="B297" s="10" t="s">
        <v>93</v>
      </c>
      <c r="C297" s="6" t="e">
        <f t="shared" si="5"/>
        <v>#DIV/0!</v>
      </c>
      <c r="D297" s="6"/>
      <c r="E297" s="6"/>
      <c r="F297" s="6"/>
      <c r="G297" s="153"/>
      <c r="K297" s="19"/>
      <c r="M297" s="332"/>
      <c r="N297" s="706"/>
      <c r="O297" s="706"/>
      <c r="P297" s="20"/>
      <c r="Q297" s="20"/>
      <c r="R297" s="20"/>
    </row>
    <row r="298" spans="1:18" s="17" customFormat="1" ht="16.5" hidden="1" customHeight="1" x14ac:dyDescent="0.25">
      <c r="A298" s="52">
        <v>4</v>
      </c>
      <c r="B298" s="10" t="s">
        <v>94</v>
      </c>
      <c r="C298" s="6" t="e">
        <f t="shared" si="5"/>
        <v>#DIV/0!</v>
      </c>
      <c r="D298" s="6"/>
      <c r="E298" s="6"/>
      <c r="F298" s="6"/>
      <c r="G298" s="153"/>
      <c r="K298" s="19"/>
      <c r="M298" s="332"/>
      <c r="N298" s="706"/>
      <c r="O298" s="706"/>
      <c r="P298" s="20"/>
      <c r="Q298" s="20"/>
      <c r="R298" s="20"/>
    </row>
    <row r="299" spans="1:18" s="17" customFormat="1" ht="16.5" hidden="1" customHeight="1" x14ac:dyDescent="0.25">
      <c r="A299" s="144"/>
      <c r="B299" s="145" t="s">
        <v>20</v>
      </c>
      <c r="C299" s="144" t="s">
        <v>21</v>
      </c>
      <c r="D299" s="144" t="s">
        <v>21</v>
      </c>
      <c r="E299" s="144" t="s">
        <v>21</v>
      </c>
      <c r="F299" s="146">
        <f>SUM(F295:F298)</f>
        <v>0</v>
      </c>
      <c r="G299" s="155" t="s">
        <v>12</v>
      </c>
      <c r="K299" s="19"/>
      <c r="M299" s="332"/>
      <c r="N299" s="706"/>
      <c r="O299" s="706"/>
      <c r="P299" s="20"/>
      <c r="Q299" s="20"/>
      <c r="R299" s="20"/>
    </row>
    <row r="300" spans="1:18" x14ac:dyDescent="0.25">
      <c r="A300" s="17"/>
      <c r="B300" s="11"/>
      <c r="C300" s="17"/>
      <c r="D300" s="17"/>
      <c r="E300" s="17"/>
      <c r="F300" s="17"/>
      <c r="N300" s="510"/>
      <c r="O300" s="510"/>
    </row>
    <row r="301" spans="1:18" ht="23.25" customHeight="1" x14ac:dyDescent="0.25">
      <c r="A301" s="866" t="s">
        <v>140</v>
      </c>
      <c r="B301" s="866"/>
      <c r="C301" s="866"/>
      <c r="D301" s="866"/>
      <c r="E301" s="866"/>
      <c r="F301" s="866"/>
      <c r="G301" s="866"/>
      <c r="H301" s="866"/>
      <c r="I301" s="866"/>
      <c r="J301" s="866"/>
      <c r="K301" s="866"/>
      <c r="N301" s="510"/>
      <c r="O301" s="510"/>
    </row>
    <row r="302" spans="1:18" x14ac:dyDescent="0.25">
      <c r="A302" s="32"/>
      <c r="B302" s="11"/>
      <c r="C302" s="17"/>
      <c r="D302" s="17"/>
      <c r="E302" s="17"/>
      <c r="F302" s="17"/>
      <c r="N302" s="510"/>
      <c r="O302" s="510"/>
    </row>
    <row r="303" spans="1:18" ht="75.75" customHeight="1" x14ac:dyDescent="0.25">
      <c r="A303" s="52" t="s">
        <v>24</v>
      </c>
      <c r="B303" s="52" t="s">
        <v>14</v>
      </c>
      <c r="C303" s="52" t="s">
        <v>71</v>
      </c>
      <c r="D303" s="52" t="s">
        <v>72</v>
      </c>
      <c r="E303" s="52" t="s">
        <v>147</v>
      </c>
      <c r="F303" s="150" t="s">
        <v>103</v>
      </c>
      <c r="N303" s="510"/>
      <c r="O303" s="510"/>
    </row>
    <row r="304" spans="1:18" s="78" customFormat="1" ht="15.75" x14ac:dyDescent="0.25">
      <c r="A304" s="57">
        <v>1</v>
      </c>
      <c r="B304" s="57">
        <v>2</v>
      </c>
      <c r="C304" s="57">
        <v>3</v>
      </c>
      <c r="D304" s="57">
        <v>4</v>
      </c>
      <c r="E304" s="57">
        <v>5</v>
      </c>
      <c r="F304" s="154">
        <v>6</v>
      </c>
      <c r="K304" s="79"/>
      <c r="M304" s="328"/>
      <c r="N304" s="311"/>
      <c r="O304" s="311"/>
      <c r="P304" s="188"/>
      <c r="Q304" s="188"/>
      <c r="R304" s="188"/>
    </row>
    <row r="305" spans="1:18" ht="139.5" customHeight="1" x14ac:dyDescent="0.25">
      <c r="A305" s="52">
        <v>1</v>
      </c>
      <c r="B305" s="10" t="s">
        <v>445</v>
      </c>
      <c r="C305" s="52">
        <v>1</v>
      </c>
      <c r="D305" s="13">
        <v>1</v>
      </c>
      <c r="E305" s="6">
        <f>1537900-484462.36</f>
        <v>1053437.6400000001</v>
      </c>
      <c r="F305" s="152" t="s">
        <v>364</v>
      </c>
      <c r="M305" s="333"/>
      <c r="N305" s="759">
        <v>1053437.6399999999</v>
      </c>
      <c r="O305" s="758">
        <f>E305-N305</f>
        <v>0</v>
      </c>
      <c r="P305" s="106"/>
      <c r="Q305" s="195"/>
    </row>
    <row r="306" spans="1:18" ht="24" thickBot="1" x14ac:dyDescent="0.3">
      <c r="A306" s="52">
        <v>1</v>
      </c>
      <c r="B306" s="10" t="s">
        <v>466</v>
      </c>
      <c r="C306" s="52">
        <v>1</v>
      </c>
      <c r="D306" s="13">
        <v>1</v>
      </c>
      <c r="E306" s="6">
        <v>45501.599999999999</v>
      </c>
      <c r="F306" s="301" t="s">
        <v>364</v>
      </c>
      <c r="M306" s="333"/>
      <c r="N306" s="759">
        <v>45501.599999999999</v>
      </c>
      <c r="O306" s="758">
        <f t="shared" ref="O306:O308" si="6">E306-N306</f>
        <v>0</v>
      </c>
      <c r="P306" s="106"/>
      <c r="Q306" s="195"/>
    </row>
    <row r="307" spans="1:18" s="262" customFormat="1" hidden="1" x14ac:dyDescent="0.25">
      <c r="A307" s="290">
        <v>2</v>
      </c>
      <c r="B307" s="294"/>
      <c r="C307" s="353">
        <v>1</v>
      </c>
      <c r="D307" s="13">
        <v>1</v>
      </c>
      <c r="E307" s="263"/>
      <c r="F307" s="266"/>
      <c r="K307" s="68"/>
      <c r="M307" s="327"/>
      <c r="N307" s="358"/>
      <c r="O307" s="195">
        <f t="shared" si="6"/>
        <v>0</v>
      </c>
      <c r="P307" s="106"/>
      <c r="Q307" s="195"/>
      <c r="R307" s="184"/>
    </row>
    <row r="308" spans="1:18" s="262" customFormat="1" hidden="1" x14ac:dyDescent="0.25">
      <c r="A308" s="289">
        <v>3</v>
      </c>
      <c r="B308" s="293"/>
      <c r="C308" s="519">
        <v>1</v>
      </c>
      <c r="D308" s="274">
        <v>1</v>
      </c>
      <c r="E308" s="520"/>
      <c r="F308" s="521"/>
      <c r="K308" s="68"/>
      <c r="M308" s="327"/>
      <c r="N308" s="278"/>
      <c r="O308" s="195">
        <f t="shared" si="6"/>
        <v>0</v>
      </c>
      <c r="P308" s="106"/>
      <c r="Q308" s="195"/>
      <c r="R308" s="184"/>
    </row>
    <row r="309" spans="1:18" s="262" customFormat="1" hidden="1" x14ac:dyDescent="0.25">
      <c r="A309" s="265"/>
      <c r="B309" s="273"/>
      <c r="C309" s="265"/>
      <c r="D309" s="274"/>
      <c r="E309" s="263"/>
      <c r="F309" s="266"/>
      <c r="K309" s="68"/>
      <c r="M309" s="327"/>
      <c r="N309" s="278"/>
      <c r="O309" s="184"/>
      <c r="P309" s="106"/>
      <c r="Q309" s="195"/>
      <c r="R309" s="184"/>
    </row>
    <row r="310" spans="1:18" s="262" customFormat="1" hidden="1" x14ac:dyDescent="0.25">
      <c r="A310" s="264"/>
      <c r="B310" s="10"/>
      <c r="C310" s="264"/>
      <c r="D310" s="13"/>
      <c r="E310" s="263"/>
      <c r="F310" s="266"/>
      <c r="K310" s="68"/>
      <c r="M310" s="327"/>
      <c r="N310" s="278"/>
      <c r="O310" s="184"/>
      <c r="P310" s="106"/>
      <c r="Q310" s="195"/>
      <c r="R310" s="184"/>
    </row>
    <row r="311" spans="1:18" hidden="1" x14ac:dyDescent="0.25">
      <c r="A311" s="52">
        <v>4</v>
      </c>
      <c r="B311" s="10"/>
      <c r="C311" s="52"/>
      <c r="D311" s="13"/>
      <c r="E311" s="6"/>
      <c r="F311" s="152"/>
      <c r="N311" s="278"/>
      <c r="P311" s="106"/>
      <c r="Q311" s="195"/>
    </row>
    <row r="312" spans="1:18" s="262" customFormat="1" hidden="1" x14ac:dyDescent="0.25">
      <c r="A312" s="264"/>
      <c r="B312" s="10"/>
      <c r="C312" s="264"/>
      <c r="D312" s="13"/>
      <c r="E312" s="263"/>
      <c r="F312" s="266"/>
      <c r="K312" s="68"/>
      <c r="M312" s="327"/>
      <c r="N312" s="278"/>
      <c r="O312" s="184"/>
      <c r="P312" s="106"/>
      <c r="Q312" s="195"/>
      <c r="R312" s="184"/>
    </row>
    <row r="313" spans="1:18" ht="24" hidden="1" thickBot="1" x14ac:dyDescent="0.3">
      <c r="A313" s="52">
        <v>5</v>
      </c>
      <c r="B313" s="10"/>
      <c r="C313" s="52"/>
      <c r="D313" s="13"/>
      <c r="E313" s="6"/>
      <c r="F313" s="152"/>
      <c r="N313" s="357"/>
      <c r="P313" s="106"/>
      <c r="Q313" s="195"/>
    </row>
    <row r="314" spans="1:18" ht="24" thickBot="1" x14ac:dyDescent="0.3">
      <c r="A314" s="144"/>
      <c r="B314" s="145" t="s">
        <v>20</v>
      </c>
      <c r="C314" s="144" t="s">
        <v>21</v>
      </c>
      <c r="D314" s="144" t="s">
        <v>21</v>
      </c>
      <c r="E314" s="146">
        <f>SUM(E305:E313)</f>
        <v>1098939.2400000002</v>
      </c>
      <c r="F314" s="155" t="s">
        <v>12</v>
      </c>
      <c r="M314" s="359" t="s">
        <v>4</v>
      </c>
      <c r="N314" s="360">
        <f>SUM(N305:N313)</f>
        <v>1098939.24</v>
      </c>
      <c r="O314" s="360">
        <f>SUM(O305:O313)</f>
        <v>0</v>
      </c>
      <c r="P314" s="106"/>
    </row>
    <row r="315" spans="1:18" x14ac:dyDescent="0.25">
      <c r="A315" s="17"/>
      <c r="B315" s="11"/>
      <c r="C315" s="17"/>
      <c r="D315" s="17"/>
      <c r="E315" s="17"/>
      <c r="F315" s="17"/>
      <c r="N315" s="358"/>
      <c r="P315" s="106"/>
    </row>
    <row r="316" spans="1:18" x14ac:dyDescent="0.25">
      <c r="A316" s="860" t="s">
        <v>118</v>
      </c>
      <c r="B316" s="860"/>
      <c r="C316" s="860"/>
      <c r="D316" s="860"/>
      <c r="E316" s="860"/>
      <c r="F316" s="860"/>
      <c r="G316" s="860"/>
      <c r="H316" s="860"/>
      <c r="I316" s="860"/>
      <c r="J316" s="860"/>
      <c r="K316" s="860"/>
      <c r="N316" s="278"/>
    </row>
    <row r="317" spans="1:18" x14ac:dyDescent="0.25">
      <c r="A317" s="30"/>
      <c r="B317" s="11"/>
      <c r="C317" s="17"/>
      <c r="D317" s="17"/>
      <c r="E317" s="17"/>
      <c r="F317" s="17"/>
      <c r="N317" s="278"/>
      <c r="P317" s="106"/>
    </row>
    <row r="318" spans="1:18" x14ac:dyDescent="0.25">
      <c r="A318" s="30"/>
      <c r="B318" s="11"/>
      <c r="C318" s="17"/>
      <c r="D318" s="17"/>
      <c r="E318" s="17"/>
      <c r="F318" s="17"/>
      <c r="N318" s="278"/>
      <c r="P318" s="106"/>
    </row>
    <row r="319" spans="1:18" ht="46.5" x14ac:dyDescent="0.25">
      <c r="A319" s="52" t="s">
        <v>24</v>
      </c>
      <c r="B319" s="52" t="s">
        <v>14</v>
      </c>
      <c r="C319" s="52" t="s">
        <v>74</v>
      </c>
      <c r="D319" s="52" t="s">
        <v>117</v>
      </c>
      <c r="E319" s="150" t="s">
        <v>103</v>
      </c>
      <c r="F319" s="17"/>
      <c r="N319" s="278"/>
      <c r="P319" s="106"/>
    </row>
    <row r="320" spans="1:18" s="78" customFormat="1" ht="15.75" x14ac:dyDescent="0.25">
      <c r="A320" s="57">
        <v>1</v>
      </c>
      <c r="B320" s="57">
        <v>2</v>
      </c>
      <c r="C320" s="57">
        <v>3</v>
      </c>
      <c r="D320" s="57">
        <v>4</v>
      </c>
      <c r="E320" s="154">
        <v>5</v>
      </c>
      <c r="F320" s="1"/>
      <c r="K320" s="79"/>
      <c r="M320" s="328"/>
      <c r="N320" s="207"/>
      <c r="O320" s="188"/>
      <c r="P320" s="186"/>
      <c r="Q320" s="188"/>
      <c r="R320" s="188"/>
    </row>
    <row r="321" spans="1:18" s="78" customFormat="1" ht="69.75" hidden="1" x14ac:dyDescent="0.35">
      <c r="A321" s="566">
        <v>1</v>
      </c>
      <c r="B321" s="10" t="s">
        <v>377</v>
      </c>
      <c r="C321" s="569">
        <v>1</v>
      </c>
      <c r="D321" s="567"/>
      <c r="E321" s="568" t="s">
        <v>262</v>
      </c>
      <c r="F321" s="1"/>
      <c r="K321" s="79"/>
      <c r="M321" s="328"/>
      <c r="N321" s="599"/>
      <c r="O321" s="600">
        <f>D321-N321</f>
        <v>0</v>
      </c>
      <c r="P321" s="186"/>
      <c r="Q321" s="188"/>
      <c r="R321" s="188"/>
    </row>
    <row r="322" spans="1:18" ht="46.5" x14ac:dyDescent="0.35">
      <c r="A322" s="52">
        <v>1</v>
      </c>
      <c r="B322" s="557" t="s">
        <v>369</v>
      </c>
      <c r="C322" s="540">
        <v>1</v>
      </c>
      <c r="D322" s="537">
        <v>20000</v>
      </c>
      <c r="E322" s="558" t="s">
        <v>260</v>
      </c>
      <c r="F322" s="17"/>
      <c r="N322" s="599">
        <v>20000</v>
      </c>
      <c r="O322" s="601">
        <f>D322-N322</f>
        <v>0</v>
      </c>
      <c r="P322" s="106"/>
      <c r="Q322" s="195"/>
    </row>
    <row r="323" spans="1:18" ht="31.5" customHeight="1" x14ac:dyDescent="0.35">
      <c r="A323" s="560">
        <v>2</v>
      </c>
      <c r="B323" s="15" t="s">
        <v>8</v>
      </c>
      <c r="C323" s="13">
        <v>1</v>
      </c>
      <c r="D323" s="561">
        <f>25103.4-0.17</f>
        <v>25103.230000000003</v>
      </c>
      <c r="E323" s="562" t="s">
        <v>372</v>
      </c>
      <c r="F323" s="36"/>
      <c r="N323" s="759">
        <f>3514.45+3514.45+2008.26+4267.55+11798.52</f>
        <v>25103.23</v>
      </c>
      <c r="O323" s="621">
        <f>D323-N323</f>
        <v>0</v>
      </c>
      <c r="P323" s="106">
        <f>D323</f>
        <v>25103.230000000003</v>
      </c>
      <c r="Q323" s="195"/>
    </row>
    <row r="324" spans="1:18" ht="31.5" customHeight="1" x14ac:dyDescent="0.35">
      <c r="A324" s="560">
        <v>3</v>
      </c>
      <c r="B324" s="15" t="s">
        <v>373</v>
      </c>
      <c r="C324" s="13">
        <v>1</v>
      </c>
      <c r="D324" s="561">
        <f>7581+0.17</f>
        <v>7581.17</v>
      </c>
      <c r="E324" s="562" t="s">
        <v>372</v>
      </c>
      <c r="F324" s="17"/>
      <c r="L324" s="68"/>
      <c r="M324" s="299"/>
      <c r="N324" s="760">
        <f>1061.36+1061.36+606.49+1288.81+3563.15</f>
        <v>7581.17</v>
      </c>
      <c r="O324" s="621">
        <f>D324-N324</f>
        <v>0</v>
      </c>
      <c r="P324" s="719">
        <f>P323*30.2%</f>
        <v>7581.1754600000004</v>
      </c>
      <c r="Q324" s="195"/>
    </row>
    <row r="325" spans="1:18" s="559" customFormat="1" ht="31.5" customHeight="1" x14ac:dyDescent="0.35">
      <c r="A325" s="560">
        <v>4</v>
      </c>
      <c r="B325" s="15" t="s">
        <v>374</v>
      </c>
      <c r="C325" s="13">
        <v>1</v>
      </c>
      <c r="D325" s="561">
        <v>129612</v>
      </c>
      <c r="E325" s="562" t="s">
        <v>372</v>
      </c>
      <c r="F325" s="17"/>
      <c r="K325" s="68"/>
      <c r="L325" s="68"/>
      <c r="M325" s="299"/>
      <c r="N325" s="285">
        <f>129612</f>
        <v>129612</v>
      </c>
      <c r="O325" s="601">
        <f t="shared" ref="O325:O330" si="7">D325-N325</f>
        <v>0</v>
      </c>
      <c r="P325" s="106"/>
      <c r="Q325" s="195"/>
      <c r="R325" s="184"/>
    </row>
    <row r="326" spans="1:18" s="559" customFormat="1" ht="31.5" customHeight="1" x14ac:dyDescent="0.35">
      <c r="A326" s="560">
        <v>5</v>
      </c>
      <c r="B326" s="15" t="s">
        <v>375</v>
      </c>
      <c r="C326" s="13">
        <v>1</v>
      </c>
      <c r="D326" s="561">
        <f>2730-2730</f>
        <v>0</v>
      </c>
      <c r="E326" s="562" t="s">
        <v>372</v>
      </c>
      <c r="F326" s="17"/>
      <c r="K326" s="68"/>
      <c r="L326" s="68"/>
      <c r="M326" s="299"/>
      <c r="N326" s="285"/>
      <c r="O326" s="601">
        <f t="shared" si="7"/>
        <v>0</v>
      </c>
      <c r="P326" s="106"/>
      <c r="Q326" s="195"/>
      <c r="R326" s="184"/>
    </row>
    <row r="327" spans="1:18" s="559" customFormat="1" ht="69.75" x14ac:dyDescent="0.35">
      <c r="A327" s="584">
        <v>6</v>
      </c>
      <c r="B327" s="15" t="s">
        <v>386</v>
      </c>
      <c r="C327" s="13">
        <v>1</v>
      </c>
      <c r="D327" s="561">
        <f>86200-28950.1</f>
        <v>57249.9</v>
      </c>
      <c r="E327" s="562" t="s">
        <v>382</v>
      </c>
      <c r="F327" s="17"/>
      <c r="K327" s="68"/>
      <c r="L327" s="68"/>
      <c r="M327" s="299"/>
      <c r="N327" s="285">
        <f>12849.9+44400</f>
        <v>57249.9</v>
      </c>
      <c r="O327" s="601">
        <f t="shared" si="7"/>
        <v>0</v>
      </c>
      <c r="P327" s="106"/>
      <c r="Q327" s="195"/>
      <c r="R327" s="184"/>
    </row>
    <row r="328" spans="1:18" s="559" customFormat="1" ht="46.5" x14ac:dyDescent="0.35">
      <c r="A328" s="584">
        <v>7</v>
      </c>
      <c r="B328" s="587" t="s">
        <v>387</v>
      </c>
      <c r="C328" s="13">
        <v>1</v>
      </c>
      <c r="D328" s="561">
        <v>413721</v>
      </c>
      <c r="E328" s="586" t="s">
        <v>382</v>
      </c>
      <c r="F328" s="17"/>
      <c r="K328" s="68"/>
      <c r="L328" s="68"/>
      <c r="M328" s="299"/>
      <c r="N328" s="285">
        <f>262157+151564</f>
        <v>413721</v>
      </c>
      <c r="O328" s="601">
        <f t="shared" si="7"/>
        <v>0</v>
      </c>
      <c r="P328" s="106"/>
      <c r="Q328" s="195"/>
      <c r="R328" s="184"/>
    </row>
    <row r="329" spans="1:18" ht="69.75" x14ac:dyDescent="0.35">
      <c r="A329" s="584">
        <v>8</v>
      </c>
      <c r="B329" s="15" t="s">
        <v>388</v>
      </c>
      <c r="C329" s="13">
        <v>1</v>
      </c>
      <c r="D329" s="6">
        <v>60917.64</v>
      </c>
      <c r="E329" s="586" t="s">
        <v>382</v>
      </c>
      <c r="F329" s="17"/>
      <c r="N329" s="599">
        <v>60917.64</v>
      </c>
      <c r="O329" s="601">
        <f t="shared" si="7"/>
        <v>0</v>
      </c>
      <c r="P329" s="106"/>
      <c r="Q329" s="195"/>
    </row>
    <row r="330" spans="1:18" s="615" customFormat="1" ht="70.5" thickBot="1" x14ac:dyDescent="0.4">
      <c r="A330" s="617">
        <v>9</v>
      </c>
      <c r="B330" s="15" t="s">
        <v>465</v>
      </c>
      <c r="C330" s="13">
        <v>1</v>
      </c>
      <c r="D330" s="616">
        <f>239300+65700</f>
        <v>305000</v>
      </c>
      <c r="E330" s="618" t="s">
        <v>364</v>
      </c>
      <c r="F330" s="17"/>
      <c r="K330" s="68"/>
      <c r="M330" s="327"/>
      <c r="N330" s="602">
        <v>305000</v>
      </c>
      <c r="O330" s="762">
        <f t="shared" si="7"/>
        <v>0</v>
      </c>
      <c r="P330" s="391"/>
      <c r="Q330" s="391"/>
      <c r="R330" s="184"/>
    </row>
    <row r="331" spans="1:18" ht="30.75" customHeight="1" thickBot="1" x14ac:dyDescent="0.3">
      <c r="A331" s="144"/>
      <c r="B331" s="145" t="s">
        <v>20</v>
      </c>
      <c r="C331" s="144" t="s">
        <v>21</v>
      </c>
      <c r="D331" s="146">
        <f>SUM(D321:D330)</f>
        <v>1019184.9400000001</v>
      </c>
      <c r="E331" s="153" t="s">
        <v>12</v>
      </c>
      <c r="F331" s="17"/>
      <c r="M331" s="359" t="s">
        <v>4</v>
      </c>
      <c r="N331" s="360">
        <f>SUM(N321:N330)</f>
        <v>1019184.9400000001</v>
      </c>
      <c r="O331" s="575">
        <f>SUM(O321:O330)</f>
        <v>0</v>
      </c>
      <c r="P331" s="106"/>
    </row>
    <row r="332" spans="1:18" x14ac:dyDescent="0.25">
      <c r="A332" s="35"/>
      <c r="B332" s="11"/>
      <c r="C332" s="17"/>
      <c r="D332" s="17"/>
      <c r="E332" s="17"/>
      <c r="F332" s="17"/>
      <c r="N332" s="278"/>
      <c r="P332" s="106"/>
    </row>
    <row r="333" spans="1:18" x14ac:dyDescent="0.25">
      <c r="A333" s="864" t="s">
        <v>148</v>
      </c>
      <c r="B333" s="864"/>
      <c r="C333" s="864"/>
      <c r="D333" s="864"/>
      <c r="E333" s="864"/>
      <c r="F333" s="864"/>
      <c r="G333" s="864"/>
      <c r="H333" s="864"/>
      <c r="I333" s="864"/>
      <c r="J333" s="864"/>
      <c r="K333" s="864"/>
      <c r="N333" s="278"/>
      <c r="P333" s="106"/>
    </row>
    <row r="334" spans="1:18" x14ac:dyDescent="0.25">
      <c r="A334" s="30"/>
      <c r="B334" s="11"/>
      <c r="C334" s="17"/>
      <c r="D334" s="17"/>
      <c r="E334" s="17"/>
      <c r="F334" s="17"/>
      <c r="N334" s="278"/>
      <c r="P334" s="106"/>
    </row>
    <row r="335" spans="1:18" x14ac:dyDescent="0.25">
      <c r="A335" s="30"/>
      <c r="B335" s="11"/>
      <c r="C335" s="17"/>
      <c r="D335" s="17"/>
      <c r="E335" s="17"/>
      <c r="F335" s="17"/>
      <c r="N335" s="278"/>
      <c r="P335" s="106"/>
    </row>
    <row r="336" spans="1:18" ht="46.5" x14ac:dyDescent="0.25">
      <c r="A336" s="52" t="s">
        <v>24</v>
      </c>
      <c r="B336" s="52" t="s">
        <v>14</v>
      </c>
      <c r="C336" s="52" t="s">
        <v>74</v>
      </c>
      <c r="D336" s="52" t="s">
        <v>117</v>
      </c>
      <c r="E336" s="150" t="s">
        <v>103</v>
      </c>
      <c r="F336" s="17"/>
      <c r="N336" s="278"/>
      <c r="P336" s="106"/>
    </row>
    <row r="337" spans="1:18" s="78" customFormat="1" ht="15.75" x14ac:dyDescent="0.25">
      <c r="A337" s="57">
        <v>1</v>
      </c>
      <c r="B337" s="57">
        <v>2</v>
      </c>
      <c r="C337" s="57">
        <v>3</v>
      </c>
      <c r="D337" s="57">
        <v>4</v>
      </c>
      <c r="E337" s="154">
        <v>5</v>
      </c>
      <c r="F337" s="1"/>
      <c r="K337" s="79"/>
      <c r="M337" s="328"/>
      <c r="N337" s="207"/>
      <c r="O337" s="188"/>
      <c r="P337" s="186"/>
      <c r="Q337" s="188"/>
      <c r="R337" s="188"/>
    </row>
    <row r="338" spans="1:18" ht="24" thickBot="1" x14ac:dyDescent="0.3">
      <c r="A338" s="560">
        <v>1</v>
      </c>
      <c r="B338" s="15" t="s">
        <v>376</v>
      </c>
      <c r="C338" s="13">
        <v>1</v>
      </c>
      <c r="D338" s="561">
        <v>2352</v>
      </c>
      <c r="E338" s="562" t="s">
        <v>372</v>
      </c>
      <c r="F338" s="17"/>
      <c r="G338" s="75"/>
      <c r="N338" s="278">
        <v>2352</v>
      </c>
      <c r="O338" s="563">
        <f>D338-N338</f>
        <v>0</v>
      </c>
      <c r="P338" s="106"/>
      <c r="Q338" s="195"/>
    </row>
    <row r="339" spans="1:18" ht="24" hidden="1" thickBot="1" x14ac:dyDescent="0.3">
      <c r="A339" s="52">
        <v>2</v>
      </c>
      <c r="B339" s="15"/>
      <c r="C339" s="13"/>
      <c r="D339" s="6"/>
      <c r="E339" s="153"/>
      <c r="F339" s="17"/>
      <c r="N339" s="573"/>
      <c r="O339" s="574">
        <f>D339-N339</f>
        <v>0</v>
      </c>
      <c r="P339" s="106"/>
      <c r="Q339" s="195"/>
    </row>
    <row r="340" spans="1:18" ht="24" thickBot="1" x14ac:dyDescent="0.3">
      <c r="A340" s="144"/>
      <c r="B340" s="145" t="s">
        <v>20</v>
      </c>
      <c r="C340" s="144" t="s">
        <v>21</v>
      </c>
      <c r="D340" s="146">
        <f>SUM(D338:D339)</f>
        <v>2352</v>
      </c>
      <c r="E340" s="153" t="s">
        <v>12</v>
      </c>
      <c r="F340" s="17"/>
      <c r="M340" s="359" t="s">
        <v>4</v>
      </c>
      <c r="N340" s="360">
        <f>SUM(N338:N339)</f>
        <v>2352</v>
      </c>
      <c r="O340" s="360">
        <f>SUM(O338:O339)</f>
        <v>0</v>
      </c>
      <c r="P340" s="106"/>
    </row>
    <row r="341" spans="1:18" x14ac:dyDescent="0.25">
      <c r="A341" s="35"/>
      <c r="B341" s="11"/>
      <c r="C341" s="17"/>
      <c r="D341" s="17"/>
      <c r="E341" s="17"/>
      <c r="F341" s="17"/>
      <c r="N341" s="358"/>
      <c r="P341" s="106"/>
    </row>
    <row r="342" spans="1:18" ht="30.75" customHeight="1" x14ac:dyDescent="0.25">
      <c r="A342" s="861" t="s">
        <v>150</v>
      </c>
      <c r="B342" s="861"/>
      <c r="C342" s="861"/>
      <c r="D342" s="861"/>
      <c r="E342" s="861"/>
      <c r="F342" s="861"/>
      <c r="G342" s="861"/>
      <c r="H342" s="861"/>
      <c r="I342" s="861"/>
      <c r="J342" s="861"/>
      <c r="N342" s="278"/>
      <c r="P342" s="106"/>
    </row>
    <row r="343" spans="1:18" x14ac:dyDescent="0.25">
      <c r="A343" s="862"/>
      <c r="B343" s="862"/>
      <c r="C343" s="862"/>
      <c r="D343" s="862"/>
      <c r="E343" s="862"/>
      <c r="F343" s="17"/>
      <c r="N343" s="278"/>
      <c r="P343" s="106"/>
    </row>
    <row r="344" spans="1:18" ht="63" customHeight="1" x14ac:dyDescent="0.25">
      <c r="A344" s="52" t="s">
        <v>15</v>
      </c>
      <c r="B344" s="52" t="s">
        <v>14</v>
      </c>
      <c r="C344" s="52" t="s">
        <v>27</v>
      </c>
      <c r="D344" s="52" t="s">
        <v>75</v>
      </c>
      <c r="E344" s="52" t="s">
        <v>7</v>
      </c>
      <c r="F344" s="150" t="s">
        <v>103</v>
      </c>
      <c r="N344" s="278"/>
      <c r="P344" s="106"/>
    </row>
    <row r="345" spans="1:18" s="78" customFormat="1" ht="15.75" x14ac:dyDescent="0.25">
      <c r="A345" s="57">
        <v>1</v>
      </c>
      <c r="B345" s="57">
        <v>2</v>
      </c>
      <c r="C345" s="57">
        <v>3</v>
      </c>
      <c r="D345" s="57">
        <v>4</v>
      </c>
      <c r="E345" s="57">
        <v>5</v>
      </c>
      <c r="F345" s="154">
        <v>6</v>
      </c>
      <c r="K345" s="79"/>
      <c r="M345" s="328"/>
      <c r="N345" s="207"/>
      <c r="O345" s="188"/>
      <c r="P345" s="186"/>
      <c r="Q345" s="188"/>
      <c r="R345" s="188"/>
    </row>
    <row r="346" spans="1:18" ht="46.5" x14ac:dyDescent="0.25">
      <c r="A346" s="52">
        <v>1</v>
      </c>
      <c r="B346" s="10" t="s">
        <v>457</v>
      </c>
      <c r="C346" s="52">
        <v>2</v>
      </c>
      <c r="D346" s="6">
        <f>E346/C346</f>
        <v>297500</v>
      </c>
      <c r="E346" s="6">
        <f>660700-65700</f>
        <v>595000</v>
      </c>
      <c r="F346" s="152" t="s">
        <v>364</v>
      </c>
      <c r="N346" s="759">
        <v>595000</v>
      </c>
      <c r="O346" s="758">
        <f>E346-N346</f>
        <v>0</v>
      </c>
      <c r="P346" s="391"/>
      <c r="Q346" s="195"/>
    </row>
    <row r="347" spans="1:18" x14ac:dyDescent="0.25">
      <c r="A347" s="52">
        <v>2</v>
      </c>
      <c r="B347" s="10" t="s">
        <v>467</v>
      </c>
      <c r="C347" s="679">
        <v>20</v>
      </c>
      <c r="D347" s="291">
        <f>E347/C347</f>
        <v>21946.277999999998</v>
      </c>
      <c r="E347" s="6">
        <v>438925.56</v>
      </c>
      <c r="F347" s="152" t="s">
        <v>364</v>
      </c>
      <c r="M347" s="333"/>
      <c r="N347" s="759">
        <v>438925.56</v>
      </c>
      <c r="O347" s="758">
        <f t="shared" ref="O347:O351" si="8">E347-N347</f>
        <v>0</v>
      </c>
      <c r="P347" s="106"/>
      <c r="Q347" s="195"/>
    </row>
    <row r="348" spans="1:18" s="507" customFormat="1" ht="24" thickBot="1" x14ac:dyDescent="0.3">
      <c r="A348" s="509">
        <v>3</v>
      </c>
      <c r="B348" s="10" t="s">
        <v>475</v>
      </c>
      <c r="C348" s="679">
        <v>4</v>
      </c>
      <c r="D348" s="508">
        <f>E348/C348</f>
        <v>18139.5</v>
      </c>
      <c r="E348" s="508">
        <v>72558</v>
      </c>
      <c r="F348" s="787" t="s">
        <v>364</v>
      </c>
      <c r="K348" s="68"/>
      <c r="M348" s="333"/>
      <c r="N348" s="759">
        <v>72558</v>
      </c>
      <c r="O348" s="758">
        <f t="shared" ref="O348" si="9">E348-N348</f>
        <v>0</v>
      </c>
      <c r="P348" s="106"/>
      <c r="Q348" s="195"/>
      <c r="R348" s="184"/>
    </row>
    <row r="349" spans="1:18" s="302" customFormat="1" hidden="1" x14ac:dyDescent="0.25">
      <c r="A349" s="303">
        <v>4</v>
      </c>
      <c r="B349" s="10"/>
      <c r="C349" s="303"/>
      <c r="D349" s="304" t="e">
        <f t="shared" ref="D349:D351" si="10">E349/C349</f>
        <v>#DIV/0!</v>
      </c>
      <c r="E349" s="304"/>
      <c r="F349" s="305"/>
      <c r="K349" s="68"/>
      <c r="M349" s="327"/>
      <c r="N349" s="759"/>
      <c r="O349" s="758">
        <f t="shared" si="8"/>
        <v>0</v>
      </c>
      <c r="P349" s="106"/>
      <c r="Q349" s="195"/>
      <c r="R349" s="184"/>
    </row>
    <row r="350" spans="1:18" s="323" customFormat="1" hidden="1" x14ac:dyDescent="0.25">
      <c r="A350" s="324">
        <v>5</v>
      </c>
      <c r="B350" s="10"/>
      <c r="C350" s="324"/>
      <c r="D350" s="325" t="e">
        <f t="shared" ref="D350" si="11">E350/C350</f>
        <v>#DIV/0!</v>
      </c>
      <c r="E350" s="325"/>
      <c r="F350" s="326"/>
      <c r="K350" s="68"/>
      <c r="M350" s="327"/>
      <c r="N350" s="759"/>
      <c r="O350" s="758">
        <f t="shared" ref="O350" si="12">E350-N350</f>
        <v>0</v>
      </c>
      <c r="P350" s="106"/>
      <c r="Q350" s="195"/>
      <c r="R350" s="184"/>
    </row>
    <row r="351" spans="1:18" s="302" customFormat="1" ht="24" hidden="1" thickBot="1" x14ac:dyDescent="0.3">
      <c r="A351" s="303">
        <v>6</v>
      </c>
      <c r="B351" s="10"/>
      <c r="C351" s="303"/>
      <c r="D351" s="304" t="e">
        <f t="shared" si="10"/>
        <v>#DIV/0!</v>
      </c>
      <c r="E351" s="304"/>
      <c r="F351" s="305"/>
      <c r="K351" s="68"/>
      <c r="M351" s="327"/>
      <c r="N351" s="573"/>
      <c r="O351" s="574">
        <f t="shared" si="8"/>
        <v>0</v>
      </c>
      <c r="P351" s="106"/>
      <c r="Q351" s="195"/>
      <c r="R351" s="184"/>
    </row>
    <row r="352" spans="1:18" ht="35.1" customHeight="1" thickBot="1" x14ac:dyDescent="0.3">
      <c r="A352" s="144"/>
      <c r="B352" s="145" t="s">
        <v>20</v>
      </c>
      <c r="C352" s="144"/>
      <c r="D352" s="144" t="s">
        <v>21</v>
      </c>
      <c r="E352" s="146">
        <f>SUM(E346:E351)</f>
        <v>1106483.56</v>
      </c>
      <c r="F352" s="153" t="s">
        <v>12</v>
      </c>
      <c r="M352" s="359" t="s">
        <v>4</v>
      </c>
      <c r="N352" s="360">
        <f>SUM(N346:N351)</f>
        <v>1106483.56</v>
      </c>
      <c r="O352" s="575">
        <f>SUM(O346:O351)</f>
        <v>0</v>
      </c>
      <c r="P352" s="106"/>
    </row>
    <row r="353" spans="1:18" x14ac:dyDescent="0.25">
      <c r="A353" s="17"/>
      <c r="B353" s="11"/>
      <c r="C353" s="17"/>
      <c r="D353" s="17"/>
      <c r="E353" s="17"/>
      <c r="F353" s="17"/>
      <c r="N353" s="278"/>
      <c r="P353" s="106"/>
    </row>
    <row r="354" spans="1:18" ht="30.75" customHeight="1" x14ac:dyDescent="0.25">
      <c r="A354" s="861" t="s">
        <v>151</v>
      </c>
      <c r="B354" s="861"/>
      <c r="C354" s="861"/>
      <c r="D354" s="861"/>
      <c r="E354" s="861"/>
      <c r="F354" s="861"/>
      <c r="G354" s="861"/>
      <c r="H354" s="861"/>
      <c r="I354" s="861"/>
      <c r="J354" s="861"/>
      <c r="K354" s="861"/>
      <c r="L354" s="81"/>
      <c r="N354" s="278"/>
      <c r="P354" s="106"/>
    </row>
    <row r="355" spans="1:18" x14ac:dyDescent="0.25">
      <c r="A355" s="862"/>
      <c r="B355" s="862"/>
      <c r="C355" s="862"/>
      <c r="D355" s="862"/>
      <c r="E355" s="862"/>
      <c r="F355" s="862"/>
      <c r="N355" s="278"/>
      <c r="P355" s="106"/>
    </row>
    <row r="356" spans="1:18" ht="56.25" customHeight="1" x14ac:dyDescent="0.25">
      <c r="A356" s="52" t="s">
        <v>24</v>
      </c>
      <c r="B356" s="52" t="s">
        <v>14</v>
      </c>
      <c r="C356" s="52" t="s">
        <v>78</v>
      </c>
      <c r="D356" s="52" t="s">
        <v>27</v>
      </c>
      <c r="E356" s="52" t="s">
        <v>79</v>
      </c>
      <c r="F356" s="52" t="s">
        <v>7</v>
      </c>
      <c r="G356" s="150" t="s">
        <v>103</v>
      </c>
      <c r="N356" s="278"/>
      <c r="P356" s="106"/>
    </row>
    <row r="357" spans="1:18" s="78" customFormat="1" ht="15.75" x14ac:dyDescent="0.25">
      <c r="A357" s="57">
        <v>1</v>
      </c>
      <c r="B357" s="57">
        <v>2</v>
      </c>
      <c r="C357" s="57">
        <v>3</v>
      </c>
      <c r="D357" s="57">
        <v>4</v>
      </c>
      <c r="E357" s="57">
        <v>5</v>
      </c>
      <c r="F357" s="57">
        <v>6</v>
      </c>
      <c r="G357" s="154">
        <v>7</v>
      </c>
      <c r="K357" s="79"/>
      <c r="M357" s="328"/>
      <c r="N357" s="207"/>
      <c r="O357" s="188"/>
      <c r="P357" s="186"/>
      <c r="Q357" s="188"/>
      <c r="R357" s="188"/>
    </row>
    <row r="358" spans="1:18" ht="27" hidden="1" customHeight="1" x14ac:dyDescent="0.25">
      <c r="A358" s="571">
        <v>1</v>
      </c>
      <c r="B358" s="10" t="s">
        <v>378</v>
      </c>
      <c r="C358" s="571" t="s">
        <v>229</v>
      </c>
      <c r="D358" s="571">
        <v>144</v>
      </c>
      <c r="E358" s="570">
        <f t="shared" ref="E358:E359" si="13">F358/D358</f>
        <v>0</v>
      </c>
      <c r="F358" s="570"/>
      <c r="G358" s="903" t="s">
        <v>259</v>
      </c>
      <c r="K358" s="76"/>
      <c r="N358" s="278"/>
      <c r="O358" s="563">
        <f>F358-N358</f>
        <v>0</v>
      </c>
      <c r="P358" s="106"/>
      <c r="Q358" s="195"/>
    </row>
    <row r="359" spans="1:18" ht="27" hidden="1" customHeight="1" x14ac:dyDescent="0.25">
      <c r="A359" s="571">
        <v>2</v>
      </c>
      <c r="B359" s="10" t="s">
        <v>379</v>
      </c>
      <c r="C359" s="571" t="s">
        <v>229</v>
      </c>
      <c r="D359" s="571">
        <v>16</v>
      </c>
      <c r="E359" s="570">
        <f t="shared" si="13"/>
        <v>0</v>
      </c>
      <c r="F359" s="570"/>
      <c r="G359" s="905"/>
      <c r="N359" s="278"/>
      <c r="O359" s="563">
        <f t="shared" ref="O359:O361" si="14">F359-N359</f>
        <v>0</v>
      </c>
      <c r="P359" s="106"/>
      <c r="Q359" s="195"/>
    </row>
    <row r="360" spans="1:18" ht="27" customHeight="1" thickBot="1" x14ac:dyDescent="0.3">
      <c r="A360" s="560">
        <v>1</v>
      </c>
      <c r="B360" s="10" t="s">
        <v>257</v>
      </c>
      <c r="C360" s="560" t="s">
        <v>229</v>
      </c>
      <c r="D360" s="560">
        <v>100</v>
      </c>
      <c r="E360" s="561">
        <f t="shared" ref="E360" si="15">F360/D360</f>
        <v>27.3</v>
      </c>
      <c r="F360" s="561">
        <v>2730</v>
      </c>
      <c r="G360" s="562" t="s">
        <v>372</v>
      </c>
      <c r="N360" s="278">
        <v>2730</v>
      </c>
      <c r="O360" s="563">
        <f t="shared" si="14"/>
        <v>0</v>
      </c>
      <c r="P360" s="106"/>
      <c r="Q360" s="195"/>
    </row>
    <row r="361" spans="1:18" ht="27" hidden="1" customHeight="1" thickBot="1" x14ac:dyDescent="0.3">
      <c r="A361" s="52">
        <v>4</v>
      </c>
      <c r="B361" s="10"/>
      <c r="C361" s="52"/>
      <c r="D361" s="52"/>
      <c r="E361" s="6"/>
      <c r="F361" s="6"/>
      <c r="G361" s="152"/>
      <c r="N361" s="278"/>
      <c r="O361" s="563">
        <f t="shared" si="14"/>
        <v>0</v>
      </c>
      <c r="P361" s="106"/>
      <c r="Q361" s="195"/>
    </row>
    <row r="362" spans="1:18" ht="29.25" customHeight="1" thickBot="1" x14ac:dyDescent="0.3">
      <c r="A362" s="144"/>
      <c r="B362" s="145" t="s">
        <v>20</v>
      </c>
      <c r="C362" s="144" t="s">
        <v>21</v>
      </c>
      <c r="D362" s="144" t="s">
        <v>21</v>
      </c>
      <c r="E362" s="144" t="s">
        <v>21</v>
      </c>
      <c r="F362" s="146">
        <f>SUM(F358:F360)</f>
        <v>2730</v>
      </c>
      <c r="G362" s="153" t="s">
        <v>12</v>
      </c>
      <c r="M362" s="359" t="s">
        <v>4</v>
      </c>
      <c r="N362" s="360">
        <f>SUM(N358:N361)</f>
        <v>2730</v>
      </c>
      <c r="O362" s="360">
        <f>SUM(O358:O361)</f>
        <v>0</v>
      </c>
      <c r="P362" s="106"/>
    </row>
    <row r="363" spans="1:18" ht="24.95" customHeight="1" x14ac:dyDescent="0.25">
      <c r="A363" s="17"/>
      <c r="B363" s="11"/>
      <c r="C363" s="17"/>
      <c r="D363" s="17"/>
      <c r="E363" s="17"/>
      <c r="F363" s="36"/>
      <c r="N363" s="278"/>
      <c r="P363" s="106"/>
    </row>
    <row r="364" spans="1:18" ht="30.75" hidden="1" customHeight="1" x14ac:dyDescent="0.25">
      <c r="A364" s="861" t="s">
        <v>152</v>
      </c>
      <c r="B364" s="861"/>
      <c r="C364" s="861"/>
      <c r="D364" s="861"/>
      <c r="E364" s="861"/>
      <c r="F364" s="861"/>
      <c r="G364" s="861"/>
      <c r="H364" s="861"/>
      <c r="I364" s="861"/>
      <c r="J364" s="861"/>
      <c r="K364" s="861"/>
      <c r="L364" s="81"/>
      <c r="N364" s="278"/>
      <c r="P364" s="106"/>
    </row>
    <row r="365" spans="1:18" hidden="1" x14ac:dyDescent="0.25">
      <c r="A365" s="862"/>
      <c r="B365" s="862"/>
      <c r="C365" s="862"/>
      <c r="D365" s="862"/>
      <c r="E365" s="862"/>
      <c r="F365" s="862"/>
      <c r="N365" s="278"/>
      <c r="P365" s="106"/>
    </row>
    <row r="366" spans="1:18" ht="125.25" hidden="1" customHeight="1" x14ac:dyDescent="0.25">
      <c r="A366" s="224" t="s">
        <v>24</v>
      </c>
      <c r="B366" s="224" t="s">
        <v>14</v>
      </c>
      <c r="C366" s="224" t="s">
        <v>210</v>
      </c>
      <c r="D366" s="224" t="s">
        <v>211</v>
      </c>
      <c r="E366" s="52" t="s">
        <v>7</v>
      </c>
      <c r="F366" s="150" t="s">
        <v>103</v>
      </c>
      <c r="N366" s="278"/>
      <c r="P366" s="106"/>
    </row>
    <row r="367" spans="1:18" s="78" customFormat="1" ht="15.75" hidden="1" x14ac:dyDescent="0.25">
      <c r="A367" s="113">
        <v>1</v>
      </c>
      <c r="B367" s="113">
        <v>2</v>
      </c>
      <c r="C367" s="113">
        <v>3</v>
      </c>
      <c r="D367" s="113">
        <v>5</v>
      </c>
      <c r="E367" s="57">
        <v>6</v>
      </c>
      <c r="F367" s="154">
        <v>7</v>
      </c>
      <c r="K367" s="79"/>
      <c r="M367" s="328"/>
      <c r="N367" s="207"/>
      <c r="O367" s="188"/>
      <c r="P367" s="186"/>
      <c r="Q367" s="188"/>
      <c r="R367" s="188"/>
    </row>
    <row r="368" spans="1:18" ht="28.5" hidden="1" customHeight="1" x14ac:dyDescent="0.25">
      <c r="A368" s="224">
        <v>1</v>
      </c>
      <c r="B368" s="10" t="s">
        <v>207</v>
      </c>
      <c r="C368" s="224"/>
      <c r="D368" s="13" t="e">
        <f>ROUND(E368/C368,0)</f>
        <v>#DIV/0!</v>
      </c>
      <c r="E368" s="6"/>
      <c r="F368" s="903"/>
      <c r="L368" s="238" t="s">
        <v>217</v>
      </c>
      <c r="N368" s="278"/>
      <c r="P368" s="106"/>
    </row>
    <row r="369" spans="1:18" ht="30" hidden="1" customHeight="1" x14ac:dyDescent="0.25">
      <c r="A369" s="224">
        <v>2</v>
      </c>
      <c r="B369" s="10" t="s">
        <v>208</v>
      </c>
      <c r="C369" s="14"/>
      <c r="D369" s="13" t="e">
        <f t="shared" ref="D369:D370" si="16">ROUND(E369/C369,0)</f>
        <v>#DIV/0!</v>
      </c>
      <c r="E369" s="6"/>
      <c r="F369" s="904"/>
      <c r="L369" s="238" t="s">
        <v>217</v>
      </c>
      <c r="N369" s="278"/>
      <c r="P369" s="106"/>
    </row>
    <row r="370" spans="1:18" ht="34.5" hidden="1" customHeight="1" x14ac:dyDescent="0.25">
      <c r="A370" s="224">
        <v>3</v>
      </c>
      <c r="B370" s="10" t="s">
        <v>209</v>
      </c>
      <c r="C370" s="14"/>
      <c r="D370" s="13" t="e">
        <f t="shared" si="16"/>
        <v>#DIV/0!</v>
      </c>
      <c r="E370" s="6"/>
      <c r="F370" s="905"/>
      <c r="L370" s="238" t="s">
        <v>217</v>
      </c>
      <c r="N370" s="278"/>
      <c r="P370" s="106"/>
    </row>
    <row r="371" spans="1:18" s="225" customFormat="1" ht="30.75" hidden="1" customHeight="1" x14ac:dyDescent="0.25">
      <c r="A371" s="906" t="s">
        <v>216</v>
      </c>
      <c r="B371" s="907"/>
      <c r="C371" s="907"/>
      <c r="D371" s="908"/>
      <c r="E371" s="240">
        <f>E370+E369+E368</f>
        <v>0</v>
      </c>
      <c r="F371" s="239"/>
      <c r="K371" s="68"/>
      <c r="L371" s="238"/>
      <c r="M371" s="327"/>
      <c r="N371" s="278"/>
      <c r="O371" s="184"/>
      <c r="P371" s="106"/>
      <c r="Q371" s="184"/>
      <c r="R371" s="184"/>
    </row>
    <row r="372" spans="1:18" s="225" customFormat="1" ht="34.5" hidden="1" customHeight="1" x14ac:dyDescent="0.25">
      <c r="A372" s="226">
        <v>1</v>
      </c>
      <c r="B372" s="10" t="s">
        <v>207</v>
      </c>
      <c r="C372" s="226"/>
      <c r="D372" s="13" t="e">
        <f>ROUND(E372/C372,0)</f>
        <v>#DIV/0!</v>
      </c>
      <c r="E372" s="228"/>
      <c r="F372" s="903"/>
      <c r="K372" s="68"/>
      <c r="L372" s="238" t="s">
        <v>217</v>
      </c>
      <c r="M372" s="327"/>
      <c r="N372" s="278"/>
      <c r="O372" s="184"/>
      <c r="P372" s="106"/>
      <c r="Q372" s="184"/>
      <c r="R372" s="184"/>
    </row>
    <row r="373" spans="1:18" s="225" customFormat="1" ht="33" hidden="1" customHeight="1" x14ac:dyDescent="0.25">
      <c r="A373" s="226">
        <v>2</v>
      </c>
      <c r="B373" s="10" t="s">
        <v>208</v>
      </c>
      <c r="C373" s="14"/>
      <c r="D373" s="13" t="e">
        <f t="shared" ref="D373:D374" si="17">ROUND(E373/C373,0)</f>
        <v>#DIV/0!</v>
      </c>
      <c r="E373" s="228"/>
      <c r="F373" s="904"/>
      <c r="K373" s="68"/>
      <c r="L373" s="238" t="s">
        <v>217</v>
      </c>
      <c r="M373" s="327"/>
      <c r="N373" s="278"/>
      <c r="O373" s="184"/>
      <c r="P373" s="106"/>
      <c r="Q373" s="184"/>
      <c r="R373" s="184"/>
    </row>
    <row r="374" spans="1:18" s="225" customFormat="1" ht="31.5" hidden="1" customHeight="1" x14ac:dyDescent="0.25">
      <c r="A374" s="226">
        <v>3</v>
      </c>
      <c r="B374" s="10" t="s">
        <v>209</v>
      </c>
      <c r="C374" s="14"/>
      <c r="D374" s="13" t="e">
        <f t="shared" si="17"/>
        <v>#DIV/0!</v>
      </c>
      <c r="E374" s="228"/>
      <c r="F374" s="905"/>
      <c r="K374" s="68"/>
      <c r="L374" s="238" t="s">
        <v>217</v>
      </c>
      <c r="M374" s="327"/>
      <c r="N374" s="278"/>
      <c r="O374" s="184"/>
      <c r="P374" s="106"/>
      <c r="Q374" s="184"/>
      <c r="R374" s="184"/>
    </row>
    <row r="375" spans="1:18" s="225" customFormat="1" ht="31.5" hidden="1" customHeight="1" x14ac:dyDescent="0.25">
      <c r="A375" s="906" t="s">
        <v>216</v>
      </c>
      <c r="B375" s="907"/>
      <c r="C375" s="907"/>
      <c r="D375" s="908"/>
      <c r="E375" s="240">
        <f>E374+E373+E372</f>
        <v>0</v>
      </c>
      <c r="F375" s="239"/>
      <c r="K375" s="68"/>
      <c r="L375" s="238"/>
      <c r="M375" s="327"/>
      <c r="N375" s="278"/>
      <c r="O375" s="184"/>
      <c r="P375" s="106"/>
      <c r="Q375" s="184"/>
      <c r="R375" s="184"/>
    </row>
    <row r="376" spans="1:18" s="225" customFormat="1" ht="30.75" hidden="1" customHeight="1" x14ac:dyDescent="0.25">
      <c r="A376" s="226">
        <v>1</v>
      </c>
      <c r="B376" s="10" t="s">
        <v>207</v>
      </c>
      <c r="C376" s="226"/>
      <c r="D376" s="13" t="e">
        <f>ROUND(E376/C376,0)</f>
        <v>#DIV/0!</v>
      </c>
      <c r="E376" s="228"/>
      <c r="F376" s="903"/>
      <c r="K376" s="68"/>
      <c r="L376" s="238" t="s">
        <v>217</v>
      </c>
      <c r="M376" s="327"/>
      <c r="N376" s="278"/>
      <c r="O376" s="184"/>
      <c r="P376" s="106"/>
      <c r="Q376" s="184"/>
      <c r="R376" s="184"/>
    </row>
    <row r="377" spans="1:18" s="225" customFormat="1" ht="31.5" hidden="1" customHeight="1" x14ac:dyDescent="0.25">
      <c r="A377" s="226">
        <v>2</v>
      </c>
      <c r="B377" s="10" t="s">
        <v>208</v>
      </c>
      <c r="C377" s="14"/>
      <c r="D377" s="13" t="e">
        <f t="shared" ref="D377:D378" si="18">ROUND(E377/C377,0)</f>
        <v>#DIV/0!</v>
      </c>
      <c r="E377" s="228"/>
      <c r="F377" s="904"/>
      <c r="K377" s="68"/>
      <c r="L377" s="238" t="s">
        <v>217</v>
      </c>
      <c r="M377" s="327"/>
      <c r="N377" s="278"/>
      <c r="O377" s="184"/>
      <c r="P377" s="106"/>
      <c r="Q377" s="184"/>
      <c r="R377" s="184"/>
    </row>
    <row r="378" spans="1:18" s="225" customFormat="1" ht="30.75" hidden="1" customHeight="1" x14ac:dyDescent="0.25">
      <c r="A378" s="226">
        <v>3</v>
      </c>
      <c r="B378" s="10" t="s">
        <v>209</v>
      </c>
      <c r="C378" s="14"/>
      <c r="D378" s="13" t="e">
        <f t="shared" si="18"/>
        <v>#DIV/0!</v>
      </c>
      <c r="E378" s="228"/>
      <c r="F378" s="905"/>
      <c r="K378" s="68"/>
      <c r="L378" s="238" t="s">
        <v>217</v>
      </c>
      <c r="M378" s="327"/>
      <c r="N378" s="278"/>
      <c r="O378" s="184"/>
      <c r="P378" s="106"/>
      <c r="Q378" s="184"/>
      <c r="R378" s="184"/>
    </row>
    <row r="379" spans="1:18" s="225" customFormat="1" ht="31.5" hidden="1" customHeight="1" x14ac:dyDescent="0.25">
      <c r="A379" s="906" t="s">
        <v>216</v>
      </c>
      <c r="B379" s="907"/>
      <c r="C379" s="907"/>
      <c r="D379" s="908"/>
      <c r="E379" s="240">
        <f>E378+E377+E376</f>
        <v>0</v>
      </c>
      <c r="F379" s="239"/>
      <c r="K379" s="68"/>
      <c r="L379" s="238"/>
      <c r="M379" s="327"/>
      <c r="N379" s="278"/>
      <c r="O379" s="184"/>
      <c r="P379" s="106"/>
      <c r="Q379" s="184"/>
      <c r="R379" s="184"/>
    </row>
    <row r="380" spans="1:18" ht="35.1" hidden="1" customHeight="1" x14ac:dyDescent="0.25">
      <c r="A380" s="144"/>
      <c r="B380" s="145" t="s">
        <v>20</v>
      </c>
      <c r="C380" s="144" t="s">
        <v>21</v>
      </c>
      <c r="D380" s="144" t="s">
        <v>21</v>
      </c>
      <c r="E380" s="146">
        <f>E379+E375+E371</f>
        <v>0</v>
      </c>
      <c r="F380" s="153" t="s">
        <v>12</v>
      </c>
      <c r="N380" s="278"/>
      <c r="P380" s="106"/>
    </row>
    <row r="381" spans="1:18" ht="24.95" hidden="1" customHeight="1" x14ac:dyDescent="0.25">
      <c r="A381" s="17"/>
      <c r="B381" s="11"/>
      <c r="C381" s="17"/>
      <c r="D381" s="17"/>
      <c r="E381" s="17"/>
      <c r="F381" s="36"/>
      <c r="N381" s="278"/>
      <c r="P381" s="106"/>
    </row>
    <row r="382" spans="1:18" s="225" customFormat="1" ht="24.95" hidden="1" customHeight="1" x14ac:dyDescent="0.25">
      <c r="A382" s="17"/>
      <c r="B382" s="11"/>
      <c r="C382" s="17"/>
      <c r="D382" s="17"/>
      <c r="E382" s="17"/>
      <c r="F382" s="36"/>
      <c r="K382" s="68"/>
      <c r="M382" s="327"/>
      <c r="N382" s="278"/>
      <c r="O382" s="184"/>
      <c r="P382" s="106"/>
      <c r="Q382" s="184"/>
      <c r="R382" s="184"/>
    </row>
    <row r="383" spans="1:18" ht="30.75" hidden="1" customHeight="1" x14ac:dyDescent="0.25">
      <c r="A383" s="861" t="s">
        <v>153</v>
      </c>
      <c r="B383" s="861"/>
      <c r="C383" s="861"/>
      <c r="D383" s="861"/>
      <c r="E383" s="861"/>
      <c r="F383" s="861"/>
      <c r="G383" s="861"/>
      <c r="H383" s="861"/>
      <c r="I383" s="861"/>
      <c r="J383" s="861"/>
      <c r="K383" s="861"/>
      <c r="L383" s="81"/>
      <c r="N383" s="278"/>
      <c r="P383" s="106"/>
    </row>
    <row r="384" spans="1:18" hidden="1" x14ac:dyDescent="0.25">
      <c r="A384" s="862"/>
      <c r="B384" s="862"/>
      <c r="C384" s="862"/>
      <c r="D384" s="862"/>
      <c r="E384" s="862"/>
      <c r="F384" s="862"/>
      <c r="N384" s="278"/>
      <c r="P384" s="106"/>
    </row>
    <row r="385" spans="1:18" ht="56.25" hidden="1" customHeight="1" x14ac:dyDescent="0.25">
      <c r="A385" s="52" t="s">
        <v>24</v>
      </c>
      <c r="B385" s="52" t="s">
        <v>14</v>
      </c>
      <c r="C385" s="52" t="s">
        <v>78</v>
      </c>
      <c r="D385" s="52" t="s">
        <v>27</v>
      </c>
      <c r="E385" s="52" t="s">
        <v>79</v>
      </c>
      <c r="F385" s="52" t="s">
        <v>7</v>
      </c>
      <c r="G385" s="150" t="s">
        <v>103</v>
      </c>
      <c r="N385" s="278"/>
      <c r="P385" s="106"/>
    </row>
    <row r="386" spans="1:18" s="78" customFormat="1" ht="15.75" hidden="1" x14ac:dyDescent="0.25">
      <c r="A386" s="57">
        <v>1</v>
      </c>
      <c r="B386" s="57">
        <v>2</v>
      </c>
      <c r="C386" s="57">
        <v>3</v>
      </c>
      <c r="D386" s="57">
        <v>4</v>
      </c>
      <c r="E386" s="57">
        <v>5</v>
      </c>
      <c r="F386" s="57">
        <v>6</v>
      </c>
      <c r="G386" s="154">
        <v>7</v>
      </c>
      <c r="K386" s="79"/>
      <c r="M386" s="328"/>
      <c r="N386" s="207"/>
      <c r="O386" s="188"/>
      <c r="P386" s="186"/>
      <c r="Q386" s="188"/>
      <c r="R386" s="188"/>
    </row>
    <row r="387" spans="1:18" ht="27" hidden="1" customHeight="1" x14ac:dyDescent="0.25">
      <c r="A387" s="52">
        <v>1</v>
      </c>
      <c r="B387" s="10"/>
      <c r="C387" s="52"/>
      <c r="D387" s="52"/>
      <c r="E387" s="6" t="e">
        <f>F387/D387</f>
        <v>#DIV/0!</v>
      </c>
      <c r="F387" s="6"/>
      <c r="G387" s="152"/>
      <c r="N387" s="278"/>
      <c r="P387" s="106"/>
    </row>
    <row r="388" spans="1:18" ht="27" hidden="1" customHeight="1" x14ac:dyDescent="0.25">
      <c r="A388" s="52">
        <v>2</v>
      </c>
      <c r="B388" s="10"/>
      <c r="C388" s="14"/>
      <c r="D388" s="14"/>
      <c r="E388" s="6" t="e">
        <f t="shared" ref="E388:E389" si="19">F388/D388</f>
        <v>#DIV/0!</v>
      </c>
      <c r="F388" s="6"/>
      <c r="G388" s="152"/>
      <c r="N388" s="278"/>
      <c r="P388" s="106"/>
    </row>
    <row r="389" spans="1:18" ht="27" hidden="1" customHeight="1" x14ac:dyDescent="0.25">
      <c r="A389" s="52">
        <v>3</v>
      </c>
      <c r="B389" s="10"/>
      <c r="C389" s="52"/>
      <c r="D389" s="52"/>
      <c r="E389" s="6" t="e">
        <f t="shared" si="19"/>
        <v>#DIV/0!</v>
      </c>
      <c r="F389" s="6"/>
      <c r="G389" s="152"/>
      <c r="N389" s="278"/>
      <c r="P389" s="106"/>
    </row>
    <row r="390" spans="1:18" ht="35.1" hidden="1" customHeight="1" x14ac:dyDescent="0.25">
      <c r="A390" s="144"/>
      <c r="B390" s="145" t="s">
        <v>20</v>
      </c>
      <c r="C390" s="144" t="s">
        <v>21</v>
      </c>
      <c r="D390" s="144" t="s">
        <v>21</v>
      </c>
      <c r="E390" s="144" t="s">
        <v>21</v>
      </c>
      <c r="F390" s="146">
        <f>F389+F388+F387</f>
        <v>0</v>
      </c>
      <c r="G390" s="153" t="s">
        <v>12</v>
      </c>
      <c r="N390" s="278"/>
      <c r="P390" s="106"/>
    </row>
    <row r="391" spans="1:18" ht="24.95" hidden="1" customHeight="1" x14ac:dyDescent="0.25">
      <c r="A391" s="17"/>
      <c r="B391" s="11"/>
      <c r="C391" s="17"/>
      <c r="D391" s="17"/>
      <c r="E391" s="17"/>
      <c r="F391" s="36"/>
      <c r="N391" s="278"/>
      <c r="P391" s="106"/>
    </row>
    <row r="392" spans="1:18" ht="30.75" hidden="1" customHeight="1" x14ac:dyDescent="0.25">
      <c r="A392" s="861" t="s">
        <v>154</v>
      </c>
      <c r="B392" s="861"/>
      <c r="C392" s="861"/>
      <c r="D392" s="861"/>
      <c r="E392" s="861"/>
      <c r="F392" s="861"/>
      <c r="G392" s="861"/>
      <c r="H392" s="861"/>
      <c r="I392" s="861"/>
      <c r="J392" s="861"/>
      <c r="K392" s="861"/>
      <c r="L392" s="81"/>
      <c r="N392" s="278"/>
      <c r="P392" s="106"/>
    </row>
    <row r="393" spans="1:18" hidden="1" x14ac:dyDescent="0.25">
      <c r="A393" s="862"/>
      <c r="B393" s="862"/>
      <c r="C393" s="862"/>
      <c r="D393" s="862"/>
      <c r="E393" s="862"/>
      <c r="F393" s="862"/>
      <c r="N393" s="278"/>
      <c r="P393" s="106"/>
    </row>
    <row r="394" spans="1:18" ht="56.25" hidden="1" customHeight="1" x14ac:dyDescent="0.25">
      <c r="A394" s="52" t="s">
        <v>24</v>
      </c>
      <c r="B394" s="52" t="s">
        <v>14</v>
      </c>
      <c r="C394" s="52" t="s">
        <v>78</v>
      </c>
      <c r="D394" s="52" t="s">
        <v>27</v>
      </c>
      <c r="E394" s="52" t="s">
        <v>79</v>
      </c>
      <c r="F394" s="52" t="s">
        <v>7</v>
      </c>
      <c r="G394" s="150" t="s">
        <v>103</v>
      </c>
      <c r="N394" s="278"/>
      <c r="P394" s="106"/>
    </row>
    <row r="395" spans="1:18" s="8" customFormat="1" ht="18.75" hidden="1" x14ac:dyDescent="0.25">
      <c r="A395" s="56">
        <v>1</v>
      </c>
      <c r="B395" s="56">
        <v>2</v>
      </c>
      <c r="C395" s="56">
        <v>3</v>
      </c>
      <c r="D395" s="56">
        <v>4</v>
      </c>
      <c r="E395" s="56">
        <v>5</v>
      </c>
      <c r="F395" s="56">
        <v>6</v>
      </c>
      <c r="G395" s="157">
        <v>7</v>
      </c>
      <c r="K395" s="80"/>
      <c r="M395" s="329"/>
      <c r="N395" s="279"/>
      <c r="O395" s="192"/>
      <c r="P395" s="187"/>
      <c r="Q395" s="192"/>
      <c r="R395" s="192"/>
    </row>
    <row r="396" spans="1:18" ht="27" hidden="1" customHeight="1" x14ac:dyDescent="0.25">
      <c r="A396" s="52">
        <v>1</v>
      </c>
      <c r="B396" s="10"/>
      <c r="C396" s="52"/>
      <c r="D396" s="52"/>
      <c r="E396" s="6" t="e">
        <f>F396/D396</f>
        <v>#DIV/0!</v>
      </c>
      <c r="F396" s="6"/>
      <c r="G396" s="152"/>
      <c r="N396" s="278"/>
      <c r="P396" s="106"/>
    </row>
    <row r="397" spans="1:18" ht="27" hidden="1" customHeight="1" x14ac:dyDescent="0.25">
      <c r="A397" s="52">
        <v>2</v>
      </c>
      <c r="B397" s="10"/>
      <c r="C397" s="14"/>
      <c r="D397" s="14"/>
      <c r="E397" s="6" t="e">
        <f t="shared" ref="E397:E398" si="20">F397/D397</f>
        <v>#DIV/0!</v>
      </c>
      <c r="F397" s="6"/>
      <c r="G397" s="152"/>
      <c r="N397" s="278"/>
      <c r="P397" s="106"/>
    </row>
    <row r="398" spans="1:18" ht="27" hidden="1" customHeight="1" x14ac:dyDescent="0.25">
      <c r="A398" s="52">
        <v>3</v>
      </c>
      <c r="B398" s="10"/>
      <c r="C398" s="52"/>
      <c r="D398" s="52"/>
      <c r="E398" s="6" t="e">
        <f t="shared" si="20"/>
        <v>#DIV/0!</v>
      </c>
      <c r="F398" s="6"/>
      <c r="G398" s="152"/>
      <c r="N398" s="278"/>
      <c r="P398" s="106"/>
    </row>
    <row r="399" spans="1:18" ht="35.1" hidden="1" customHeight="1" x14ac:dyDescent="0.25">
      <c r="A399" s="144"/>
      <c r="B399" s="145" t="s">
        <v>20</v>
      </c>
      <c r="C399" s="144" t="s">
        <v>21</v>
      </c>
      <c r="D399" s="144" t="s">
        <v>21</v>
      </c>
      <c r="E399" s="144" t="s">
        <v>21</v>
      </c>
      <c r="F399" s="146">
        <f>F398+F397+F396</f>
        <v>0</v>
      </c>
      <c r="G399" s="153" t="s">
        <v>12</v>
      </c>
      <c r="N399" s="278"/>
      <c r="P399" s="106"/>
    </row>
    <row r="400" spans="1:18" ht="24.95" hidden="1" customHeight="1" x14ac:dyDescent="0.25">
      <c r="A400" s="17"/>
      <c r="B400" s="11"/>
      <c r="C400" s="17"/>
      <c r="D400" s="17"/>
      <c r="E400" s="17"/>
      <c r="F400" s="36"/>
      <c r="N400" s="278"/>
      <c r="P400" s="106"/>
    </row>
    <row r="401" spans="1:18" ht="30.75" hidden="1" customHeight="1" x14ac:dyDescent="0.25">
      <c r="A401" s="861" t="s">
        <v>155</v>
      </c>
      <c r="B401" s="861"/>
      <c r="C401" s="861"/>
      <c r="D401" s="861"/>
      <c r="E401" s="861"/>
      <c r="F401" s="861"/>
      <c r="G401" s="861"/>
      <c r="H401" s="861"/>
      <c r="I401" s="861"/>
      <c r="J401" s="861"/>
      <c r="K401" s="861"/>
      <c r="L401" s="105"/>
      <c r="N401" s="278"/>
      <c r="P401" s="106"/>
    </row>
    <row r="402" spans="1:18" hidden="1" x14ac:dyDescent="0.25">
      <c r="A402" s="862"/>
      <c r="B402" s="862"/>
      <c r="C402" s="862"/>
      <c r="D402" s="862"/>
      <c r="E402" s="862"/>
      <c r="F402" s="862"/>
      <c r="N402" s="278"/>
      <c r="P402" s="106"/>
    </row>
    <row r="403" spans="1:18" ht="56.25" hidden="1" customHeight="1" x14ac:dyDescent="0.25">
      <c r="A403" s="52" t="s">
        <v>24</v>
      </c>
      <c r="B403" s="52" t="s">
        <v>14</v>
      </c>
      <c r="C403" s="52" t="s">
        <v>78</v>
      </c>
      <c r="D403" s="52" t="s">
        <v>27</v>
      </c>
      <c r="E403" s="52" t="s">
        <v>79</v>
      </c>
      <c r="F403" s="52" t="s">
        <v>7</v>
      </c>
      <c r="G403" s="150" t="s">
        <v>103</v>
      </c>
      <c r="N403" s="278"/>
      <c r="P403" s="106"/>
    </row>
    <row r="404" spans="1:18" s="78" customFormat="1" ht="15.75" hidden="1" x14ac:dyDescent="0.25">
      <c r="A404" s="57">
        <v>1</v>
      </c>
      <c r="B404" s="57">
        <v>2</v>
      </c>
      <c r="C404" s="57">
        <v>3</v>
      </c>
      <c r="D404" s="57">
        <v>4</v>
      </c>
      <c r="E404" s="57">
        <v>5</v>
      </c>
      <c r="F404" s="57">
        <v>6</v>
      </c>
      <c r="G404" s="154">
        <v>7</v>
      </c>
      <c r="K404" s="79"/>
      <c r="M404" s="328"/>
      <c r="N404" s="207"/>
      <c r="O404" s="188"/>
      <c r="P404" s="186"/>
      <c r="Q404" s="188"/>
      <c r="R404" s="188"/>
    </row>
    <row r="405" spans="1:18" hidden="1" x14ac:dyDescent="0.25">
      <c r="A405" s="226">
        <v>1</v>
      </c>
      <c r="B405" s="10" t="s">
        <v>214</v>
      </c>
      <c r="C405" s="226" t="s">
        <v>212</v>
      </c>
      <c r="D405" s="14">
        <f>ROUND(F405/E405,0)</f>
        <v>0</v>
      </c>
      <c r="E405" s="228">
        <v>64.25</v>
      </c>
      <c r="F405" s="228">
        <v>0</v>
      </c>
      <c r="G405" s="152"/>
      <c r="M405" s="327" t="s">
        <v>218</v>
      </c>
      <c r="N405" s="278"/>
      <c r="P405" s="106"/>
    </row>
    <row r="406" spans="1:18" hidden="1" x14ac:dyDescent="0.25">
      <c r="A406" s="52">
        <v>2</v>
      </c>
      <c r="B406" s="10"/>
      <c r="C406" s="14"/>
      <c r="D406" s="14"/>
      <c r="E406" s="6" t="e">
        <f t="shared" ref="E406:E407" si="21">F406/D406</f>
        <v>#DIV/0!</v>
      </c>
      <c r="F406" s="6"/>
      <c r="G406" s="152"/>
      <c r="N406" s="278"/>
      <c r="P406" s="106"/>
    </row>
    <row r="407" spans="1:18" hidden="1" x14ac:dyDescent="0.25">
      <c r="A407" s="52">
        <v>3</v>
      </c>
      <c r="B407" s="10"/>
      <c r="C407" s="52"/>
      <c r="D407" s="52"/>
      <c r="E407" s="6" t="e">
        <f t="shared" si="21"/>
        <v>#DIV/0!</v>
      </c>
      <c r="F407" s="6"/>
      <c r="G407" s="152"/>
      <c r="N407" s="278"/>
      <c r="P407" s="106"/>
    </row>
    <row r="408" spans="1:18" hidden="1" x14ac:dyDescent="0.25">
      <c r="A408" s="144"/>
      <c r="B408" s="145" t="s">
        <v>20</v>
      </c>
      <c r="C408" s="144" t="s">
        <v>21</v>
      </c>
      <c r="D408" s="144" t="s">
        <v>21</v>
      </c>
      <c r="E408" s="144" t="s">
        <v>21</v>
      </c>
      <c r="F408" s="146">
        <f>F407+F406+F405</f>
        <v>0</v>
      </c>
      <c r="G408" s="153" t="s">
        <v>12</v>
      </c>
      <c r="N408" s="278"/>
      <c r="P408" s="106"/>
    </row>
    <row r="409" spans="1:18" x14ac:dyDescent="0.25">
      <c r="A409" s="17"/>
      <c r="B409" s="11"/>
      <c r="C409" s="17"/>
      <c r="D409" s="17"/>
      <c r="E409" s="17"/>
      <c r="F409" s="36"/>
      <c r="N409" s="278"/>
      <c r="P409" s="106"/>
    </row>
    <row r="410" spans="1:18" x14ac:dyDescent="0.25">
      <c r="A410" s="861" t="s">
        <v>156</v>
      </c>
      <c r="B410" s="861"/>
      <c r="C410" s="861"/>
      <c r="D410" s="861"/>
      <c r="E410" s="861"/>
      <c r="F410" s="861"/>
      <c r="G410" s="861"/>
      <c r="H410" s="861"/>
      <c r="I410" s="861"/>
      <c r="J410" s="861"/>
      <c r="K410" s="861"/>
      <c r="L410" s="105"/>
      <c r="N410" s="278"/>
      <c r="P410" s="106"/>
    </row>
    <row r="411" spans="1:18" x14ac:dyDescent="0.25">
      <c r="A411" s="862"/>
      <c r="B411" s="862"/>
      <c r="C411" s="862"/>
      <c r="D411" s="862"/>
      <c r="E411" s="862"/>
      <c r="F411" s="862"/>
      <c r="N411" s="278"/>
      <c r="P411" s="106"/>
    </row>
    <row r="412" spans="1:18" ht="46.5" x14ac:dyDescent="0.25">
      <c r="A412" s="52" t="s">
        <v>24</v>
      </c>
      <c r="B412" s="52" t="s">
        <v>14</v>
      </c>
      <c r="C412" s="52" t="s">
        <v>78</v>
      </c>
      <c r="D412" s="52" t="s">
        <v>27</v>
      </c>
      <c r="E412" s="52" t="s">
        <v>79</v>
      </c>
      <c r="F412" s="52" t="s">
        <v>7</v>
      </c>
      <c r="G412" s="150" t="s">
        <v>103</v>
      </c>
      <c r="N412" s="278"/>
      <c r="P412" s="106"/>
    </row>
    <row r="413" spans="1:18" x14ac:dyDescent="0.25">
      <c r="A413" s="52">
        <v>1</v>
      </c>
      <c r="B413" s="52">
        <v>2</v>
      </c>
      <c r="C413" s="52">
        <v>3</v>
      </c>
      <c r="D413" s="52">
        <v>4</v>
      </c>
      <c r="E413" s="52">
        <v>5</v>
      </c>
      <c r="F413" s="52">
        <v>6</v>
      </c>
      <c r="G413" s="150">
        <v>7</v>
      </c>
      <c r="N413" s="278"/>
      <c r="P413" s="106"/>
    </row>
    <row r="414" spans="1:18" hidden="1" x14ac:dyDescent="0.25">
      <c r="A414" s="52">
        <v>1</v>
      </c>
      <c r="B414" s="10" t="s">
        <v>389</v>
      </c>
      <c r="C414" s="14" t="s">
        <v>229</v>
      </c>
      <c r="D414" s="584">
        <v>15</v>
      </c>
      <c r="E414" s="585">
        <f t="shared" ref="E414:E415" si="22">F414/D414</f>
        <v>0</v>
      </c>
      <c r="F414" s="585"/>
      <c r="G414" s="586" t="s">
        <v>382</v>
      </c>
      <c r="N414" s="278"/>
      <c r="O414" s="563">
        <f>F414-N414</f>
        <v>0</v>
      </c>
      <c r="P414" s="106"/>
      <c r="Q414" s="195"/>
    </row>
    <row r="415" spans="1:18" hidden="1" x14ac:dyDescent="0.25">
      <c r="A415" s="52">
        <v>2</v>
      </c>
      <c r="B415" s="10" t="s">
        <v>390</v>
      </c>
      <c r="C415" s="14" t="s">
        <v>229</v>
      </c>
      <c r="D415" s="584">
        <v>15</v>
      </c>
      <c r="E415" s="585">
        <f t="shared" si="22"/>
        <v>0</v>
      </c>
      <c r="F415" s="585"/>
      <c r="G415" s="586" t="s">
        <v>382</v>
      </c>
      <c r="N415" s="278"/>
      <c r="O415" s="563">
        <f>F415-N415</f>
        <v>0</v>
      </c>
      <c r="P415" s="106"/>
      <c r="Q415" s="195"/>
    </row>
    <row r="416" spans="1:18" x14ac:dyDescent="0.25">
      <c r="A416" s="560">
        <v>1</v>
      </c>
      <c r="B416" s="10" t="s">
        <v>171</v>
      </c>
      <c r="C416" s="14" t="s">
        <v>229</v>
      </c>
      <c r="D416" s="560">
        <v>10</v>
      </c>
      <c r="E416" s="561">
        <f t="shared" ref="E416:E421" si="23">F416/D416</f>
        <v>138.6</v>
      </c>
      <c r="F416" s="561">
        <v>1386</v>
      </c>
      <c r="G416" s="562" t="s">
        <v>372</v>
      </c>
      <c r="K416" s="76"/>
      <c r="N416" s="278">
        <v>1386</v>
      </c>
      <c r="O416" s="563">
        <f>F416-N416</f>
        <v>0</v>
      </c>
      <c r="P416" s="106"/>
      <c r="Q416" s="195"/>
    </row>
    <row r="417" spans="1:18" hidden="1" x14ac:dyDescent="0.25">
      <c r="A417" s="52">
        <v>4</v>
      </c>
      <c r="B417" s="10" t="s">
        <v>385</v>
      </c>
      <c r="C417" s="52" t="s">
        <v>229</v>
      </c>
      <c r="D417" s="52">
        <v>2</v>
      </c>
      <c r="E417" s="497">
        <f t="shared" si="23"/>
        <v>0</v>
      </c>
      <c r="F417" s="6"/>
      <c r="G417" s="583" t="s">
        <v>372</v>
      </c>
      <c r="N417" s="278"/>
      <c r="O417" s="563">
        <f t="shared" ref="O417:O421" si="24">F417-N417</f>
        <v>0</v>
      </c>
      <c r="P417" s="106"/>
      <c r="Q417" s="195"/>
    </row>
    <row r="418" spans="1:18" ht="46.5" hidden="1" x14ac:dyDescent="0.25">
      <c r="A418" s="52">
        <v>5</v>
      </c>
      <c r="B418" s="10" t="s">
        <v>398</v>
      </c>
      <c r="C418" s="617" t="s">
        <v>229</v>
      </c>
      <c r="D418" s="52">
        <v>200</v>
      </c>
      <c r="E418" s="497">
        <f>F418/D418</f>
        <v>0</v>
      </c>
      <c r="F418" s="6"/>
      <c r="G418" s="152" t="s">
        <v>364</v>
      </c>
      <c r="N418" s="278"/>
      <c r="O418" s="563">
        <f t="shared" si="24"/>
        <v>0</v>
      </c>
      <c r="P418" s="106"/>
      <c r="Q418" s="195"/>
    </row>
    <row r="419" spans="1:18" x14ac:dyDescent="0.25">
      <c r="A419" s="52">
        <v>2</v>
      </c>
      <c r="B419" s="10" t="s">
        <v>453</v>
      </c>
      <c r="C419" s="52" t="s">
        <v>229</v>
      </c>
      <c r="D419" s="52">
        <v>10</v>
      </c>
      <c r="E419" s="497">
        <f t="shared" si="23"/>
        <v>273</v>
      </c>
      <c r="F419" s="6">
        <v>2730</v>
      </c>
      <c r="G419" s="738" t="s">
        <v>372</v>
      </c>
      <c r="N419" s="278">
        <v>2730</v>
      </c>
      <c r="O419" s="563">
        <f t="shared" si="24"/>
        <v>0</v>
      </c>
      <c r="P419" s="106"/>
      <c r="Q419" s="195"/>
    </row>
    <row r="420" spans="1:18" s="753" customFormat="1" x14ac:dyDescent="0.25">
      <c r="A420" s="754">
        <v>3</v>
      </c>
      <c r="B420" s="10" t="s">
        <v>171</v>
      </c>
      <c r="C420" s="754" t="s">
        <v>229</v>
      </c>
      <c r="D420" s="754">
        <v>10</v>
      </c>
      <c r="E420" s="755">
        <f t="shared" si="23"/>
        <v>346.5</v>
      </c>
      <c r="F420" s="755">
        <v>3465</v>
      </c>
      <c r="G420" s="756" t="s">
        <v>382</v>
      </c>
      <c r="K420" s="68"/>
      <c r="M420" s="327"/>
      <c r="N420" s="278">
        <f>1260+2205</f>
        <v>3465</v>
      </c>
      <c r="O420" s="563">
        <f t="shared" si="24"/>
        <v>0</v>
      </c>
      <c r="P420" s="106"/>
      <c r="Q420" s="195"/>
      <c r="R420" s="184"/>
    </row>
    <row r="421" spans="1:18" s="745" customFormat="1" ht="24" thickBot="1" x14ac:dyDescent="0.3">
      <c r="A421" s="747">
        <v>4</v>
      </c>
      <c r="B421" s="538" t="s">
        <v>170</v>
      </c>
      <c r="C421" s="754" t="s">
        <v>229</v>
      </c>
      <c r="D421" s="747">
        <v>20</v>
      </c>
      <c r="E421" s="755">
        <f t="shared" si="23"/>
        <v>173.25</v>
      </c>
      <c r="F421" s="746">
        <v>3465</v>
      </c>
      <c r="G421" s="748" t="s">
        <v>382</v>
      </c>
      <c r="K421" s="68"/>
      <c r="M421" s="327"/>
      <c r="N421" s="573">
        <f>2205+1260</f>
        <v>3465</v>
      </c>
      <c r="O421" s="574">
        <f t="shared" si="24"/>
        <v>0</v>
      </c>
      <c r="P421" s="106"/>
      <c r="Q421" s="195"/>
      <c r="R421" s="184"/>
    </row>
    <row r="422" spans="1:18" ht="24" thickBot="1" x14ac:dyDescent="0.3">
      <c r="A422" s="144"/>
      <c r="B422" s="145" t="s">
        <v>20</v>
      </c>
      <c r="C422" s="144" t="s">
        <v>21</v>
      </c>
      <c r="D422" s="144" t="s">
        <v>21</v>
      </c>
      <c r="E422" s="144" t="s">
        <v>21</v>
      </c>
      <c r="F422" s="146">
        <f>SUM(F416:F421)</f>
        <v>11046</v>
      </c>
      <c r="G422" s="153" t="s">
        <v>12</v>
      </c>
      <c r="M422" s="359" t="s">
        <v>4</v>
      </c>
      <c r="N422" s="360">
        <f>SUM(N416:N421)</f>
        <v>11046</v>
      </c>
      <c r="O422" s="575">
        <f>SUM(O416:O421)</f>
        <v>0</v>
      </c>
      <c r="P422" s="106"/>
      <c r="Q422" s="195"/>
    </row>
    <row r="423" spans="1:18" x14ac:dyDescent="0.25">
      <c r="A423" s="17"/>
      <c r="B423" s="11"/>
      <c r="C423" s="17"/>
      <c r="D423" s="17"/>
      <c r="E423" s="17"/>
      <c r="F423" s="36"/>
      <c r="N423" s="278"/>
      <c r="O423" s="106"/>
    </row>
    <row r="424" spans="1:18" hidden="1" x14ac:dyDescent="0.25">
      <c r="A424" s="861" t="s">
        <v>149</v>
      </c>
      <c r="B424" s="861"/>
      <c r="C424" s="861"/>
      <c r="D424" s="861"/>
      <c r="E424" s="861"/>
      <c r="F424" s="861"/>
      <c r="G424" s="861"/>
      <c r="H424" s="861"/>
      <c r="I424" s="861"/>
      <c r="J424" s="861"/>
      <c r="K424" s="861"/>
      <c r="N424" s="278"/>
      <c r="O424" s="106"/>
    </row>
    <row r="425" spans="1:18" hidden="1" x14ac:dyDescent="0.25">
      <c r="A425" s="862"/>
      <c r="B425" s="862"/>
      <c r="C425" s="862"/>
      <c r="D425" s="862"/>
      <c r="E425" s="862"/>
      <c r="F425" s="17"/>
      <c r="N425" s="278"/>
      <c r="O425" s="106"/>
    </row>
    <row r="426" spans="1:18" ht="69.75" hidden="1" x14ac:dyDescent="0.25">
      <c r="A426" s="52" t="s">
        <v>15</v>
      </c>
      <c r="B426" s="52" t="s">
        <v>14</v>
      </c>
      <c r="C426" s="52" t="s">
        <v>27</v>
      </c>
      <c r="D426" s="52" t="s">
        <v>75</v>
      </c>
      <c r="E426" s="52" t="s">
        <v>7</v>
      </c>
      <c r="F426" s="150" t="s">
        <v>103</v>
      </c>
      <c r="N426" s="278"/>
      <c r="O426" s="106"/>
    </row>
    <row r="427" spans="1:18" s="78" customFormat="1" ht="15.75" hidden="1" x14ac:dyDescent="0.25">
      <c r="A427" s="57">
        <v>1</v>
      </c>
      <c r="B427" s="57">
        <v>2</v>
      </c>
      <c r="C427" s="57">
        <v>3</v>
      </c>
      <c r="D427" s="57">
        <v>4</v>
      </c>
      <c r="E427" s="57">
        <v>5</v>
      </c>
      <c r="F427" s="154">
        <v>6</v>
      </c>
      <c r="K427" s="79"/>
      <c r="M427" s="328"/>
      <c r="N427" s="207"/>
      <c r="O427" s="186"/>
      <c r="P427" s="188"/>
      <c r="Q427" s="188"/>
      <c r="R427" s="188"/>
    </row>
    <row r="428" spans="1:18" hidden="1" x14ac:dyDescent="0.25">
      <c r="A428" s="52">
        <v>1</v>
      </c>
      <c r="B428" s="10" t="s">
        <v>84</v>
      </c>
      <c r="C428" s="52"/>
      <c r="D428" s="6" t="e">
        <f>E428/C428</f>
        <v>#DIV/0!</v>
      </c>
      <c r="E428" s="6"/>
      <c r="F428" s="153"/>
      <c r="N428" s="278"/>
      <c r="O428" s="106"/>
    </row>
    <row r="429" spans="1:18" hidden="1" x14ac:dyDescent="0.25">
      <c r="A429" s="52">
        <v>2</v>
      </c>
      <c r="B429" s="10" t="s">
        <v>83</v>
      </c>
      <c r="C429" s="52"/>
      <c r="D429" s="6" t="e">
        <f>E429/C429</f>
        <v>#DIV/0!</v>
      </c>
      <c r="E429" s="6"/>
      <c r="F429" s="153"/>
      <c r="N429" s="278"/>
      <c r="O429" s="106"/>
    </row>
    <row r="430" spans="1:18" hidden="1" x14ac:dyDescent="0.25">
      <c r="A430" s="52">
        <v>3</v>
      </c>
      <c r="B430" s="10" t="s">
        <v>85</v>
      </c>
      <c r="C430" s="52"/>
      <c r="D430" s="6" t="e">
        <f>E430/C430</f>
        <v>#DIV/0!</v>
      </c>
      <c r="E430" s="6"/>
      <c r="F430" s="153"/>
      <c r="N430" s="278"/>
      <c r="O430" s="106"/>
    </row>
    <row r="431" spans="1:18" hidden="1" x14ac:dyDescent="0.25">
      <c r="A431" s="52">
        <v>4</v>
      </c>
      <c r="B431" s="10" t="s">
        <v>86</v>
      </c>
      <c r="C431" s="52"/>
      <c r="D431" s="6" t="e">
        <f>E431/C431</f>
        <v>#DIV/0!</v>
      </c>
      <c r="E431" s="6"/>
      <c r="F431" s="153"/>
      <c r="N431" s="278"/>
      <c r="O431" s="106"/>
    </row>
    <row r="432" spans="1:18" hidden="1" x14ac:dyDescent="0.25">
      <c r="A432" s="144"/>
      <c r="B432" s="145" t="s">
        <v>20</v>
      </c>
      <c r="C432" s="144"/>
      <c r="D432" s="144" t="s">
        <v>21</v>
      </c>
      <c r="E432" s="146">
        <f>E431+E430+E429+E428</f>
        <v>0</v>
      </c>
      <c r="F432" s="153" t="s">
        <v>12</v>
      </c>
      <c r="N432" s="278"/>
      <c r="O432" s="106"/>
    </row>
    <row r="433" spans="1:18" hidden="1" x14ac:dyDescent="0.25">
      <c r="A433" s="35"/>
      <c r="B433" s="11"/>
      <c r="C433" s="17"/>
      <c r="D433" s="17"/>
      <c r="E433" s="17"/>
      <c r="F433" s="36"/>
      <c r="N433" s="278"/>
      <c r="P433" s="106"/>
    </row>
    <row r="434" spans="1:18" hidden="1" x14ac:dyDescent="0.25">
      <c r="A434" s="861" t="s">
        <v>158</v>
      </c>
      <c r="B434" s="860"/>
      <c r="C434" s="860"/>
      <c r="D434" s="860"/>
      <c r="E434" s="860"/>
      <c r="F434" s="860"/>
      <c r="G434" s="860"/>
      <c r="H434" s="860"/>
      <c r="I434" s="860"/>
      <c r="J434" s="860"/>
      <c r="K434" s="860"/>
      <c r="N434" s="278"/>
    </row>
    <row r="435" spans="1:18" hidden="1" x14ac:dyDescent="0.25">
      <c r="A435" s="30"/>
      <c r="B435" s="11"/>
      <c r="C435" s="17"/>
      <c r="D435" s="17"/>
      <c r="E435" s="17"/>
      <c r="F435" s="17"/>
      <c r="N435" s="278"/>
      <c r="P435" s="106"/>
    </row>
    <row r="436" spans="1:18" hidden="1" x14ac:dyDescent="0.25">
      <c r="A436" s="30"/>
      <c r="B436" s="11"/>
      <c r="C436" s="17"/>
      <c r="D436" s="17"/>
      <c r="E436" s="17"/>
      <c r="F436" s="17"/>
      <c r="N436" s="278"/>
      <c r="P436" s="106"/>
    </row>
    <row r="437" spans="1:18" ht="46.5" hidden="1" x14ac:dyDescent="0.25">
      <c r="A437" s="52" t="s">
        <v>24</v>
      </c>
      <c r="B437" s="52" t="s">
        <v>14</v>
      </c>
      <c r="C437" s="52" t="s">
        <v>74</v>
      </c>
      <c r="D437" s="52" t="s">
        <v>117</v>
      </c>
      <c r="E437" s="150" t="s">
        <v>103</v>
      </c>
      <c r="F437" s="17"/>
      <c r="N437" s="278"/>
      <c r="P437" s="106"/>
    </row>
    <row r="438" spans="1:18" s="78" customFormat="1" ht="15.75" hidden="1" x14ac:dyDescent="0.25">
      <c r="A438" s="57">
        <v>1</v>
      </c>
      <c r="B438" s="57">
        <v>2</v>
      </c>
      <c r="C438" s="57">
        <v>3</v>
      </c>
      <c r="D438" s="57">
        <v>4</v>
      </c>
      <c r="E438" s="154">
        <v>5</v>
      </c>
      <c r="F438" s="1"/>
      <c r="K438" s="79"/>
      <c r="M438" s="328"/>
      <c r="N438" s="207"/>
      <c r="O438" s="188"/>
      <c r="P438" s="186"/>
      <c r="Q438" s="188"/>
      <c r="R438" s="188"/>
    </row>
    <row r="439" spans="1:18" hidden="1" x14ac:dyDescent="0.25">
      <c r="A439" s="52"/>
      <c r="B439" s="15"/>
      <c r="C439" s="13"/>
      <c r="D439" s="6"/>
      <c r="E439" s="152"/>
      <c r="F439" s="17"/>
      <c r="N439" s="278"/>
      <c r="P439" s="106"/>
      <c r="Q439" s="195"/>
    </row>
    <row r="440" spans="1:18" hidden="1" x14ac:dyDescent="0.25">
      <c r="A440" s="52"/>
      <c r="B440" s="15"/>
      <c r="C440" s="13"/>
      <c r="D440" s="6"/>
      <c r="E440" s="153"/>
      <c r="F440" s="36"/>
      <c r="N440" s="278"/>
      <c r="P440" s="106"/>
      <c r="Q440" s="195"/>
    </row>
    <row r="441" spans="1:18" hidden="1" x14ac:dyDescent="0.25">
      <c r="A441" s="52"/>
      <c r="B441" s="15"/>
      <c r="C441" s="13"/>
      <c r="D441" s="6"/>
      <c r="E441" s="152"/>
      <c r="F441" s="17"/>
      <c r="N441" s="278"/>
      <c r="P441" s="106"/>
      <c r="Q441" s="195"/>
    </row>
    <row r="442" spans="1:18" hidden="1" x14ac:dyDescent="0.25">
      <c r="A442" s="52"/>
      <c r="B442" s="15"/>
      <c r="C442" s="13"/>
      <c r="D442" s="6"/>
      <c r="E442" s="152"/>
      <c r="F442" s="17"/>
      <c r="N442" s="278"/>
      <c r="P442" s="106"/>
      <c r="Q442" s="195"/>
    </row>
    <row r="443" spans="1:18" hidden="1" x14ac:dyDescent="0.25">
      <c r="A443" s="144"/>
      <c r="B443" s="145" t="s">
        <v>20</v>
      </c>
      <c r="C443" s="144" t="s">
        <v>21</v>
      </c>
      <c r="D443" s="146">
        <f>SUM(D439:D442)</f>
        <v>0</v>
      </c>
      <c r="E443" s="153" t="s">
        <v>12</v>
      </c>
      <c r="F443" s="17"/>
      <c r="N443" s="278"/>
      <c r="P443" s="106"/>
    </row>
    <row r="444" spans="1:18" x14ac:dyDescent="0.25">
      <c r="A444" s="35"/>
      <c r="B444" s="11"/>
      <c r="C444" s="17"/>
      <c r="D444" s="17"/>
      <c r="E444" s="17"/>
      <c r="F444" s="36"/>
      <c r="N444" s="278"/>
      <c r="P444" s="106"/>
    </row>
    <row r="445" spans="1:18" ht="39.75" customHeight="1" x14ac:dyDescent="0.25">
      <c r="A445" s="863" t="s">
        <v>180</v>
      </c>
      <c r="B445" s="863"/>
      <c r="C445" s="863"/>
      <c r="D445" s="863"/>
      <c r="E445" s="863"/>
      <c r="F445" s="863"/>
      <c r="G445" s="863"/>
      <c r="H445" s="863"/>
      <c r="I445" s="863"/>
      <c r="J445" s="863"/>
      <c r="K445" s="863"/>
      <c r="N445" s="278"/>
    </row>
    <row r="446" spans="1:18" ht="24.95" customHeight="1" x14ac:dyDescent="0.25">
      <c r="A446" s="35"/>
      <c r="B446" s="11"/>
      <c r="C446" s="17"/>
      <c r="D446" s="17"/>
      <c r="E446" s="17"/>
      <c r="F446" s="36"/>
      <c r="N446" s="278"/>
      <c r="P446" s="106"/>
    </row>
    <row r="447" spans="1:18" ht="29.25" customHeight="1" x14ac:dyDescent="0.25">
      <c r="A447" s="860" t="s">
        <v>304</v>
      </c>
      <c r="B447" s="860"/>
      <c r="C447" s="860"/>
      <c r="D447" s="860"/>
      <c r="E447" s="860"/>
      <c r="F447" s="860"/>
      <c r="G447" s="860"/>
      <c r="H447" s="860"/>
      <c r="I447" s="860"/>
      <c r="J447" s="860"/>
      <c r="K447" s="860"/>
      <c r="N447" s="278"/>
      <c r="P447" s="106"/>
    </row>
    <row r="448" spans="1:18" x14ac:dyDescent="0.25">
      <c r="A448" s="55"/>
      <c r="B448" s="55"/>
      <c r="C448" s="55"/>
      <c r="D448" s="55"/>
      <c r="E448" s="55"/>
      <c r="F448" s="17"/>
      <c r="N448" s="278"/>
      <c r="P448" s="106"/>
    </row>
    <row r="449" spans="1:18" s="68" customFormat="1" ht="57.75" customHeight="1" x14ac:dyDescent="0.25">
      <c r="A449" s="52" t="s">
        <v>24</v>
      </c>
      <c r="B449" s="52" t="s">
        <v>14</v>
      </c>
      <c r="C449" s="52" t="s">
        <v>74</v>
      </c>
      <c r="D449" s="52" t="s">
        <v>117</v>
      </c>
      <c r="E449" s="150" t="s">
        <v>103</v>
      </c>
      <c r="F449" s="37"/>
      <c r="G449" s="4"/>
      <c r="H449" s="37"/>
      <c r="I449" s="4"/>
      <c r="J449" s="4"/>
      <c r="M449" s="299"/>
      <c r="N449" s="77"/>
      <c r="O449" s="121"/>
      <c r="P449" s="88"/>
      <c r="Q449" s="121"/>
      <c r="R449" s="121"/>
    </row>
    <row r="450" spans="1:18" s="79" customFormat="1" ht="15.75" x14ac:dyDescent="0.25">
      <c r="A450" s="57">
        <v>1</v>
      </c>
      <c r="B450" s="57">
        <v>2</v>
      </c>
      <c r="C450" s="57">
        <v>3</v>
      </c>
      <c r="D450" s="57">
        <v>4</v>
      </c>
      <c r="E450" s="154">
        <v>5</v>
      </c>
      <c r="F450" s="107"/>
      <c r="G450" s="108"/>
      <c r="H450" s="109"/>
      <c r="I450" s="108"/>
      <c r="J450" s="108"/>
      <c r="M450" s="334"/>
      <c r="N450" s="280"/>
      <c r="O450" s="193"/>
      <c r="P450" s="198"/>
      <c r="Q450" s="193"/>
      <c r="R450" s="193"/>
    </row>
    <row r="451" spans="1:18" s="68" customFormat="1" ht="47.25" thickBot="1" x14ac:dyDescent="0.4">
      <c r="A451" s="354">
        <v>1</v>
      </c>
      <c r="B451" s="10" t="s">
        <v>281</v>
      </c>
      <c r="C451" s="13">
        <v>5</v>
      </c>
      <c r="D451" s="355">
        <f>2229850-2750</f>
        <v>2227100</v>
      </c>
      <c r="E451" s="356" t="s">
        <v>237</v>
      </c>
      <c r="F451" s="37"/>
      <c r="G451" s="4"/>
      <c r="H451" s="21"/>
      <c r="I451" s="4"/>
      <c r="J451" s="4"/>
      <c r="M451" s="299"/>
      <c r="N451" s="285">
        <f>142998.6+102553.8+115805+119580.4+215893.88+285166.6+202687.4+571680-57143.4+250002-38999.8+138890-11837+152779</f>
        <v>2190056.48</v>
      </c>
      <c r="O451" s="705">
        <f>D451-N451</f>
        <v>37043.520000000019</v>
      </c>
      <c r="P451" s="88">
        <v>142998.6</v>
      </c>
      <c r="Q451" s="199"/>
      <c r="R451" s="121"/>
    </row>
    <row r="452" spans="1:18" s="68" customFormat="1" ht="70.5" hidden="1" thickBot="1" x14ac:dyDescent="0.4">
      <c r="A452" s="52">
        <v>2</v>
      </c>
      <c r="B452" s="10" t="s">
        <v>282</v>
      </c>
      <c r="C452" s="13">
        <v>4</v>
      </c>
      <c r="D452" s="6"/>
      <c r="E452" s="152" t="s">
        <v>280</v>
      </c>
      <c r="F452" s="37"/>
      <c r="G452" s="4"/>
      <c r="H452" s="21"/>
      <c r="I452" s="4"/>
      <c r="J452" s="4"/>
      <c r="M452" s="299"/>
      <c r="N452" s="285"/>
      <c r="O452" s="199">
        <f>D452-N452</f>
        <v>0</v>
      </c>
      <c r="P452" s="88"/>
      <c r="Q452" s="199"/>
      <c r="R452" s="121"/>
    </row>
    <row r="453" spans="1:18" s="68" customFormat="1" ht="42" customHeight="1" thickBot="1" x14ac:dyDescent="0.3">
      <c r="A453" s="144"/>
      <c r="B453" s="145" t="s">
        <v>20</v>
      </c>
      <c r="C453" s="144" t="s">
        <v>21</v>
      </c>
      <c r="D453" s="146">
        <f>SUM(D451:D452)</f>
        <v>2227100</v>
      </c>
      <c r="E453" s="153" t="s">
        <v>12</v>
      </c>
      <c r="F453" s="37"/>
      <c r="G453" s="4"/>
      <c r="H453" s="21"/>
      <c r="I453" s="4"/>
      <c r="J453" s="4"/>
      <c r="M453" s="359" t="s">
        <v>4</v>
      </c>
      <c r="N453" s="360">
        <f>SUM(N451:N452)</f>
        <v>2190056.48</v>
      </c>
      <c r="O453" s="360">
        <f>SUM(O451:O452)</f>
        <v>37043.520000000019</v>
      </c>
      <c r="P453" s="88">
        <v>102553.8</v>
      </c>
      <c r="Q453" s="121"/>
      <c r="R453" s="121"/>
    </row>
    <row r="454" spans="1:18" s="68" customFormat="1" ht="27" thickBot="1" x14ac:dyDescent="0.3">
      <c r="A454" s="37"/>
      <c r="B454" s="37"/>
      <c r="C454" s="37"/>
      <c r="D454" s="37"/>
      <c r="E454" s="37"/>
      <c r="F454" s="37"/>
      <c r="G454" s="4"/>
      <c r="H454" s="21"/>
      <c r="I454" s="4"/>
      <c r="J454" s="4"/>
      <c r="M454" s="299"/>
      <c r="N454" s="589">
        <f>N453+N422+N362+N352+N340+N331+N314+N110</f>
        <v>5470542.2200000007</v>
      </c>
      <c r="O454" s="121"/>
      <c r="P454" s="88">
        <v>115805</v>
      </c>
      <c r="Q454" s="121"/>
      <c r="R454" s="121"/>
    </row>
    <row r="455" spans="1:18" s="68" customFormat="1" ht="30.75" hidden="1" customHeight="1" x14ac:dyDescent="0.25">
      <c r="A455" s="861" t="s">
        <v>152</v>
      </c>
      <c r="B455" s="861"/>
      <c r="C455" s="861"/>
      <c r="D455" s="861"/>
      <c r="E455" s="861"/>
      <c r="F455" s="861"/>
      <c r="G455" s="861"/>
      <c r="H455" s="861"/>
      <c r="I455" s="861"/>
      <c r="J455" s="861"/>
      <c r="M455" s="299"/>
      <c r="O455" s="121"/>
      <c r="P455" s="88"/>
      <c r="Q455" s="121"/>
      <c r="R455" s="121"/>
    </row>
    <row r="456" spans="1:18" s="68" customFormat="1" hidden="1" x14ac:dyDescent="0.25">
      <c r="A456" s="862"/>
      <c r="B456" s="862"/>
      <c r="C456" s="862"/>
      <c r="D456" s="862"/>
      <c r="E456" s="862"/>
      <c r="F456" s="862"/>
      <c r="G456" s="67"/>
      <c r="H456" s="67"/>
      <c r="I456" s="67"/>
      <c r="J456" s="67"/>
      <c r="M456" s="335"/>
      <c r="O456" s="121"/>
      <c r="P456" s="88"/>
      <c r="Q456" s="121"/>
      <c r="R456" s="121"/>
    </row>
    <row r="457" spans="1:18" s="68" customFormat="1" ht="51.75" hidden="1" customHeight="1" x14ac:dyDescent="0.25">
      <c r="A457" s="52" t="s">
        <v>24</v>
      </c>
      <c r="B457" s="52" t="s">
        <v>14</v>
      </c>
      <c r="C457" s="52" t="s">
        <v>78</v>
      </c>
      <c r="D457" s="52" t="s">
        <v>27</v>
      </c>
      <c r="E457" s="52" t="s">
        <v>79</v>
      </c>
      <c r="F457" s="52" t="s">
        <v>7</v>
      </c>
      <c r="G457" s="150" t="s">
        <v>103</v>
      </c>
      <c r="H457" s="67"/>
      <c r="I457" s="67"/>
      <c r="J457" s="67"/>
      <c r="M457" s="299"/>
      <c r="O457" s="121"/>
      <c r="P457" s="88"/>
      <c r="Q457" s="121"/>
      <c r="R457" s="121"/>
    </row>
    <row r="458" spans="1:18" s="79" customFormat="1" hidden="1" x14ac:dyDescent="0.25">
      <c r="A458" s="57">
        <v>1</v>
      </c>
      <c r="B458" s="57">
        <v>2</v>
      </c>
      <c r="C458" s="57">
        <v>3</v>
      </c>
      <c r="D458" s="57">
        <v>4</v>
      </c>
      <c r="E458" s="57">
        <v>5</v>
      </c>
      <c r="F458" s="57">
        <v>6</v>
      </c>
      <c r="G458" s="154">
        <v>7</v>
      </c>
      <c r="H458" s="78"/>
      <c r="I458" s="78"/>
      <c r="J458" s="78"/>
      <c r="M458" s="299"/>
      <c r="N458" s="68"/>
      <c r="O458" s="121"/>
      <c r="P458" s="198"/>
      <c r="Q458" s="193"/>
      <c r="R458" s="193"/>
    </row>
    <row r="459" spans="1:18" s="68" customFormat="1" ht="50.25" hidden="1" customHeight="1" x14ac:dyDescent="0.25">
      <c r="A459" s="52">
        <v>1</v>
      </c>
      <c r="B459" s="10"/>
      <c r="C459" s="52"/>
      <c r="D459" s="52"/>
      <c r="E459" s="6" t="e">
        <f>F459/D459</f>
        <v>#DIV/0!</v>
      </c>
      <c r="F459" s="6"/>
      <c r="G459" s="152"/>
      <c r="H459" s="67"/>
      <c r="I459" s="67"/>
      <c r="J459" s="67"/>
      <c r="M459" s="334"/>
      <c r="N459" s="79"/>
      <c r="O459" s="193"/>
      <c r="P459" s="88"/>
      <c r="Q459" s="121"/>
      <c r="R459" s="121"/>
    </row>
    <row r="460" spans="1:18" ht="38.25" hidden="1" customHeight="1" x14ac:dyDescent="0.25">
      <c r="A460" s="144"/>
      <c r="B460" s="145" t="s">
        <v>20</v>
      </c>
      <c r="C460" s="144" t="s">
        <v>21</v>
      </c>
      <c r="D460" s="144" t="s">
        <v>21</v>
      </c>
      <c r="E460" s="144" t="s">
        <v>21</v>
      </c>
      <c r="F460" s="146">
        <f>F459</f>
        <v>0</v>
      </c>
      <c r="G460" s="153" t="s">
        <v>12</v>
      </c>
      <c r="M460" s="299"/>
      <c r="N460" s="68"/>
      <c r="O460" s="121"/>
      <c r="P460" s="106"/>
    </row>
    <row r="461" spans="1:18" ht="24.95" customHeight="1" x14ac:dyDescent="0.25">
      <c r="A461" s="35"/>
      <c r="B461" s="11"/>
      <c r="C461" s="17"/>
      <c r="D461" s="17"/>
      <c r="E461" s="17"/>
      <c r="F461" s="36"/>
      <c r="N461" s="36">
        <f>N453+N422+N362+N352+N340+N331+N314</f>
        <v>5430792.2200000007</v>
      </c>
      <c r="O461" s="726" t="s">
        <v>468</v>
      </c>
      <c r="P461" s="106">
        <v>119580.4</v>
      </c>
    </row>
    <row r="462" spans="1:18" ht="45" customHeight="1" x14ac:dyDescent="0.25">
      <c r="A462" s="35"/>
      <c r="B462" s="177" t="s">
        <v>219</v>
      </c>
      <c r="C462" s="164">
        <f>C463+C464+C465</f>
        <v>5512835.7400000002</v>
      </c>
      <c r="D462" s="204"/>
      <c r="E462" s="204"/>
      <c r="F462" s="36"/>
      <c r="L462" s="38" t="e">
        <f>SUM(#REF!)</f>
        <v>#REF!</v>
      </c>
      <c r="P462" s="20">
        <v>215893.88</v>
      </c>
    </row>
    <row r="463" spans="1:18" ht="39.75" customHeight="1" x14ac:dyDescent="0.25">
      <c r="A463" s="35"/>
      <c r="B463" s="11" t="s">
        <v>220</v>
      </c>
      <c r="C463" s="164">
        <f>F460+D453+D443+E432+F422+F408+F399+F390+E380+F362+E352+D340+D331+E314+F299+F289+F281+F266+D257+D248+E239+E226+E217+C205+C194+C183+C172+C159+E146+E131+E120+D99+E110+E83+F74+F64+F46+E32+J24-C464-C465</f>
        <v>5512835.7400000002</v>
      </c>
      <c r="D463" s="17"/>
      <c r="E463" s="17"/>
      <c r="F463" s="36"/>
      <c r="M463" s="176" t="s">
        <v>88</v>
      </c>
      <c r="N463" s="556" t="e">
        <f>C462-L462</f>
        <v>#REF!</v>
      </c>
      <c r="P463" s="20">
        <v>285166.59999999998</v>
      </c>
    </row>
    <row r="464" spans="1:18" ht="34.5" customHeight="1" x14ac:dyDescent="0.25">
      <c r="A464" s="17"/>
      <c r="B464" s="11" t="s">
        <v>13</v>
      </c>
      <c r="C464" s="164">
        <v>0</v>
      </c>
      <c r="D464" s="17"/>
      <c r="E464" s="17"/>
      <c r="F464" s="17"/>
      <c r="P464" s="20">
        <v>202687.4</v>
      </c>
    </row>
    <row r="465" spans="1:18" ht="36" customHeight="1" x14ac:dyDescent="0.25">
      <c r="A465" s="17"/>
      <c r="B465" s="11" t="s">
        <v>106</v>
      </c>
      <c r="C465" s="164">
        <v>0</v>
      </c>
      <c r="D465" s="17"/>
      <c r="E465" s="17"/>
      <c r="F465" s="17"/>
    </row>
    <row r="466" spans="1:18" ht="24.95" customHeight="1" x14ac:dyDescent="0.25">
      <c r="A466" s="17"/>
      <c r="B466" s="11"/>
      <c r="C466" s="17"/>
      <c r="D466" s="308" t="s">
        <v>270</v>
      </c>
      <c r="E466" s="17"/>
      <c r="F466" s="17"/>
      <c r="L466" s="757" t="e">
        <f>L462-E110-C473</f>
        <v>#REF!</v>
      </c>
      <c r="M466" s="327" t="s">
        <v>460</v>
      </c>
    </row>
    <row r="467" spans="1:18" ht="37.5" customHeight="1" x14ac:dyDescent="0.25">
      <c r="A467" s="17"/>
      <c r="B467" s="175" t="s">
        <v>195</v>
      </c>
      <c r="C467" s="201">
        <f>F460+D453+D443+E432+F422+F408+F399+F390+E380+F362+E352+D340+D331+E314+F299+F289+F281+F266+D257+D248+E239</f>
        <v>5467835.7400000002</v>
      </c>
      <c r="D467" s="308" t="s">
        <v>12</v>
      </c>
      <c r="E467" s="17"/>
      <c r="F467" s="17"/>
    </row>
    <row r="468" spans="1:18" ht="54.75" customHeight="1" x14ac:dyDescent="0.25">
      <c r="A468" s="17"/>
      <c r="B468" s="200" t="s">
        <v>196</v>
      </c>
      <c r="C468" s="202"/>
      <c r="D468" s="308" t="s">
        <v>12</v>
      </c>
      <c r="E468" s="17"/>
      <c r="F468" s="17"/>
    </row>
    <row r="469" spans="1:18" s="307" customFormat="1" ht="41.25" customHeight="1" x14ac:dyDescent="0.25">
      <c r="A469" s="17"/>
      <c r="B469" s="917" t="s">
        <v>264</v>
      </c>
      <c r="C469" s="249"/>
      <c r="D469" s="552" t="s">
        <v>365</v>
      </c>
      <c r="E469" s="918" t="s">
        <v>266</v>
      </c>
      <c r="F469" s="17" t="s">
        <v>368</v>
      </c>
      <c r="K469" s="68"/>
      <c r="M469" s="327"/>
      <c r="N469" s="67"/>
      <c r="O469" s="184"/>
      <c r="P469" s="184"/>
      <c r="Q469" s="184"/>
      <c r="R469" s="184"/>
    </row>
    <row r="470" spans="1:18" s="307" customFormat="1" ht="38.25" customHeight="1" x14ac:dyDescent="0.25">
      <c r="A470" s="17"/>
      <c r="B470" s="917"/>
      <c r="C470" s="249"/>
      <c r="D470" s="552" t="s">
        <v>366</v>
      </c>
      <c r="E470" s="918"/>
      <c r="F470" s="17" t="s">
        <v>271</v>
      </c>
      <c r="K470" s="68"/>
      <c r="M470" s="327"/>
      <c r="O470" s="184"/>
      <c r="P470" s="184"/>
      <c r="Q470" s="184"/>
      <c r="R470" s="184"/>
    </row>
    <row r="471" spans="1:18" s="307" customFormat="1" ht="36.75" customHeight="1" x14ac:dyDescent="0.25">
      <c r="A471" s="17"/>
      <c r="B471" s="917"/>
      <c r="C471" s="249"/>
      <c r="D471" s="552" t="s">
        <v>367</v>
      </c>
      <c r="E471" s="918"/>
      <c r="F471" s="17" t="s">
        <v>261</v>
      </c>
      <c r="K471" s="68"/>
      <c r="M471" s="327"/>
      <c r="O471" s="184"/>
      <c r="P471" s="184"/>
      <c r="Q471" s="184"/>
      <c r="R471" s="184"/>
    </row>
    <row r="472" spans="1:18" s="307" customFormat="1" ht="41.25" customHeight="1" x14ac:dyDescent="0.25">
      <c r="A472" s="17"/>
      <c r="B472" s="917"/>
      <c r="C472" s="249"/>
      <c r="D472" s="310"/>
      <c r="E472" s="918"/>
      <c r="F472" s="17" t="s">
        <v>263</v>
      </c>
      <c r="K472" s="68"/>
      <c r="M472" s="327"/>
      <c r="O472" s="184"/>
      <c r="P472" s="184"/>
      <c r="Q472" s="184"/>
      <c r="R472" s="184"/>
    </row>
    <row r="473" spans="1:18" ht="58.5" customHeight="1" x14ac:dyDescent="0.25">
      <c r="A473" s="17"/>
      <c r="B473" s="175" t="s">
        <v>197</v>
      </c>
      <c r="C473" s="201">
        <f>C467-C468</f>
        <v>5467835.7400000002</v>
      </c>
      <c r="D473" s="308" t="s">
        <v>12</v>
      </c>
      <c r="E473" s="17"/>
      <c r="F473" s="17"/>
      <c r="N473" s="307"/>
    </row>
    <row r="474" spans="1:18" ht="24.95" customHeight="1" x14ac:dyDescent="0.25">
      <c r="A474" s="17"/>
      <c r="B474" s="11"/>
      <c r="C474" s="36">
        <f>C467-C469-C470-C471-C472</f>
        <v>5467835.7400000002</v>
      </c>
      <c r="D474" s="17"/>
      <c r="E474" s="17"/>
      <c r="F474" s="17"/>
    </row>
    <row r="475" spans="1:18" ht="24.95" hidden="1" customHeight="1" x14ac:dyDescent="0.25">
      <c r="A475" s="17"/>
      <c r="B475" s="11"/>
      <c r="C475" s="17"/>
      <c r="D475" s="17"/>
      <c r="E475" s="17"/>
      <c r="F475" s="17"/>
    </row>
    <row r="476" spans="1:18" ht="24.95" hidden="1" customHeight="1" x14ac:dyDescent="0.25">
      <c r="A476" s="17"/>
      <c r="B476" s="11"/>
      <c r="C476" s="17"/>
      <c r="D476" s="17"/>
      <c r="E476" s="17"/>
      <c r="F476" s="17"/>
    </row>
    <row r="477" spans="1:18" ht="24.95" customHeight="1" x14ac:dyDescent="0.25">
      <c r="A477" s="17"/>
      <c r="B477" s="11"/>
      <c r="C477" s="17"/>
      <c r="D477" s="17"/>
      <c r="E477" s="17"/>
      <c r="F477" s="17"/>
    </row>
    <row r="478" spans="1:18" s="17" customFormat="1" x14ac:dyDescent="0.25">
      <c r="A478" s="858" t="s">
        <v>11</v>
      </c>
      <c r="B478" s="858"/>
      <c r="C478" s="47"/>
      <c r="D478" s="859" t="e">
        <f>#REF!</f>
        <v>#REF!</v>
      </c>
      <c r="E478" s="859"/>
      <c r="L478" s="3"/>
      <c r="M478" s="327"/>
      <c r="N478" s="67"/>
      <c r="O478" s="184"/>
      <c r="P478" s="20"/>
      <c r="Q478" s="20"/>
      <c r="R478" s="20"/>
    </row>
    <row r="479" spans="1:18" s="17" customFormat="1" x14ac:dyDescent="0.25">
      <c r="B479" s="40"/>
      <c r="C479" s="50" t="s">
        <v>10</v>
      </c>
      <c r="D479" s="857" t="s">
        <v>3</v>
      </c>
      <c r="E479" s="857"/>
      <c r="L479" s="3"/>
      <c r="M479" s="332"/>
      <c r="O479" s="20"/>
      <c r="P479" s="20"/>
      <c r="Q479" s="20"/>
      <c r="R479" s="20"/>
    </row>
    <row r="480" spans="1:18" ht="33" customHeight="1" x14ac:dyDescent="0.25">
      <c r="A480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80" s="851"/>
      <c r="C480" s="851"/>
      <c r="D480" s="851"/>
      <c r="E480" s="851"/>
      <c r="F480" s="851"/>
      <c r="G480" s="851"/>
      <c r="H480" s="851"/>
      <c r="I480" s="851"/>
      <c r="J480" s="851"/>
      <c r="K480" s="851"/>
      <c r="M480" s="332"/>
      <c r="N480" s="17"/>
      <c r="O480" s="20"/>
    </row>
    <row r="481" spans="1:18" ht="9" customHeight="1" x14ac:dyDescent="0.25"/>
    <row r="482" spans="1:18" ht="33.75" customHeight="1" x14ac:dyDescent="0.25">
      <c r="A482" s="852" t="s">
        <v>77</v>
      </c>
      <c r="B482" s="852"/>
      <c r="C482" s="852"/>
      <c r="D482" s="852"/>
      <c r="E482" s="852"/>
      <c r="F482" s="852"/>
      <c r="G482" s="852"/>
      <c r="H482" s="852"/>
      <c r="I482" s="852"/>
      <c r="J482" s="852"/>
      <c r="K482" s="852"/>
    </row>
    <row r="484" spans="1:18" ht="19.5" customHeight="1" x14ac:dyDescent="0.25">
      <c r="A484" s="111"/>
      <c r="B484" s="111"/>
      <c r="C484" s="111"/>
      <c r="D484" s="111"/>
      <c r="E484" s="111"/>
      <c r="F484" s="111"/>
      <c r="G484" s="69" t="s">
        <v>104</v>
      </c>
      <c r="H484" s="2"/>
      <c r="I484" s="70"/>
      <c r="J484" s="2"/>
      <c r="K484" s="71" t="s">
        <v>434</v>
      </c>
    </row>
    <row r="485" spans="1:18" x14ac:dyDescent="0.25">
      <c r="B485" s="17"/>
    </row>
    <row r="486" spans="1:18" ht="45.75" customHeight="1" x14ac:dyDescent="0.25">
      <c r="A486" s="853" t="s">
        <v>95</v>
      </c>
      <c r="B486" s="853"/>
      <c r="C486" s="915" t="s">
        <v>5</v>
      </c>
      <c r="D486" s="915"/>
      <c r="E486" s="915"/>
      <c r="F486" s="915"/>
      <c r="G486" s="915"/>
      <c r="H486" s="915"/>
      <c r="I486" s="915"/>
      <c r="J486" s="915"/>
      <c r="K486" s="915"/>
    </row>
    <row r="487" spans="1:18" ht="14.25" customHeight="1" x14ac:dyDescent="0.25">
      <c r="A487" s="20"/>
      <c r="B487" s="20"/>
      <c r="C487" s="66"/>
      <c r="D487" s="66"/>
      <c r="E487" s="66"/>
      <c r="F487" s="66"/>
      <c r="G487" s="66"/>
      <c r="H487" s="66"/>
      <c r="I487" s="66"/>
      <c r="J487" s="66"/>
      <c r="K487" s="72"/>
    </row>
    <row r="488" spans="1:18" ht="21" customHeight="1" x14ac:dyDescent="0.25"/>
    <row r="489" spans="1:18" ht="48" customHeight="1" x14ac:dyDescent="0.25">
      <c r="A489" s="881" t="s">
        <v>307</v>
      </c>
      <c r="B489" s="881"/>
      <c r="C489" s="881"/>
      <c r="D489" s="881"/>
      <c r="E489" s="881"/>
      <c r="F489" s="881"/>
      <c r="G489" s="881"/>
      <c r="H489" s="881"/>
      <c r="I489" s="881"/>
      <c r="J489" s="881"/>
      <c r="K489" s="881"/>
    </row>
    <row r="490" spans="1:18" ht="24" customHeight="1" x14ac:dyDescent="0.25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</row>
    <row r="491" spans="1:18" ht="30" hidden="1" customHeight="1" x14ac:dyDescent="0.25">
      <c r="A491" s="880" t="s">
        <v>191</v>
      </c>
      <c r="B491" s="880"/>
      <c r="C491" s="880"/>
      <c r="D491" s="880"/>
      <c r="E491" s="880"/>
      <c r="F491" s="880"/>
      <c r="G491" s="880"/>
      <c r="H491" s="880"/>
      <c r="I491" s="880"/>
      <c r="J491" s="880"/>
      <c r="K491" s="880"/>
    </row>
    <row r="492" spans="1:18" s="68" customFormat="1" ht="30" hidden="1" customHeight="1" x14ac:dyDescent="0.25">
      <c r="A492" s="203"/>
      <c r="B492" s="203"/>
      <c r="C492" s="203"/>
      <c r="D492" s="203"/>
      <c r="E492" s="203"/>
      <c r="F492" s="203"/>
      <c r="G492" s="203"/>
      <c r="H492" s="203"/>
      <c r="I492" s="203"/>
      <c r="J492" s="203"/>
      <c r="K492" s="203"/>
      <c r="M492" s="327"/>
      <c r="N492" s="67"/>
      <c r="O492" s="184"/>
      <c r="P492" s="121"/>
      <c r="Q492" s="121"/>
      <c r="R492" s="121"/>
    </row>
    <row r="493" spans="1:18" ht="38.25" hidden="1" customHeight="1" x14ac:dyDescent="0.25">
      <c r="A493" s="882" t="s">
        <v>120</v>
      </c>
      <c r="B493" s="882"/>
      <c r="C493" s="882"/>
      <c r="D493" s="882"/>
      <c r="E493" s="882"/>
      <c r="F493" s="882"/>
      <c r="G493" s="882"/>
      <c r="H493" s="882"/>
      <c r="I493" s="882"/>
      <c r="J493" s="882"/>
      <c r="K493" s="882"/>
      <c r="M493" s="299"/>
      <c r="N493" s="68"/>
      <c r="O493" s="121"/>
    </row>
    <row r="494" spans="1:18" ht="6.75" hidden="1" customHeight="1" x14ac:dyDescent="0.25">
      <c r="B494" s="111"/>
      <c r="C494" s="111"/>
      <c r="D494" s="111"/>
      <c r="E494" s="111"/>
      <c r="F494" s="111"/>
      <c r="G494" s="111"/>
      <c r="H494" s="111"/>
      <c r="I494" s="111"/>
      <c r="J494" s="111"/>
      <c r="K494" s="18"/>
    </row>
    <row r="495" spans="1:18" ht="6.75" hidden="1" customHeight="1" x14ac:dyDescent="0.25">
      <c r="B495" s="111"/>
      <c r="C495" s="111"/>
      <c r="D495" s="111"/>
      <c r="E495" s="111"/>
      <c r="F495" s="111"/>
      <c r="G495" s="111"/>
      <c r="H495" s="111"/>
      <c r="I495" s="111"/>
      <c r="J495" s="111"/>
      <c r="K495" s="18"/>
    </row>
    <row r="496" spans="1:18" ht="8.25" hidden="1" customHeight="1" x14ac:dyDescent="0.25">
      <c r="B496" s="17"/>
      <c r="C496" s="17"/>
      <c r="D496" s="17"/>
      <c r="E496" s="17"/>
      <c r="F496" s="17"/>
      <c r="G496" s="17"/>
      <c r="H496" s="17"/>
      <c r="I496" s="17"/>
      <c r="J496" s="17"/>
      <c r="K496" s="19"/>
    </row>
    <row r="497" spans="1:18" ht="3" hidden="1" customHeight="1" x14ac:dyDescent="0.25">
      <c r="B497" s="11"/>
      <c r="C497" s="11"/>
      <c r="D497" s="20"/>
      <c r="E497" s="20"/>
      <c r="F497" s="20"/>
      <c r="G497" s="20"/>
      <c r="H497" s="20"/>
      <c r="I497" s="20"/>
      <c r="J497" s="20"/>
      <c r="K497" s="21"/>
    </row>
    <row r="498" spans="1:18" ht="52.5" hidden="1" customHeight="1" x14ac:dyDescent="0.25">
      <c r="A498" s="875" t="s">
        <v>24</v>
      </c>
      <c r="B498" s="875" t="s">
        <v>22</v>
      </c>
      <c r="C498" s="875" t="s">
        <v>23</v>
      </c>
      <c r="D498" s="877" t="s">
        <v>16</v>
      </c>
      <c r="E498" s="878"/>
      <c r="F498" s="878"/>
      <c r="G498" s="879"/>
      <c r="H498" s="884" t="s">
        <v>17</v>
      </c>
      <c r="I498" s="884" t="s">
        <v>25</v>
      </c>
      <c r="J498" s="873" t="s">
        <v>113</v>
      </c>
      <c r="K498" s="902" t="s">
        <v>103</v>
      </c>
    </row>
    <row r="499" spans="1:18" hidden="1" x14ac:dyDescent="0.25">
      <c r="A499" s="883"/>
      <c r="B499" s="883"/>
      <c r="C499" s="883"/>
      <c r="D499" s="875" t="s">
        <v>6</v>
      </c>
      <c r="E499" s="877" t="s">
        <v>1</v>
      </c>
      <c r="F499" s="878"/>
      <c r="G499" s="879"/>
      <c r="H499" s="885"/>
      <c r="I499" s="885"/>
      <c r="J499" s="873"/>
      <c r="K499" s="902"/>
    </row>
    <row r="500" spans="1:18" ht="116.25" hidden="1" x14ac:dyDescent="0.25">
      <c r="A500" s="876"/>
      <c r="B500" s="876"/>
      <c r="C500" s="876"/>
      <c r="D500" s="876"/>
      <c r="E500" s="167" t="s">
        <v>18</v>
      </c>
      <c r="F500" s="167" t="s">
        <v>26</v>
      </c>
      <c r="G500" s="167" t="s">
        <v>19</v>
      </c>
      <c r="H500" s="886"/>
      <c r="I500" s="886"/>
      <c r="J500" s="873"/>
      <c r="K500" s="902"/>
    </row>
    <row r="501" spans="1:18" s="78" customFormat="1" hidden="1" x14ac:dyDescent="0.25">
      <c r="A501" s="113">
        <v>1</v>
      </c>
      <c r="B501" s="113">
        <v>2</v>
      </c>
      <c r="C501" s="113">
        <v>3</v>
      </c>
      <c r="D501" s="113">
        <v>4</v>
      </c>
      <c r="E501" s="113">
        <v>5</v>
      </c>
      <c r="F501" s="113">
        <v>6</v>
      </c>
      <c r="G501" s="113">
        <v>7</v>
      </c>
      <c r="H501" s="113">
        <v>8</v>
      </c>
      <c r="I501" s="113">
        <v>9</v>
      </c>
      <c r="J501" s="113">
        <v>10</v>
      </c>
      <c r="K501" s="154">
        <v>11</v>
      </c>
      <c r="M501" s="327"/>
      <c r="N501" s="67"/>
      <c r="O501" s="184"/>
      <c r="P501" s="188"/>
      <c r="Q501" s="188"/>
      <c r="R501" s="188"/>
    </row>
    <row r="502" spans="1:18" ht="36" hidden="1" customHeight="1" x14ac:dyDescent="0.25">
      <c r="A502" s="167" t="s">
        <v>89</v>
      </c>
      <c r="B502" s="10" t="s">
        <v>102</v>
      </c>
      <c r="C502" s="255"/>
      <c r="D502" s="255">
        <f>F502+G502+E502</f>
        <v>0</v>
      </c>
      <c r="E502" s="255">
        <v>0</v>
      </c>
      <c r="F502" s="255">
        <v>0</v>
      </c>
      <c r="G502" s="255"/>
      <c r="H502" s="255">
        <v>0</v>
      </c>
      <c r="I502" s="255">
        <v>1</v>
      </c>
      <c r="J502" s="5">
        <f>C502*D502*(1+H502/100)*I502*12</f>
        <v>0</v>
      </c>
      <c r="K502" s="153"/>
      <c r="M502" s="328"/>
      <c r="N502" s="78"/>
      <c r="O502" s="188"/>
    </row>
    <row r="503" spans="1:18" ht="35.1" hidden="1" customHeight="1" x14ac:dyDescent="0.25">
      <c r="A503" s="144"/>
      <c r="B503" s="145" t="s">
        <v>20</v>
      </c>
      <c r="C503" s="146">
        <f>SUM(C502:C502)</f>
        <v>0</v>
      </c>
      <c r="D503" s="146">
        <f>SUM(D502:D502)</f>
        <v>0</v>
      </c>
      <c r="E503" s="144" t="s">
        <v>21</v>
      </c>
      <c r="F503" s="144" t="s">
        <v>21</v>
      </c>
      <c r="G503" s="144" t="s">
        <v>21</v>
      </c>
      <c r="H503" s="144" t="s">
        <v>21</v>
      </c>
      <c r="I503" s="144" t="s">
        <v>21</v>
      </c>
      <c r="J503" s="146">
        <f>SUM(J502:J502)</f>
        <v>0</v>
      </c>
      <c r="K503" s="155" t="s">
        <v>12</v>
      </c>
    </row>
    <row r="504" spans="1:18" hidden="1" x14ac:dyDescent="0.25"/>
    <row r="505" spans="1:18" hidden="1" x14ac:dyDescent="0.25">
      <c r="A505" s="868" t="s">
        <v>124</v>
      </c>
      <c r="B505" s="868"/>
      <c r="C505" s="868"/>
      <c r="D505" s="868"/>
      <c r="E505" s="868"/>
      <c r="F505" s="868"/>
      <c r="G505" s="868"/>
      <c r="H505" s="868"/>
      <c r="I505" s="868"/>
      <c r="J505" s="868"/>
      <c r="K505" s="868"/>
    </row>
    <row r="506" spans="1:18" hidden="1" x14ac:dyDescent="0.25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</row>
    <row r="507" spans="1:18" ht="59.25" hidden="1" customHeight="1" x14ac:dyDescent="0.25">
      <c r="A507" s="14" t="s">
        <v>24</v>
      </c>
      <c r="B507" s="14" t="s">
        <v>14</v>
      </c>
      <c r="C507" s="167" t="s">
        <v>132</v>
      </c>
      <c r="D507" s="167" t="s">
        <v>133</v>
      </c>
      <c r="E507" s="167" t="s">
        <v>134</v>
      </c>
      <c r="F507" s="178" t="s">
        <v>103</v>
      </c>
      <c r="G507" s="174"/>
      <c r="H507" s="174"/>
      <c r="I507" s="174"/>
      <c r="J507" s="174"/>
    </row>
    <row r="508" spans="1:18" hidden="1" x14ac:dyDescent="0.25">
      <c r="A508" s="91">
        <v>1</v>
      </c>
      <c r="B508" s="91">
        <v>2</v>
      </c>
      <c r="C508" s="113">
        <v>3</v>
      </c>
      <c r="D508" s="113">
        <v>4</v>
      </c>
      <c r="E508" s="113">
        <v>5</v>
      </c>
      <c r="F508" s="151">
        <v>6</v>
      </c>
      <c r="G508" s="174"/>
      <c r="H508" s="174"/>
      <c r="I508" s="174"/>
      <c r="J508" s="174"/>
    </row>
    <row r="509" spans="1:18" ht="131.25" hidden="1" customHeight="1" x14ac:dyDescent="0.35">
      <c r="A509" s="84">
        <v>1</v>
      </c>
      <c r="B509" s="90" t="s">
        <v>123</v>
      </c>
      <c r="C509" s="165"/>
      <c r="D509" s="77">
        <v>12</v>
      </c>
      <c r="E509" s="85"/>
      <c r="F509" s="179"/>
      <c r="G509" s="86"/>
      <c r="H509" s="87"/>
      <c r="I509" s="16"/>
      <c r="J509" s="88"/>
    </row>
    <row r="510" spans="1:18" ht="42" hidden="1" customHeight="1" x14ac:dyDescent="0.35">
      <c r="A510" s="84">
        <v>2</v>
      </c>
      <c r="B510" s="90" t="s">
        <v>160</v>
      </c>
      <c r="C510" s="165"/>
      <c r="D510" s="77"/>
      <c r="E510" s="85"/>
      <c r="F510" s="179"/>
      <c r="G510" s="86"/>
      <c r="H510" s="87"/>
      <c r="I510" s="16"/>
      <c r="J510" s="88"/>
    </row>
    <row r="511" spans="1:18" ht="36" hidden="1" customHeight="1" x14ac:dyDescent="0.35">
      <c r="A511" s="147"/>
      <c r="B511" s="145" t="s">
        <v>20</v>
      </c>
      <c r="C511" s="148"/>
      <c r="D511" s="149"/>
      <c r="E511" s="146">
        <f>E510+E509</f>
        <v>0</v>
      </c>
      <c r="F511" s="153" t="s">
        <v>12</v>
      </c>
      <c r="G511" s="174"/>
      <c r="H511" s="174"/>
      <c r="I511" s="16"/>
      <c r="J511" s="89"/>
    </row>
    <row r="512" spans="1:18" hidden="1" x14ac:dyDescent="0.25"/>
    <row r="513" spans="1:18" ht="39" hidden="1" customHeight="1" x14ac:dyDescent="0.25">
      <c r="A513" s="880" t="s">
        <v>190</v>
      </c>
      <c r="B513" s="880"/>
      <c r="C513" s="880"/>
      <c r="D513" s="880"/>
      <c r="E513" s="880"/>
      <c r="F513" s="880"/>
      <c r="G513" s="880"/>
      <c r="H513" s="880"/>
      <c r="I513" s="880"/>
      <c r="J513" s="880"/>
      <c r="K513" s="880"/>
    </row>
    <row r="514" spans="1:18" ht="12.75" hidden="1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1:18" ht="31.5" hidden="1" customHeight="1" x14ac:dyDescent="0.25">
      <c r="A515" s="865" t="s">
        <v>121</v>
      </c>
      <c r="B515" s="865"/>
      <c r="C515" s="865"/>
      <c r="D515" s="865"/>
      <c r="E515" s="865"/>
      <c r="F515" s="865"/>
      <c r="G515" s="865"/>
      <c r="H515" s="865"/>
      <c r="I515" s="865"/>
      <c r="J515" s="865"/>
      <c r="K515" s="865"/>
    </row>
    <row r="516" spans="1:18" hidden="1" x14ac:dyDescent="0.25">
      <c r="A516" s="163"/>
      <c r="B516" s="24"/>
      <c r="C516" s="163"/>
      <c r="D516" s="163"/>
      <c r="E516" s="163"/>
      <c r="F516" s="163"/>
      <c r="O516" s="106"/>
    </row>
    <row r="517" spans="1:18" ht="116.25" hidden="1" x14ac:dyDescent="0.25">
      <c r="A517" s="167" t="s">
        <v>24</v>
      </c>
      <c r="B517" s="167" t="s">
        <v>14</v>
      </c>
      <c r="C517" s="167" t="s">
        <v>40</v>
      </c>
      <c r="D517" s="167" t="s">
        <v>38</v>
      </c>
      <c r="E517" s="167" t="s">
        <v>39</v>
      </c>
      <c r="F517" s="167" t="s">
        <v>80</v>
      </c>
      <c r="G517" s="178" t="s">
        <v>103</v>
      </c>
      <c r="O517" s="106"/>
    </row>
    <row r="518" spans="1:18" s="78" customFormat="1" hidden="1" x14ac:dyDescent="0.25">
      <c r="A518" s="113">
        <v>1</v>
      </c>
      <c r="B518" s="113">
        <v>2</v>
      </c>
      <c r="C518" s="113">
        <v>3</v>
      </c>
      <c r="D518" s="113">
        <v>4</v>
      </c>
      <c r="E518" s="113">
        <v>5</v>
      </c>
      <c r="F518" s="113">
        <v>6</v>
      </c>
      <c r="G518" s="154">
        <v>7</v>
      </c>
      <c r="K518" s="79"/>
      <c r="M518" s="327"/>
      <c r="N518" s="67"/>
      <c r="O518" s="106"/>
      <c r="P518" s="188"/>
      <c r="Q518" s="188"/>
      <c r="R518" s="188"/>
    </row>
    <row r="519" spans="1:18" ht="78" hidden="1" customHeight="1" x14ac:dyDescent="0.25">
      <c r="A519" s="167">
        <v>1</v>
      </c>
      <c r="B519" s="10" t="s">
        <v>28</v>
      </c>
      <c r="C519" s="167" t="s">
        <v>21</v>
      </c>
      <c r="D519" s="167" t="s">
        <v>21</v>
      </c>
      <c r="E519" s="167" t="s">
        <v>21</v>
      </c>
      <c r="F519" s="5">
        <f>F521</f>
        <v>0</v>
      </c>
      <c r="G519" s="156"/>
      <c r="M519" s="328"/>
      <c r="N519" s="78"/>
      <c r="O519" s="186"/>
    </row>
    <row r="520" spans="1:18" hidden="1" x14ac:dyDescent="0.25">
      <c r="A520" s="873" t="s">
        <v>29</v>
      </c>
      <c r="B520" s="10" t="s">
        <v>1</v>
      </c>
      <c r="C520" s="167"/>
      <c r="D520" s="167"/>
      <c r="E520" s="167"/>
      <c r="F520" s="5"/>
      <c r="G520" s="156"/>
      <c r="O520" s="106"/>
    </row>
    <row r="521" spans="1:18" ht="78" hidden="1" customHeight="1" x14ac:dyDescent="0.25">
      <c r="A521" s="873"/>
      <c r="B521" s="10" t="s">
        <v>30</v>
      </c>
      <c r="C521" s="167" t="e">
        <f>F521/E521/D521</f>
        <v>#DIV/0!</v>
      </c>
      <c r="D521" s="167"/>
      <c r="E521" s="167"/>
      <c r="F521" s="5"/>
      <c r="G521" s="156"/>
      <c r="O521" s="106"/>
    </row>
    <row r="522" spans="1:18" ht="78" hidden="1" customHeight="1" x14ac:dyDescent="0.25">
      <c r="A522" s="167">
        <v>2</v>
      </c>
      <c r="B522" s="10" t="s">
        <v>34</v>
      </c>
      <c r="C522" s="167" t="s">
        <v>21</v>
      </c>
      <c r="D522" s="167" t="s">
        <v>21</v>
      </c>
      <c r="E522" s="167" t="s">
        <v>21</v>
      </c>
      <c r="F522" s="5">
        <f>F524</f>
        <v>0</v>
      </c>
      <c r="G522" s="156"/>
      <c r="O522" s="106"/>
    </row>
    <row r="523" spans="1:18" hidden="1" x14ac:dyDescent="0.25">
      <c r="A523" s="873" t="s">
        <v>35</v>
      </c>
      <c r="B523" s="10" t="s">
        <v>1</v>
      </c>
      <c r="C523" s="167"/>
      <c r="D523" s="167"/>
      <c r="E523" s="167"/>
      <c r="F523" s="5"/>
      <c r="G523" s="156"/>
      <c r="O523" s="106"/>
    </row>
    <row r="524" spans="1:18" ht="78" hidden="1" customHeight="1" x14ac:dyDescent="0.25">
      <c r="A524" s="873"/>
      <c r="B524" s="10" t="s">
        <v>30</v>
      </c>
      <c r="C524" s="167" t="e">
        <f t="shared" ref="C524" si="25">F524/E524/D524</f>
        <v>#DIV/0!</v>
      </c>
      <c r="D524" s="167"/>
      <c r="E524" s="167"/>
      <c r="F524" s="5"/>
      <c r="G524" s="156"/>
      <c r="O524" s="106"/>
    </row>
    <row r="525" spans="1:18" ht="33" hidden="1" customHeight="1" x14ac:dyDescent="0.25">
      <c r="A525" s="147"/>
      <c r="B525" s="145" t="s">
        <v>20</v>
      </c>
      <c r="C525" s="144" t="s">
        <v>21</v>
      </c>
      <c r="D525" s="144" t="s">
        <v>21</v>
      </c>
      <c r="E525" s="144" t="s">
        <v>21</v>
      </c>
      <c r="F525" s="146">
        <f>F522+F519</f>
        <v>0</v>
      </c>
      <c r="G525" s="156" t="s">
        <v>12</v>
      </c>
      <c r="O525" s="106"/>
    </row>
    <row r="526" spans="1:18" hidden="1" x14ac:dyDescent="0.25">
      <c r="A526" s="17"/>
      <c r="B526" s="11"/>
      <c r="C526" s="17"/>
      <c r="D526" s="17"/>
      <c r="E526" s="17"/>
      <c r="F526" s="17"/>
      <c r="O526" s="106"/>
    </row>
    <row r="527" spans="1:18" ht="30.75" hidden="1" customHeight="1" x14ac:dyDescent="0.25">
      <c r="A527" s="865" t="s">
        <v>118</v>
      </c>
      <c r="B527" s="865"/>
      <c r="C527" s="865"/>
      <c r="D527" s="865"/>
      <c r="E527" s="865"/>
      <c r="F527" s="865"/>
      <c r="G527" s="865"/>
      <c r="H527" s="865"/>
      <c r="I527" s="865"/>
      <c r="J527" s="865"/>
      <c r="K527" s="865"/>
      <c r="O527" s="106"/>
    </row>
    <row r="528" spans="1:18" hidden="1" x14ac:dyDescent="0.25">
      <c r="A528" s="163"/>
      <c r="B528" s="24"/>
      <c r="C528" s="163"/>
      <c r="D528" s="163"/>
      <c r="E528" s="163"/>
      <c r="F528" s="163"/>
      <c r="O528" s="106"/>
    </row>
    <row r="529" spans="1:18" ht="96" hidden="1" customHeight="1" x14ac:dyDescent="0.25">
      <c r="A529" s="167" t="s">
        <v>24</v>
      </c>
      <c r="B529" s="167" t="s">
        <v>14</v>
      </c>
      <c r="C529" s="167" t="s">
        <v>163</v>
      </c>
      <c r="D529" s="167" t="s">
        <v>38</v>
      </c>
      <c r="E529" s="167" t="s">
        <v>39</v>
      </c>
      <c r="F529" s="167" t="s">
        <v>80</v>
      </c>
      <c r="G529" s="178" t="s">
        <v>103</v>
      </c>
      <c r="O529" s="106"/>
    </row>
    <row r="530" spans="1:18" s="8" customFormat="1" hidden="1" x14ac:dyDescent="0.25">
      <c r="A530" s="112">
        <v>1</v>
      </c>
      <c r="B530" s="112">
        <v>2</v>
      </c>
      <c r="C530" s="112">
        <v>3</v>
      </c>
      <c r="D530" s="112">
        <v>4</v>
      </c>
      <c r="E530" s="112">
        <v>5</v>
      </c>
      <c r="F530" s="112">
        <v>6</v>
      </c>
      <c r="G530" s="157">
        <v>7</v>
      </c>
      <c r="K530" s="80"/>
      <c r="M530" s="327"/>
      <c r="N530" s="67"/>
      <c r="O530" s="106"/>
      <c r="P530" s="192"/>
      <c r="Q530" s="192"/>
      <c r="R530" s="192"/>
    </row>
    <row r="531" spans="1:18" ht="78" hidden="1" customHeight="1" x14ac:dyDescent="0.25">
      <c r="A531" s="167">
        <v>1</v>
      </c>
      <c r="B531" s="10" t="s">
        <v>28</v>
      </c>
      <c r="C531" s="167" t="s">
        <v>21</v>
      </c>
      <c r="D531" s="167" t="s">
        <v>21</v>
      </c>
      <c r="E531" s="167" t="s">
        <v>21</v>
      </c>
      <c r="F531" s="5">
        <f>F533+F535+F534+F536</f>
        <v>0</v>
      </c>
      <c r="G531" s="156"/>
      <c r="M531" s="329"/>
      <c r="N531" s="8"/>
      <c r="O531" s="187"/>
    </row>
    <row r="532" spans="1:18" hidden="1" x14ac:dyDescent="0.25">
      <c r="A532" s="167"/>
      <c r="B532" s="10" t="s">
        <v>1</v>
      </c>
      <c r="C532" s="167"/>
      <c r="D532" s="167"/>
      <c r="E532" s="167"/>
      <c r="F532" s="5"/>
      <c r="G532" s="156"/>
      <c r="O532" s="106"/>
    </row>
    <row r="533" spans="1:18" ht="52.5" hidden="1" customHeight="1" x14ac:dyDescent="0.25">
      <c r="A533" s="167" t="s">
        <v>29</v>
      </c>
      <c r="B533" s="10" t="s">
        <v>32</v>
      </c>
      <c r="C533" s="167" t="e">
        <f t="shared" ref="C533:C534" si="26">F533/E533/D533</f>
        <v>#DIV/0!</v>
      </c>
      <c r="D533" s="167"/>
      <c r="E533" s="167"/>
      <c r="F533" s="5"/>
      <c r="G533" s="156"/>
      <c r="O533" s="106"/>
    </row>
    <row r="534" spans="1:18" ht="54" hidden="1" customHeight="1" x14ac:dyDescent="0.25">
      <c r="A534" s="167" t="s">
        <v>31</v>
      </c>
      <c r="B534" s="10" t="s">
        <v>33</v>
      </c>
      <c r="C534" s="167" t="e">
        <f t="shared" si="26"/>
        <v>#DIV/0!</v>
      </c>
      <c r="D534" s="167"/>
      <c r="E534" s="167"/>
      <c r="F534" s="5"/>
      <c r="G534" s="156"/>
      <c r="O534" s="106"/>
    </row>
    <row r="535" spans="1:18" hidden="1" x14ac:dyDescent="0.25">
      <c r="A535" s="167"/>
      <c r="B535" s="10"/>
      <c r="C535" s="167"/>
      <c r="D535" s="167"/>
      <c r="E535" s="167"/>
      <c r="F535" s="5"/>
      <c r="G535" s="156"/>
      <c r="O535" s="106"/>
    </row>
    <row r="536" spans="1:18" hidden="1" x14ac:dyDescent="0.25">
      <c r="A536" s="167"/>
      <c r="B536" s="10"/>
      <c r="C536" s="167"/>
      <c r="D536" s="167"/>
      <c r="E536" s="167"/>
      <c r="F536" s="5"/>
      <c r="G536" s="156"/>
      <c r="O536" s="106"/>
    </row>
    <row r="537" spans="1:18" ht="72" hidden="1" customHeight="1" x14ac:dyDescent="0.25">
      <c r="A537" s="167">
        <v>2</v>
      </c>
      <c r="B537" s="10" t="s">
        <v>34</v>
      </c>
      <c r="C537" s="167" t="s">
        <v>21</v>
      </c>
      <c r="D537" s="167" t="s">
        <v>21</v>
      </c>
      <c r="E537" s="167" t="s">
        <v>21</v>
      </c>
      <c r="F537" s="5">
        <f>F539+F541+F540+F542</f>
        <v>0</v>
      </c>
      <c r="G537" s="156"/>
      <c r="O537" s="106"/>
    </row>
    <row r="538" spans="1:18" hidden="1" x14ac:dyDescent="0.25">
      <c r="A538" s="167"/>
      <c r="B538" s="10" t="s">
        <v>1</v>
      </c>
      <c r="C538" s="167"/>
      <c r="D538" s="167"/>
      <c r="E538" s="167"/>
      <c r="F538" s="5"/>
      <c r="G538" s="156"/>
      <c r="O538" s="106"/>
    </row>
    <row r="539" spans="1:18" ht="50.25" hidden="1" customHeight="1" x14ac:dyDescent="0.25">
      <c r="A539" s="167" t="s">
        <v>35</v>
      </c>
      <c r="B539" s="10" t="s">
        <v>32</v>
      </c>
      <c r="C539" s="167" t="e">
        <f t="shared" ref="C539:C540" si="27">F539/E539/D539</f>
        <v>#DIV/0!</v>
      </c>
      <c r="D539" s="167"/>
      <c r="E539" s="167"/>
      <c r="F539" s="5"/>
      <c r="G539" s="156"/>
      <c r="O539" s="106"/>
    </row>
    <row r="540" spans="1:18" ht="50.25" hidden="1" customHeight="1" x14ac:dyDescent="0.25">
      <c r="A540" s="167" t="s">
        <v>36</v>
      </c>
      <c r="B540" s="10" t="s">
        <v>33</v>
      </c>
      <c r="C540" s="167" t="e">
        <f t="shared" si="27"/>
        <v>#DIV/0!</v>
      </c>
      <c r="D540" s="167"/>
      <c r="E540" s="167"/>
      <c r="F540" s="5"/>
      <c r="G540" s="156"/>
      <c r="O540" s="106"/>
    </row>
    <row r="541" spans="1:18" ht="67.5" hidden="1" customHeight="1" x14ac:dyDescent="0.25">
      <c r="A541" s="167"/>
      <c r="B541" s="10"/>
      <c r="C541" s="167"/>
      <c r="D541" s="167"/>
      <c r="E541" s="167"/>
      <c r="F541" s="5"/>
      <c r="G541" s="156"/>
      <c r="O541" s="106"/>
    </row>
    <row r="542" spans="1:18" hidden="1" x14ac:dyDescent="0.25">
      <c r="A542" s="167"/>
      <c r="B542" s="10"/>
      <c r="C542" s="167"/>
      <c r="D542" s="167"/>
      <c r="E542" s="167"/>
      <c r="F542" s="5"/>
      <c r="G542" s="156"/>
      <c r="O542" s="106"/>
    </row>
    <row r="543" spans="1:18" ht="38.25" hidden="1" customHeight="1" x14ac:dyDescent="0.25">
      <c r="A543" s="147"/>
      <c r="B543" s="145" t="s">
        <v>20</v>
      </c>
      <c r="C543" s="144" t="s">
        <v>21</v>
      </c>
      <c r="D543" s="144" t="s">
        <v>21</v>
      </c>
      <c r="E543" s="144" t="s">
        <v>21</v>
      </c>
      <c r="F543" s="146">
        <f>F537+F531</f>
        <v>0</v>
      </c>
      <c r="G543" s="156" t="s">
        <v>12</v>
      </c>
      <c r="O543" s="106"/>
    </row>
    <row r="544" spans="1:18" hidden="1" x14ac:dyDescent="0.25">
      <c r="A544" s="17"/>
      <c r="B544" s="11"/>
      <c r="C544" s="17"/>
      <c r="D544" s="17"/>
      <c r="E544" s="17"/>
      <c r="F544" s="17"/>
      <c r="O544" s="106"/>
    </row>
    <row r="545" spans="1:18" ht="40.5" hidden="1" customHeight="1" x14ac:dyDescent="0.25">
      <c r="A545" s="865" t="s">
        <v>119</v>
      </c>
      <c r="B545" s="865"/>
      <c r="C545" s="865"/>
      <c r="D545" s="865"/>
      <c r="E545" s="865"/>
      <c r="F545" s="865"/>
      <c r="G545" s="865"/>
      <c r="H545" s="865"/>
      <c r="I545" s="865"/>
      <c r="J545" s="865"/>
      <c r="K545" s="865"/>
      <c r="O545" s="106"/>
    </row>
    <row r="546" spans="1:18" hidden="1" x14ac:dyDescent="0.25">
      <c r="A546" s="163"/>
      <c r="B546" s="24"/>
      <c r="C546" s="163"/>
      <c r="D546" s="163"/>
      <c r="E546" s="163"/>
      <c r="F546" s="163"/>
      <c r="O546" s="106"/>
    </row>
    <row r="547" spans="1:18" hidden="1" x14ac:dyDescent="0.25">
      <c r="A547" s="873" t="s">
        <v>24</v>
      </c>
      <c r="B547" s="873" t="s">
        <v>14</v>
      </c>
      <c r="C547" s="873" t="s">
        <v>43</v>
      </c>
      <c r="D547" s="873" t="s">
        <v>41</v>
      </c>
      <c r="E547" s="873" t="s">
        <v>44</v>
      </c>
      <c r="F547" s="873" t="s">
        <v>42</v>
      </c>
      <c r="G547" s="902" t="s">
        <v>103</v>
      </c>
      <c r="O547" s="106"/>
    </row>
    <row r="548" spans="1:18" hidden="1" x14ac:dyDescent="0.25">
      <c r="A548" s="873"/>
      <c r="B548" s="873"/>
      <c r="C548" s="873"/>
      <c r="D548" s="873"/>
      <c r="E548" s="873"/>
      <c r="F548" s="873"/>
      <c r="G548" s="902"/>
      <c r="O548" s="106"/>
    </row>
    <row r="549" spans="1:18" hidden="1" x14ac:dyDescent="0.25">
      <c r="A549" s="873"/>
      <c r="B549" s="873"/>
      <c r="C549" s="873"/>
      <c r="D549" s="873"/>
      <c r="E549" s="873"/>
      <c r="F549" s="873"/>
      <c r="G549" s="902"/>
      <c r="O549" s="106"/>
    </row>
    <row r="550" spans="1:18" hidden="1" x14ac:dyDescent="0.25">
      <c r="A550" s="873"/>
      <c r="B550" s="873"/>
      <c r="C550" s="873"/>
      <c r="D550" s="873"/>
      <c r="E550" s="873"/>
      <c r="F550" s="873"/>
      <c r="G550" s="902"/>
      <c r="O550" s="106"/>
    </row>
    <row r="551" spans="1:18" s="78" customFormat="1" hidden="1" x14ac:dyDescent="0.25">
      <c r="A551" s="113">
        <v>1</v>
      </c>
      <c r="B551" s="113">
        <v>2</v>
      </c>
      <c r="C551" s="113">
        <v>3</v>
      </c>
      <c r="D551" s="113">
        <v>4</v>
      </c>
      <c r="E551" s="113">
        <v>5</v>
      </c>
      <c r="F551" s="113">
        <v>6</v>
      </c>
      <c r="G551" s="154">
        <v>7</v>
      </c>
      <c r="K551" s="79"/>
      <c r="M551" s="327"/>
      <c r="N551" s="67"/>
      <c r="O551" s="106"/>
      <c r="P551" s="188"/>
      <c r="Q551" s="188"/>
      <c r="R551" s="188"/>
    </row>
    <row r="552" spans="1:18" ht="35.25" hidden="1" customHeight="1" x14ac:dyDescent="0.25">
      <c r="A552" s="167">
        <v>1</v>
      </c>
      <c r="B552" s="10" t="s">
        <v>45</v>
      </c>
      <c r="C552" s="167"/>
      <c r="D552" s="167"/>
      <c r="E552" s="167">
        <v>50</v>
      </c>
      <c r="F552" s="5">
        <f>E552*D552*C552</f>
        <v>0</v>
      </c>
      <c r="G552" s="153"/>
      <c r="M552" s="328"/>
      <c r="N552" s="78"/>
      <c r="O552" s="186"/>
    </row>
    <row r="553" spans="1:18" ht="33" hidden="1" customHeight="1" x14ac:dyDescent="0.25">
      <c r="A553" s="147"/>
      <c r="B553" s="145" t="s">
        <v>20</v>
      </c>
      <c r="C553" s="144" t="s">
        <v>21</v>
      </c>
      <c r="D553" s="144" t="s">
        <v>21</v>
      </c>
      <c r="E553" s="144" t="s">
        <v>21</v>
      </c>
      <c r="F553" s="146">
        <f>F552</f>
        <v>0</v>
      </c>
      <c r="G553" s="153" t="s">
        <v>12</v>
      </c>
      <c r="O553" s="106"/>
    </row>
    <row r="554" spans="1:18" hidden="1" x14ac:dyDescent="0.25">
      <c r="O554" s="106"/>
    </row>
    <row r="555" spans="1:18" ht="66" hidden="1" customHeight="1" x14ac:dyDescent="0.25">
      <c r="A555" s="871" t="s">
        <v>189</v>
      </c>
      <c r="B555" s="871"/>
      <c r="C555" s="871"/>
      <c r="D555" s="871"/>
      <c r="E555" s="871"/>
      <c r="F555" s="871"/>
      <c r="G555" s="871"/>
      <c r="H555" s="871"/>
      <c r="I555" s="871"/>
      <c r="J555" s="871"/>
      <c r="K555" s="871"/>
    </row>
    <row r="556" spans="1:18" ht="28.5" hidden="1" customHeight="1" x14ac:dyDescent="0.25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</row>
    <row r="557" spans="1:18" ht="29.25" hidden="1" customHeight="1" x14ac:dyDescent="0.25">
      <c r="A557" s="861" t="s">
        <v>118</v>
      </c>
      <c r="B557" s="861"/>
      <c r="C557" s="861"/>
      <c r="D557" s="861"/>
      <c r="E557" s="861"/>
      <c r="F557" s="861"/>
      <c r="G557" s="861"/>
      <c r="H557" s="861"/>
      <c r="I557" s="861"/>
      <c r="J557" s="861"/>
      <c r="K557" s="861"/>
    </row>
    <row r="558" spans="1:18" hidden="1" x14ac:dyDescent="0.25">
      <c r="A558" s="862"/>
      <c r="B558" s="862"/>
      <c r="C558" s="862"/>
      <c r="D558" s="862"/>
      <c r="E558" s="862"/>
      <c r="F558" s="17"/>
    </row>
    <row r="559" spans="1:18" ht="51" hidden="1" customHeight="1" x14ac:dyDescent="0.25">
      <c r="A559" s="167" t="s">
        <v>15</v>
      </c>
      <c r="B559" s="167" t="s">
        <v>14</v>
      </c>
      <c r="C559" s="167" t="s">
        <v>27</v>
      </c>
      <c r="D559" s="167" t="s">
        <v>75</v>
      </c>
      <c r="E559" s="167" t="s">
        <v>76</v>
      </c>
      <c r="F559" s="178" t="s">
        <v>103</v>
      </c>
    </row>
    <row r="560" spans="1:18" s="78" customFormat="1" hidden="1" x14ac:dyDescent="0.25">
      <c r="A560" s="113">
        <v>1</v>
      </c>
      <c r="B560" s="113">
        <v>2</v>
      </c>
      <c r="C560" s="113">
        <v>3</v>
      </c>
      <c r="D560" s="113">
        <v>4</v>
      </c>
      <c r="E560" s="113">
        <v>5</v>
      </c>
      <c r="F560" s="154">
        <v>6</v>
      </c>
      <c r="K560" s="79"/>
      <c r="M560" s="327"/>
      <c r="N560" s="67"/>
      <c r="O560" s="184"/>
      <c r="P560" s="188"/>
      <c r="Q560" s="188"/>
      <c r="R560" s="188"/>
    </row>
    <row r="561" spans="1:18" ht="120.75" hidden="1" customHeight="1" x14ac:dyDescent="0.25">
      <c r="A561" s="167">
        <v>1</v>
      </c>
      <c r="B561" s="10" t="s">
        <v>105</v>
      </c>
      <c r="C561" s="167"/>
      <c r="D561" s="165" t="e">
        <f>E561/C561</f>
        <v>#DIV/0!</v>
      </c>
      <c r="E561" s="165"/>
      <c r="F561" s="153"/>
      <c r="M561" s="328"/>
      <c r="N561" s="78"/>
      <c r="O561" s="188"/>
    </row>
    <row r="562" spans="1:18" ht="35.1" hidden="1" customHeight="1" x14ac:dyDescent="0.25">
      <c r="A562" s="144"/>
      <c r="B562" s="145" t="s">
        <v>20</v>
      </c>
      <c r="C562" s="144"/>
      <c r="D562" s="144" t="s">
        <v>21</v>
      </c>
      <c r="E562" s="146">
        <f>E561</f>
        <v>0</v>
      </c>
      <c r="F562" s="153" t="s">
        <v>12</v>
      </c>
    </row>
    <row r="563" spans="1:18" hidden="1" x14ac:dyDescent="0.25"/>
    <row r="564" spans="1:18" ht="55.5" hidden="1" customHeight="1" x14ac:dyDescent="0.25">
      <c r="A564" s="871" t="s">
        <v>188</v>
      </c>
      <c r="B564" s="871"/>
      <c r="C564" s="871"/>
      <c r="D564" s="871"/>
      <c r="E564" s="871"/>
      <c r="F564" s="871"/>
      <c r="G564" s="871"/>
      <c r="H564" s="871"/>
      <c r="I564" s="871"/>
      <c r="J564" s="871"/>
      <c r="K564" s="871"/>
    </row>
    <row r="565" spans="1:18" hidden="1" x14ac:dyDescent="0.25">
      <c r="A565" s="17"/>
      <c r="B565" s="11"/>
      <c r="C565" s="17"/>
      <c r="D565" s="17"/>
      <c r="E565" s="17"/>
      <c r="F565" s="17"/>
    </row>
    <row r="566" spans="1:18" ht="40.5" hidden="1" customHeight="1" x14ac:dyDescent="0.25">
      <c r="A566" s="914" t="s">
        <v>122</v>
      </c>
      <c r="B566" s="914"/>
      <c r="C566" s="914"/>
      <c r="D566" s="914"/>
      <c r="E566" s="914"/>
      <c r="F566" s="914"/>
      <c r="G566" s="914"/>
      <c r="H566" s="914"/>
      <c r="I566" s="914"/>
      <c r="J566" s="914"/>
    </row>
    <row r="567" spans="1:18" hidden="1" x14ac:dyDescent="0.25">
      <c r="A567" s="23"/>
      <c r="B567" s="11"/>
      <c r="C567" s="17"/>
      <c r="D567" s="17"/>
      <c r="E567" s="17"/>
      <c r="F567" s="17"/>
    </row>
    <row r="568" spans="1:18" ht="111.75" hidden="1" customHeight="1" x14ac:dyDescent="0.25">
      <c r="A568" s="167" t="s">
        <v>24</v>
      </c>
      <c r="B568" s="167" t="s">
        <v>46</v>
      </c>
      <c r="C568" s="167" t="s">
        <v>53</v>
      </c>
      <c r="D568" s="167" t="s">
        <v>54</v>
      </c>
      <c r="E568" s="178" t="s">
        <v>103</v>
      </c>
      <c r="F568" s="17"/>
    </row>
    <row r="569" spans="1:18" s="78" customFormat="1" hidden="1" x14ac:dyDescent="0.25">
      <c r="A569" s="113">
        <v>1</v>
      </c>
      <c r="B569" s="113">
        <v>2</v>
      </c>
      <c r="C569" s="113">
        <v>3</v>
      </c>
      <c r="D569" s="113">
        <v>4</v>
      </c>
      <c r="E569" s="154">
        <v>5</v>
      </c>
      <c r="F569" s="1"/>
      <c r="K569" s="79"/>
      <c r="M569" s="327"/>
      <c r="N569" s="67"/>
      <c r="O569" s="184"/>
      <c r="P569" s="188"/>
      <c r="Q569" s="188"/>
      <c r="R569" s="188"/>
    </row>
    <row r="570" spans="1:18" ht="54.75" hidden="1" customHeight="1" x14ac:dyDescent="0.25">
      <c r="A570" s="171">
        <v>1</v>
      </c>
      <c r="B570" s="26" t="s">
        <v>47</v>
      </c>
      <c r="C570" s="257" t="s">
        <v>21</v>
      </c>
      <c r="D570" s="5">
        <f>D571</f>
        <v>0</v>
      </c>
      <c r="E570" s="153"/>
      <c r="F570" s="17"/>
      <c r="M570" s="328"/>
      <c r="N570" s="78"/>
      <c r="O570" s="188"/>
    </row>
    <row r="571" spans="1:18" ht="34.5" hidden="1" customHeight="1" x14ac:dyDescent="0.25">
      <c r="A571" s="167" t="s">
        <v>29</v>
      </c>
      <c r="B571" s="10" t="s">
        <v>48</v>
      </c>
      <c r="C571" s="255">
        <f>J503+E509</f>
        <v>0</v>
      </c>
      <c r="D571" s="255"/>
      <c r="E571" s="153"/>
      <c r="F571" s="17"/>
      <c r="L571" s="74">
        <f>C571*0.22</f>
        <v>0</v>
      </c>
      <c r="P571" s="27"/>
      <c r="Q571" s="27"/>
    </row>
    <row r="572" spans="1:18" ht="48.75" hidden="1" customHeight="1" x14ac:dyDescent="0.25">
      <c r="A572" s="171">
        <v>2</v>
      </c>
      <c r="B572" s="26" t="s">
        <v>49</v>
      </c>
      <c r="C572" s="257" t="s">
        <v>21</v>
      </c>
      <c r="D572" s="5">
        <f>D574+D575</f>
        <v>0</v>
      </c>
      <c r="E572" s="153"/>
      <c r="F572" s="17"/>
      <c r="L572" s="74"/>
      <c r="M572" s="909" t="s">
        <v>275</v>
      </c>
      <c r="N572" s="27"/>
      <c r="O572" s="27"/>
      <c r="P572" s="27"/>
      <c r="Q572" s="27"/>
    </row>
    <row r="573" spans="1:18" ht="30" hidden="1" customHeight="1" x14ac:dyDescent="0.25">
      <c r="A573" s="873" t="s">
        <v>35</v>
      </c>
      <c r="B573" s="10" t="s">
        <v>1</v>
      </c>
      <c r="C573" s="256"/>
      <c r="D573" s="255"/>
      <c r="E573" s="153"/>
      <c r="F573" s="17"/>
      <c r="L573" s="74"/>
      <c r="M573" s="909"/>
      <c r="N573" s="27"/>
      <c r="O573" s="27"/>
      <c r="P573" s="27"/>
      <c r="Q573" s="27"/>
    </row>
    <row r="574" spans="1:18" ht="78" hidden="1" customHeight="1" x14ac:dyDescent="0.25">
      <c r="A574" s="873"/>
      <c r="B574" s="10" t="s">
        <v>50</v>
      </c>
      <c r="C574" s="7">
        <f>C571</f>
        <v>0</v>
      </c>
      <c r="D574" s="7"/>
      <c r="E574" s="153"/>
      <c r="F574" s="17"/>
      <c r="L574" s="74">
        <f>C574*0.029</f>
        <v>0</v>
      </c>
      <c r="M574" s="909"/>
      <c r="N574" s="27"/>
      <c r="O574" s="27"/>
      <c r="P574" s="27"/>
      <c r="Q574" s="27"/>
    </row>
    <row r="575" spans="1:18" ht="85.5" hidden="1" customHeight="1" x14ac:dyDescent="0.25">
      <c r="A575" s="167" t="s">
        <v>37</v>
      </c>
      <c r="B575" s="10" t="s">
        <v>51</v>
      </c>
      <c r="C575" s="255">
        <f>C571</f>
        <v>0</v>
      </c>
      <c r="D575" s="255"/>
      <c r="E575" s="153"/>
      <c r="F575" s="17"/>
      <c r="L575" s="74">
        <f>C575*0.002</f>
        <v>0</v>
      </c>
      <c r="M575" s="909"/>
      <c r="N575" s="27"/>
      <c r="O575" s="27"/>
      <c r="P575" s="27"/>
      <c r="Q575" s="27"/>
    </row>
    <row r="576" spans="1:18" ht="76.5" hidden="1" customHeight="1" x14ac:dyDescent="0.25">
      <c r="A576" s="171">
        <v>3</v>
      </c>
      <c r="B576" s="26" t="s">
        <v>52</v>
      </c>
      <c r="C576" s="255">
        <f>C571</f>
        <v>0</v>
      </c>
      <c r="D576" s="255"/>
      <c r="E576" s="153"/>
      <c r="F576" s="17"/>
      <c r="L576" s="74">
        <f>C576*0.051</f>
        <v>0</v>
      </c>
      <c r="M576" s="909"/>
      <c r="N576" s="27"/>
      <c r="O576" s="27"/>
      <c r="P576" s="27"/>
      <c r="Q576" s="27"/>
    </row>
    <row r="577" spans="1:15" ht="30.75" hidden="1" customHeight="1" x14ac:dyDescent="0.25">
      <c r="A577" s="171">
        <v>4</v>
      </c>
      <c r="B577" s="26" t="s">
        <v>106</v>
      </c>
      <c r="C577" s="165"/>
      <c r="D577" s="165"/>
      <c r="E577" s="153"/>
      <c r="F577" s="17"/>
      <c r="M577" s="909"/>
      <c r="N577" s="27"/>
      <c r="O577" s="27"/>
    </row>
    <row r="578" spans="1:15" ht="35.1" hidden="1" customHeight="1" x14ac:dyDescent="0.25">
      <c r="A578" s="144"/>
      <c r="B578" s="145" t="s">
        <v>20</v>
      </c>
      <c r="C578" s="144" t="s">
        <v>21</v>
      </c>
      <c r="D578" s="146">
        <f>D576+D572+D570+D577</f>
        <v>0</v>
      </c>
      <c r="E578" s="153" t="s">
        <v>12</v>
      </c>
      <c r="F578" s="17"/>
    </row>
    <row r="579" spans="1:15" hidden="1" x14ac:dyDescent="0.25"/>
    <row r="580" spans="1:15" ht="28.5" hidden="1" customHeight="1" x14ac:dyDescent="0.25">
      <c r="A580" s="869" t="s">
        <v>187</v>
      </c>
      <c r="B580" s="869"/>
      <c r="C580" s="869"/>
      <c r="D580" s="869"/>
      <c r="E580" s="869"/>
      <c r="F580" s="869"/>
      <c r="G580" s="869"/>
      <c r="H580" s="869"/>
      <c r="I580" s="869"/>
      <c r="J580" s="869"/>
      <c r="K580" s="869"/>
    </row>
    <row r="581" spans="1:15" hidden="1" x14ac:dyDescent="0.25"/>
    <row r="582" spans="1:15" ht="32.25" hidden="1" customHeight="1" x14ac:dyDescent="0.25">
      <c r="A582" s="868" t="s">
        <v>162</v>
      </c>
      <c r="B582" s="868"/>
      <c r="C582" s="868"/>
      <c r="D582" s="868"/>
      <c r="E582" s="868"/>
      <c r="F582" s="868"/>
      <c r="G582" s="868"/>
      <c r="H582" s="868"/>
      <c r="I582" s="868"/>
      <c r="J582" s="868"/>
      <c r="K582" s="868"/>
    </row>
    <row r="583" spans="1:15" hidden="1" x14ac:dyDescent="0.25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</row>
    <row r="584" spans="1:15" ht="63" hidden="1" customHeight="1" x14ac:dyDescent="0.25">
      <c r="A584" s="14" t="s">
        <v>24</v>
      </c>
      <c r="B584" s="14" t="s">
        <v>14</v>
      </c>
      <c r="C584" s="167" t="s">
        <v>132</v>
      </c>
      <c r="D584" s="167" t="s">
        <v>133</v>
      </c>
      <c r="E584" s="167" t="s">
        <v>109</v>
      </c>
      <c r="F584" s="178" t="s">
        <v>103</v>
      </c>
      <c r="G584" s="174"/>
      <c r="H584" s="174"/>
      <c r="I584" s="174"/>
      <c r="J584" s="174"/>
    </row>
    <row r="585" spans="1:15" hidden="1" x14ac:dyDescent="0.25">
      <c r="A585" s="91">
        <v>1</v>
      </c>
      <c r="B585" s="91">
        <v>2</v>
      </c>
      <c r="C585" s="113">
        <v>3</v>
      </c>
      <c r="D585" s="113">
        <v>4</v>
      </c>
      <c r="E585" s="113">
        <v>5</v>
      </c>
      <c r="F585" s="151">
        <v>6</v>
      </c>
      <c r="G585" s="174"/>
      <c r="H585" s="174"/>
      <c r="I585" s="174"/>
      <c r="J585" s="174"/>
    </row>
    <row r="586" spans="1:15" ht="81.75" hidden="1" customHeight="1" x14ac:dyDescent="0.35">
      <c r="A586" s="84">
        <v>1</v>
      </c>
      <c r="B586" s="101" t="s">
        <v>166</v>
      </c>
      <c r="C586" s="165"/>
      <c r="D586" s="77" t="e">
        <f>E586/C586*100</f>
        <v>#DIV/0!</v>
      </c>
      <c r="E586" s="85"/>
      <c r="F586" s="179"/>
      <c r="G586" s="86"/>
      <c r="H586" s="87"/>
      <c r="I586" s="16"/>
      <c r="J586" s="88"/>
    </row>
    <row r="587" spans="1:15" ht="102.75" hidden="1" customHeight="1" x14ac:dyDescent="0.35">
      <c r="A587" s="84">
        <v>2</v>
      </c>
      <c r="B587" s="101" t="s">
        <v>164</v>
      </c>
      <c r="C587" s="165"/>
      <c r="D587" s="77" t="e">
        <f>E587/C587*100</f>
        <v>#DIV/0!</v>
      </c>
      <c r="E587" s="85"/>
      <c r="F587" s="179"/>
      <c r="G587" s="86"/>
      <c r="H587" s="87"/>
      <c r="I587" s="16"/>
      <c r="J587" s="88"/>
    </row>
    <row r="588" spans="1:15" ht="84" hidden="1" customHeight="1" x14ac:dyDescent="0.35">
      <c r="A588" s="84">
        <v>3</v>
      </c>
      <c r="B588" s="101" t="s">
        <v>165</v>
      </c>
      <c r="C588" s="165"/>
      <c r="D588" s="77" t="e">
        <f>E588/C588*100</f>
        <v>#DIV/0!</v>
      </c>
      <c r="E588" s="85"/>
      <c r="F588" s="179"/>
      <c r="G588" s="86"/>
      <c r="H588" s="87"/>
      <c r="I588" s="16"/>
      <c r="J588" s="88"/>
    </row>
    <row r="589" spans="1:15" ht="39.75" hidden="1" customHeight="1" x14ac:dyDescent="0.35">
      <c r="A589" s="147"/>
      <c r="B589" s="145" t="s">
        <v>20</v>
      </c>
      <c r="C589" s="148"/>
      <c r="D589" s="149"/>
      <c r="E589" s="146">
        <f>E586</f>
        <v>0</v>
      </c>
      <c r="F589" s="153" t="s">
        <v>12</v>
      </c>
      <c r="G589" s="174"/>
      <c r="H589" s="174"/>
      <c r="I589" s="16"/>
      <c r="J589" s="89"/>
    </row>
    <row r="590" spans="1:15" hidden="1" x14ac:dyDescent="0.25"/>
    <row r="591" spans="1:15" hidden="1" x14ac:dyDescent="0.25">
      <c r="A591" s="869" t="s">
        <v>186</v>
      </c>
      <c r="B591" s="869"/>
      <c r="C591" s="869"/>
      <c r="D591" s="869"/>
      <c r="E591" s="869"/>
      <c r="F591" s="869"/>
      <c r="G591" s="869"/>
      <c r="H591" s="869"/>
      <c r="I591" s="869"/>
      <c r="J591" s="869"/>
      <c r="K591" s="869"/>
    </row>
    <row r="592" spans="1:15" hidden="1" x14ac:dyDescent="0.25"/>
    <row r="593" spans="1:20" s="12" customFormat="1" ht="41.25" hidden="1" customHeight="1" x14ac:dyDescent="0.35">
      <c r="A593" s="861" t="s">
        <v>131</v>
      </c>
      <c r="B593" s="861"/>
      <c r="C593" s="861"/>
      <c r="D593" s="861"/>
      <c r="E593" s="861"/>
      <c r="F593" s="861"/>
      <c r="G593" s="861"/>
      <c r="H593" s="861"/>
      <c r="I593" s="861"/>
      <c r="J593" s="861"/>
      <c r="K593" s="861"/>
      <c r="L593" s="36"/>
      <c r="M593" s="327"/>
      <c r="N593" s="67"/>
      <c r="O593" s="184"/>
      <c r="P593" s="196"/>
      <c r="Q593" s="196"/>
      <c r="R593" s="196"/>
      <c r="S593" s="92"/>
      <c r="T593" s="92"/>
    </row>
    <row r="594" spans="1:20" s="12" customFormat="1" ht="24" hidden="1" customHeight="1" x14ac:dyDescent="0.35">
      <c r="A594" s="870"/>
      <c r="B594" s="870"/>
      <c r="C594" s="870"/>
      <c r="D594" s="870"/>
      <c r="E594" s="870"/>
      <c r="F594" s="17"/>
      <c r="K594" s="16"/>
      <c r="L594" s="36"/>
      <c r="M594" s="330"/>
      <c r="O594" s="189"/>
      <c r="P594" s="196"/>
      <c r="Q594" s="196"/>
      <c r="R594" s="196"/>
      <c r="S594" s="92"/>
      <c r="T594" s="92"/>
    </row>
    <row r="595" spans="1:20" s="12" customFormat="1" ht="100.5" hidden="1" customHeight="1" x14ac:dyDescent="0.35">
      <c r="A595" s="167" t="s">
        <v>24</v>
      </c>
      <c r="B595" s="167" t="s">
        <v>14</v>
      </c>
      <c r="C595" s="167" t="s">
        <v>58</v>
      </c>
      <c r="D595" s="167" t="s">
        <v>55</v>
      </c>
      <c r="E595" s="167" t="s">
        <v>7</v>
      </c>
      <c r="F595" s="178" t="s">
        <v>103</v>
      </c>
      <c r="K595" s="16"/>
      <c r="L595" s="36"/>
      <c r="M595" s="330"/>
      <c r="O595" s="189"/>
      <c r="P595" s="196"/>
      <c r="Q595" s="196"/>
      <c r="R595" s="196"/>
      <c r="S595" s="92"/>
      <c r="T595" s="92"/>
    </row>
    <row r="596" spans="1:20" s="97" customFormat="1" ht="24.95" hidden="1" customHeight="1" x14ac:dyDescent="0.35">
      <c r="A596" s="113">
        <v>1</v>
      </c>
      <c r="B596" s="113">
        <v>2</v>
      </c>
      <c r="C596" s="113">
        <v>3</v>
      </c>
      <c r="D596" s="113">
        <v>4</v>
      </c>
      <c r="E596" s="113">
        <v>5</v>
      </c>
      <c r="F596" s="151">
        <v>6</v>
      </c>
      <c r="K596" s="98"/>
      <c r="L596" s="99"/>
      <c r="M596" s="330"/>
      <c r="N596" s="12"/>
      <c r="O596" s="189"/>
      <c r="P596" s="197"/>
      <c r="Q596" s="197"/>
      <c r="R596" s="197"/>
      <c r="S596" s="100"/>
      <c r="T596" s="100"/>
    </row>
    <row r="597" spans="1:20" s="12" customFormat="1" ht="24.95" hidden="1" customHeight="1" x14ac:dyDescent="0.35">
      <c r="A597" s="167">
        <v>1</v>
      </c>
      <c r="B597" s="10" t="s">
        <v>56</v>
      </c>
      <c r="C597" s="94">
        <f>C599</f>
        <v>0</v>
      </c>
      <c r="D597" s="14">
        <f>D599</f>
        <v>1.5</v>
      </c>
      <c r="E597" s="94">
        <f>E599</f>
        <v>0</v>
      </c>
      <c r="F597" s="903"/>
      <c r="K597" s="16"/>
      <c r="L597" s="36"/>
      <c r="M597" s="331"/>
      <c r="N597" s="97"/>
      <c r="O597" s="190"/>
      <c r="P597" s="196"/>
      <c r="Q597" s="196"/>
      <c r="R597" s="196"/>
      <c r="S597" s="92"/>
      <c r="T597" s="92"/>
    </row>
    <row r="598" spans="1:20" s="12" customFormat="1" ht="33.75" hidden="1" customHeight="1" x14ac:dyDescent="0.35">
      <c r="A598" s="167"/>
      <c r="B598" s="10" t="s">
        <v>57</v>
      </c>
      <c r="C598" s="165"/>
      <c r="D598" s="167"/>
      <c r="E598" s="165"/>
      <c r="F598" s="904"/>
      <c r="K598" s="16"/>
      <c r="L598" s="36"/>
      <c r="M598" s="330"/>
      <c r="O598" s="189"/>
      <c r="P598" s="196"/>
      <c r="Q598" s="196"/>
      <c r="R598" s="196"/>
      <c r="S598" s="92"/>
      <c r="T598" s="92"/>
    </row>
    <row r="599" spans="1:20" s="12" customFormat="1" ht="30.75" hidden="1" customHeight="1" x14ac:dyDescent="0.35">
      <c r="A599" s="167"/>
      <c r="B599" s="10" t="s">
        <v>130</v>
      </c>
      <c r="C599" s="165"/>
      <c r="D599" s="167">
        <v>1.5</v>
      </c>
      <c r="E599" s="165"/>
      <c r="F599" s="905"/>
      <c r="K599" s="16"/>
      <c r="L599" s="36"/>
      <c r="M599" s="330"/>
      <c r="O599" s="189"/>
      <c r="P599" s="196"/>
      <c r="Q599" s="196"/>
      <c r="R599" s="196"/>
      <c r="S599" s="92"/>
      <c r="T599" s="92"/>
    </row>
    <row r="600" spans="1:20" s="12" customFormat="1" ht="34.5" hidden="1" customHeight="1" x14ac:dyDescent="0.35">
      <c r="A600" s="144"/>
      <c r="B600" s="145" t="s">
        <v>20</v>
      </c>
      <c r="C600" s="144" t="s">
        <v>21</v>
      </c>
      <c r="D600" s="144" t="s">
        <v>21</v>
      </c>
      <c r="E600" s="146">
        <f>E597</f>
        <v>0</v>
      </c>
      <c r="F600" s="158" t="s">
        <v>12</v>
      </c>
      <c r="K600" s="16"/>
      <c r="L600" s="36"/>
      <c r="M600" s="330"/>
      <c r="O600" s="189"/>
      <c r="P600" s="196"/>
      <c r="Q600" s="196"/>
      <c r="R600" s="196"/>
      <c r="S600" s="92"/>
      <c r="T600" s="92"/>
    </row>
    <row r="601" spans="1:20" s="12" customFormat="1" ht="13.5" hidden="1" customHeight="1" x14ac:dyDescent="0.35">
      <c r="A601" s="28"/>
      <c r="B601" s="29"/>
      <c r="C601" s="28"/>
      <c r="D601" s="28"/>
      <c r="E601" s="17"/>
      <c r="F601" s="17"/>
      <c r="K601" s="16"/>
      <c r="L601" s="36"/>
      <c r="M601" s="330"/>
      <c r="O601" s="189"/>
      <c r="P601" s="196"/>
      <c r="Q601" s="196"/>
      <c r="R601" s="196"/>
      <c r="S601" s="92"/>
      <c r="T601" s="92"/>
    </row>
    <row r="602" spans="1:20" s="12" customFormat="1" ht="13.5" hidden="1" customHeight="1" x14ac:dyDescent="0.35">
      <c r="A602" s="28"/>
      <c r="B602" s="29"/>
      <c r="C602" s="28"/>
      <c r="D602" s="28"/>
      <c r="E602" s="17"/>
      <c r="F602" s="17"/>
      <c r="K602" s="16"/>
      <c r="L602" s="36"/>
      <c r="M602" s="330"/>
      <c r="O602" s="189"/>
      <c r="P602" s="196"/>
      <c r="Q602" s="196"/>
      <c r="R602" s="196"/>
      <c r="S602" s="92"/>
      <c r="T602" s="92"/>
    </row>
    <row r="603" spans="1:20" s="12" customFormat="1" ht="13.5" hidden="1" customHeight="1" x14ac:dyDescent="0.35">
      <c r="A603" s="28"/>
      <c r="B603" s="29"/>
      <c r="C603" s="28"/>
      <c r="D603" s="28"/>
      <c r="E603" s="17"/>
      <c r="F603" s="17"/>
      <c r="K603" s="16"/>
      <c r="L603" s="36"/>
      <c r="M603" s="330"/>
      <c r="O603" s="189"/>
      <c r="P603" s="196"/>
      <c r="Q603" s="196"/>
      <c r="R603" s="196"/>
      <c r="S603" s="92"/>
      <c r="T603" s="92"/>
    </row>
    <row r="604" spans="1:20" s="12" customFormat="1" ht="125.25" hidden="1" customHeight="1" x14ac:dyDescent="0.35">
      <c r="A604" s="168" t="s">
        <v>24</v>
      </c>
      <c r="B604" s="167" t="s">
        <v>14</v>
      </c>
      <c r="C604" s="168" t="s">
        <v>125</v>
      </c>
      <c r="D604" s="167" t="s">
        <v>55</v>
      </c>
      <c r="E604" s="168" t="s">
        <v>161</v>
      </c>
      <c r="F604" s="178" t="s">
        <v>103</v>
      </c>
      <c r="K604" s="16"/>
      <c r="L604" s="36"/>
      <c r="M604" s="330"/>
      <c r="O604" s="189"/>
      <c r="P604" s="196"/>
      <c r="Q604" s="196"/>
      <c r="R604" s="196"/>
      <c r="S604" s="92"/>
      <c r="T604" s="92"/>
    </row>
    <row r="605" spans="1:20" s="97" customFormat="1" ht="15.75" hidden="1" customHeight="1" x14ac:dyDescent="0.35">
      <c r="A605" s="113">
        <v>1</v>
      </c>
      <c r="B605" s="113">
        <v>2</v>
      </c>
      <c r="C605" s="113">
        <v>3</v>
      </c>
      <c r="D605" s="113">
        <v>4</v>
      </c>
      <c r="E605" s="113">
        <v>5</v>
      </c>
      <c r="F605" s="151">
        <v>6</v>
      </c>
      <c r="K605" s="98"/>
      <c r="L605" s="99"/>
      <c r="M605" s="330"/>
      <c r="N605" s="12"/>
      <c r="O605" s="189"/>
      <c r="P605" s="197"/>
      <c r="Q605" s="197"/>
      <c r="R605" s="197"/>
      <c r="S605" s="100"/>
      <c r="T605" s="100"/>
    </row>
    <row r="606" spans="1:20" s="12" customFormat="1" ht="30.75" hidden="1" customHeight="1" x14ac:dyDescent="0.35">
      <c r="A606" s="13">
        <v>1</v>
      </c>
      <c r="B606" s="95" t="s">
        <v>126</v>
      </c>
      <c r="C606" s="165" t="s">
        <v>12</v>
      </c>
      <c r="D606" s="165" t="s">
        <v>12</v>
      </c>
      <c r="E606" s="165">
        <f>E610</f>
        <v>0</v>
      </c>
      <c r="F606" s="913"/>
      <c r="K606" s="16"/>
      <c r="L606" s="36"/>
      <c r="M606" s="331"/>
      <c r="N606" s="97"/>
      <c r="O606" s="190"/>
      <c r="P606" s="196"/>
      <c r="Q606" s="196"/>
      <c r="R606" s="196"/>
      <c r="S606" s="92"/>
      <c r="T606" s="92"/>
    </row>
    <row r="607" spans="1:20" s="12" customFormat="1" ht="34.5" hidden="1" customHeight="1" x14ac:dyDescent="0.35">
      <c r="A607" s="165"/>
      <c r="B607" s="95" t="s">
        <v>127</v>
      </c>
      <c r="C607" s="165">
        <f>C610</f>
        <v>0</v>
      </c>
      <c r="D607" s="165">
        <f>D610</f>
        <v>2.2000000000000002</v>
      </c>
      <c r="E607" s="165">
        <f>E610</f>
        <v>0</v>
      </c>
      <c r="F607" s="913"/>
      <c r="K607" s="16"/>
      <c r="L607" s="36"/>
      <c r="M607" s="330"/>
      <c r="O607" s="189"/>
      <c r="P607" s="196"/>
      <c r="Q607" s="196"/>
      <c r="R607" s="196"/>
      <c r="S607" s="92"/>
      <c r="T607" s="92"/>
    </row>
    <row r="608" spans="1:20" s="12" customFormat="1" ht="30.75" hidden="1" customHeight="1" x14ac:dyDescent="0.35">
      <c r="A608" s="867"/>
      <c r="B608" s="95" t="s">
        <v>116</v>
      </c>
      <c r="C608" s="867"/>
      <c r="D608" s="867"/>
      <c r="E608" s="867"/>
      <c r="F608" s="913"/>
      <c r="K608" s="16"/>
      <c r="L608" s="36"/>
      <c r="M608" s="330"/>
      <c r="O608" s="189"/>
      <c r="P608" s="196"/>
      <c r="Q608" s="196"/>
      <c r="R608" s="196"/>
      <c r="S608" s="92"/>
      <c r="T608" s="92"/>
    </row>
    <row r="609" spans="1:20" s="12" customFormat="1" ht="30.75" hidden="1" customHeight="1" x14ac:dyDescent="0.35">
      <c r="A609" s="867"/>
      <c r="B609" s="95" t="s">
        <v>128</v>
      </c>
      <c r="C609" s="867"/>
      <c r="D609" s="867"/>
      <c r="E609" s="867"/>
      <c r="F609" s="913"/>
      <c r="K609" s="16"/>
      <c r="L609" s="36"/>
      <c r="M609" s="330"/>
      <c r="O609" s="189"/>
      <c r="P609" s="196"/>
      <c r="Q609" s="196"/>
      <c r="R609" s="196"/>
      <c r="S609" s="92"/>
      <c r="T609" s="92"/>
    </row>
    <row r="610" spans="1:20" s="12" customFormat="1" ht="30.75" hidden="1" customHeight="1" x14ac:dyDescent="0.35">
      <c r="A610" s="165"/>
      <c r="B610" s="95" t="s">
        <v>129</v>
      </c>
      <c r="C610" s="165">
        <f>E610/D610*100</f>
        <v>0</v>
      </c>
      <c r="D610" s="165">
        <v>2.2000000000000002</v>
      </c>
      <c r="E610" s="165"/>
      <c r="F610" s="913"/>
      <c r="K610" s="16"/>
      <c r="L610" s="36"/>
      <c r="M610" s="330"/>
      <c r="O610" s="189"/>
      <c r="P610" s="196"/>
      <c r="Q610" s="196"/>
      <c r="R610" s="196"/>
      <c r="S610" s="92"/>
      <c r="T610" s="92"/>
    </row>
    <row r="611" spans="1:20" s="12" customFormat="1" ht="30.75" hidden="1" customHeight="1" x14ac:dyDescent="0.35">
      <c r="A611" s="867"/>
      <c r="B611" s="165" t="s">
        <v>116</v>
      </c>
      <c r="C611" s="867"/>
      <c r="D611" s="867"/>
      <c r="E611" s="867"/>
      <c r="F611" s="159"/>
      <c r="K611" s="16"/>
      <c r="L611" s="36"/>
      <c r="M611" s="330"/>
      <c r="O611" s="189"/>
      <c r="P611" s="196"/>
      <c r="Q611" s="196"/>
      <c r="R611" s="196"/>
      <c r="S611" s="92"/>
      <c r="T611" s="92"/>
    </row>
    <row r="612" spans="1:20" s="12" customFormat="1" ht="30.75" hidden="1" customHeight="1" x14ac:dyDescent="0.35">
      <c r="A612" s="867"/>
      <c r="B612" s="165" t="s">
        <v>128</v>
      </c>
      <c r="C612" s="867"/>
      <c r="D612" s="867"/>
      <c r="E612" s="867"/>
      <c r="F612" s="159"/>
      <c r="K612" s="16"/>
      <c r="L612" s="36"/>
      <c r="M612" s="330"/>
      <c r="O612" s="189"/>
      <c r="P612" s="196"/>
      <c r="Q612" s="196"/>
      <c r="R612" s="196"/>
      <c r="S612" s="92"/>
      <c r="T612" s="92"/>
    </row>
    <row r="613" spans="1:20" s="12" customFormat="1" ht="30.75" hidden="1" customHeight="1" x14ac:dyDescent="0.35">
      <c r="A613" s="165"/>
      <c r="B613" s="165"/>
      <c r="C613" s="165"/>
      <c r="D613" s="165"/>
      <c r="E613" s="165"/>
      <c r="F613" s="159"/>
      <c r="K613" s="16"/>
      <c r="L613" s="36"/>
      <c r="M613" s="330"/>
      <c r="O613" s="189"/>
      <c r="P613" s="196"/>
      <c r="Q613" s="196"/>
      <c r="R613" s="196"/>
      <c r="S613" s="92"/>
      <c r="T613" s="92"/>
    </row>
    <row r="614" spans="1:20" s="12" customFormat="1" ht="30.75" hidden="1" customHeight="1" x14ac:dyDescent="0.35">
      <c r="A614" s="165"/>
      <c r="B614" s="165"/>
      <c r="C614" s="165"/>
      <c r="D614" s="165"/>
      <c r="E614" s="165"/>
      <c r="F614" s="159"/>
      <c r="K614" s="16"/>
      <c r="L614" s="36"/>
      <c r="M614" s="330"/>
      <c r="O614" s="189"/>
      <c r="P614" s="196"/>
      <c r="Q614" s="196"/>
      <c r="R614" s="196"/>
      <c r="S614" s="92"/>
      <c r="T614" s="92"/>
    </row>
    <row r="615" spans="1:20" s="12" customFormat="1" ht="30.75" hidden="1" customHeight="1" x14ac:dyDescent="0.35">
      <c r="A615" s="146"/>
      <c r="B615" s="146" t="s">
        <v>20</v>
      </c>
      <c r="C615" s="146"/>
      <c r="D615" s="146" t="s">
        <v>21</v>
      </c>
      <c r="E615" s="146">
        <f>E606</f>
        <v>0</v>
      </c>
      <c r="F615" s="158" t="s">
        <v>12</v>
      </c>
      <c r="K615" s="16"/>
      <c r="L615" s="36"/>
      <c r="M615" s="330"/>
      <c r="O615" s="189"/>
      <c r="P615" s="196"/>
      <c r="Q615" s="196"/>
      <c r="R615" s="196"/>
      <c r="S615" s="92"/>
      <c r="T615" s="92"/>
    </row>
    <row r="616" spans="1:20" hidden="1" x14ac:dyDescent="0.35">
      <c r="M616" s="330"/>
      <c r="N616" s="12"/>
      <c r="O616" s="189"/>
    </row>
    <row r="617" spans="1:20" ht="58.5" hidden="1" customHeight="1" x14ac:dyDescent="0.25">
      <c r="A617" s="863" t="s">
        <v>185</v>
      </c>
      <c r="B617" s="863"/>
      <c r="C617" s="863"/>
      <c r="D617" s="863"/>
      <c r="E617" s="863"/>
      <c r="F617" s="863"/>
      <c r="G617" s="863"/>
      <c r="H617" s="863"/>
      <c r="I617" s="863"/>
      <c r="J617" s="863"/>
      <c r="K617" s="863"/>
    </row>
    <row r="618" spans="1:20" ht="13.5" hidden="1" customHeight="1" x14ac:dyDescent="0.25">
      <c r="A618" s="173"/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</row>
    <row r="619" spans="1:20" s="12" customFormat="1" ht="41.25" hidden="1" customHeight="1" x14ac:dyDescent="0.35">
      <c r="A619" s="861" t="s">
        <v>131</v>
      </c>
      <c r="B619" s="861"/>
      <c r="C619" s="861"/>
      <c r="D619" s="861"/>
      <c r="E619" s="861"/>
      <c r="F619" s="861"/>
      <c r="G619" s="861"/>
      <c r="H619" s="861"/>
      <c r="I619" s="861"/>
      <c r="J619" s="861"/>
      <c r="K619" s="861"/>
      <c r="L619" s="36"/>
      <c r="M619" s="327"/>
      <c r="N619" s="67"/>
      <c r="O619" s="184"/>
      <c r="P619" s="196"/>
      <c r="Q619" s="196"/>
      <c r="R619" s="196"/>
      <c r="S619" s="92"/>
      <c r="T619" s="92"/>
    </row>
    <row r="620" spans="1:20" ht="17.25" hidden="1" customHeight="1" x14ac:dyDescent="0.35">
      <c r="M620" s="330"/>
      <c r="N620" s="12"/>
      <c r="O620" s="189"/>
    </row>
    <row r="621" spans="1:20" ht="46.5" hidden="1" x14ac:dyDescent="0.25">
      <c r="A621" s="14" t="s">
        <v>24</v>
      </c>
      <c r="B621" s="14" t="s">
        <v>14</v>
      </c>
      <c r="C621" s="14" t="s">
        <v>81</v>
      </c>
      <c r="D621" s="178" t="s">
        <v>103</v>
      </c>
    </row>
    <row r="622" spans="1:20" s="78" customFormat="1" ht="15.75" hidden="1" customHeight="1" x14ac:dyDescent="0.25">
      <c r="A622" s="91">
        <v>1</v>
      </c>
      <c r="B622" s="91">
        <v>2</v>
      </c>
      <c r="C622" s="91">
        <v>3</v>
      </c>
      <c r="D622" s="151">
        <v>4</v>
      </c>
      <c r="K622" s="79"/>
      <c r="M622" s="327"/>
      <c r="N622" s="67"/>
      <c r="O622" s="184"/>
      <c r="P622" s="188"/>
      <c r="Q622" s="188"/>
      <c r="R622" s="188"/>
    </row>
    <row r="623" spans="1:20" ht="36.75" hidden="1" customHeight="1" x14ac:dyDescent="0.25">
      <c r="A623" s="14">
        <v>1</v>
      </c>
      <c r="B623" s="101" t="s">
        <v>82</v>
      </c>
      <c r="C623" s="102">
        <f>C624+C625+C626+C627</f>
        <v>0</v>
      </c>
      <c r="D623" s="160"/>
      <c r="M623" s="328"/>
      <c r="N623" s="78"/>
      <c r="O623" s="188"/>
    </row>
    <row r="624" spans="1:20" hidden="1" x14ac:dyDescent="0.25">
      <c r="A624" s="14"/>
      <c r="B624" s="101"/>
      <c r="C624" s="94"/>
      <c r="D624" s="160"/>
    </row>
    <row r="625" spans="1:20" hidden="1" x14ac:dyDescent="0.25">
      <c r="A625" s="14"/>
      <c r="B625" s="101"/>
      <c r="C625" s="94"/>
      <c r="D625" s="160"/>
    </row>
    <row r="626" spans="1:20" hidden="1" x14ac:dyDescent="0.25">
      <c r="A626" s="14"/>
      <c r="B626" s="101"/>
      <c r="C626" s="94"/>
      <c r="D626" s="160"/>
    </row>
    <row r="627" spans="1:20" hidden="1" x14ac:dyDescent="0.25">
      <c r="A627" s="14"/>
      <c r="B627" s="101"/>
      <c r="C627" s="94"/>
      <c r="D627" s="160"/>
    </row>
    <row r="628" spans="1:20" ht="33" hidden="1" customHeight="1" x14ac:dyDescent="0.25">
      <c r="A628" s="144"/>
      <c r="B628" s="145" t="s">
        <v>20</v>
      </c>
      <c r="C628" s="146">
        <f>C623</f>
        <v>0</v>
      </c>
      <c r="D628" s="158" t="s">
        <v>12</v>
      </c>
    </row>
    <row r="629" spans="1:20" hidden="1" x14ac:dyDescent="0.25"/>
    <row r="630" spans="1:20" ht="41.25" hidden="1" customHeight="1" x14ac:dyDescent="0.25">
      <c r="A630" s="863" t="s">
        <v>184</v>
      </c>
      <c r="B630" s="863"/>
      <c r="C630" s="863"/>
      <c r="D630" s="863"/>
      <c r="E630" s="863"/>
      <c r="F630" s="863"/>
      <c r="G630" s="863"/>
      <c r="H630" s="863"/>
      <c r="I630" s="863"/>
      <c r="J630" s="863"/>
      <c r="K630" s="863"/>
    </row>
    <row r="631" spans="1:20" ht="12.75" hidden="1" customHeight="1" x14ac:dyDescent="0.25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</row>
    <row r="632" spans="1:20" s="12" customFormat="1" ht="41.25" hidden="1" customHeight="1" x14ac:dyDescent="0.35">
      <c r="A632" s="861" t="s">
        <v>131</v>
      </c>
      <c r="B632" s="861"/>
      <c r="C632" s="861"/>
      <c r="D632" s="861"/>
      <c r="E632" s="861"/>
      <c r="F632" s="861"/>
      <c r="G632" s="861"/>
      <c r="H632" s="861"/>
      <c r="I632" s="861"/>
      <c r="J632" s="861"/>
      <c r="K632" s="861"/>
      <c r="L632" s="36"/>
      <c r="M632" s="327"/>
      <c r="N632" s="67"/>
      <c r="O632" s="184"/>
      <c r="P632" s="196"/>
      <c r="Q632" s="196"/>
      <c r="R632" s="196"/>
      <c r="S632" s="92"/>
      <c r="T632" s="92"/>
    </row>
    <row r="633" spans="1:20" ht="19.5" hidden="1" customHeight="1" x14ac:dyDescent="0.35">
      <c r="M633" s="330"/>
      <c r="N633" s="12"/>
      <c r="O633" s="189"/>
    </row>
    <row r="634" spans="1:20" ht="46.5" hidden="1" x14ac:dyDescent="0.25">
      <c r="A634" s="14" t="s">
        <v>24</v>
      </c>
      <c r="B634" s="14" t="s">
        <v>14</v>
      </c>
      <c r="C634" s="14" t="s">
        <v>81</v>
      </c>
      <c r="D634" s="178" t="s">
        <v>103</v>
      </c>
    </row>
    <row r="635" spans="1:20" s="78" customFormat="1" hidden="1" x14ac:dyDescent="0.25">
      <c r="A635" s="91">
        <v>1</v>
      </c>
      <c r="B635" s="91">
        <v>2</v>
      </c>
      <c r="C635" s="91">
        <v>3</v>
      </c>
      <c r="D635" s="151">
        <v>4</v>
      </c>
      <c r="K635" s="79"/>
      <c r="M635" s="327"/>
      <c r="N635" s="67"/>
      <c r="O635" s="184"/>
      <c r="P635" s="188"/>
      <c r="Q635" s="188"/>
      <c r="R635" s="188"/>
    </row>
    <row r="636" spans="1:20" ht="36.75" hidden="1" customHeight="1" x14ac:dyDescent="0.25">
      <c r="A636" s="14">
        <v>1</v>
      </c>
      <c r="B636" s="101"/>
      <c r="C636" s="102"/>
      <c r="D636" s="160"/>
      <c r="M636" s="328"/>
      <c r="N636" s="78"/>
      <c r="O636" s="188"/>
    </row>
    <row r="637" spans="1:20" hidden="1" x14ac:dyDescent="0.25">
      <c r="A637" s="14"/>
      <c r="B637" s="101"/>
      <c r="C637" s="94"/>
      <c r="D637" s="160"/>
    </row>
    <row r="638" spans="1:20" hidden="1" x14ac:dyDescent="0.25">
      <c r="A638" s="14"/>
      <c r="B638" s="101"/>
      <c r="C638" s="94"/>
      <c r="D638" s="160"/>
    </row>
    <row r="639" spans="1:20" hidden="1" x14ac:dyDescent="0.25">
      <c r="A639" s="14"/>
      <c r="B639" s="101"/>
      <c r="C639" s="94"/>
      <c r="D639" s="160"/>
    </row>
    <row r="640" spans="1:20" hidden="1" x14ac:dyDescent="0.25">
      <c r="A640" s="14"/>
      <c r="B640" s="101"/>
      <c r="C640" s="94"/>
      <c r="D640" s="160"/>
    </row>
    <row r="641" spans="1:20" ht="33" hidden="1" customHeight="1" x14ac:dyDescent="0.25">
      <c r="A641" s="144"/>
      <c r="B641" s="145" t="s">
        <v>20</v>
      </c>
      <c r="C641" s="146">
        <f>SUM(C636:C640)</f>
        <v>0</v>
      </c>
      <c r="D641" s="158" t="s">
        <v>12</v>
      </c>
    </row>
    <row r="642" spans="1:20" hidden="1" x14ac:dyDescent="0.25"/>
    <row r="643" spans="1:20" s="12" customFormat="1" ht="41.25" hidden="1" customHeight="1" x14ac:dyDescent="0.35">
      <c r="A643" s="861" t="s">
        <v>135</v>
      </c>
      <c r="B643" s="861"/>
      <c r="C643" s="861"/>
      <c r="D643" s="861"/>
      <c r="E643" s="861"/>
      <c r="F643" s="861"/>
      <c r="G643" s="861"/>
      <c r="H643" s="861"/>
      <c r="I643" s="861"/>
      <c r="J643" s="861"/>
      <c r="K643" s="861"/>
      <c r="L643" s="36"/>
      <c r="M643" s="327"/>
      <c r="N643" s="67"/>
      <c r="O643" s="184"/>
      <c r="P643" s="196"/>
      <c r="Q643" s="196"/>
      <c r="R643" s="196"/>
      <c r="S643" s="92"/>
      <c r="T643" s="92"/>
    </row>
    <row r="644" spans="1:20" ht="19.5" hidden="1" customHeight="1" x14ac:dyDescent="0.35">
      <c r="M644" s="330"/>
      <c r="N644" s="12"/>
      <c r="O644" s="189"/>
    </row>
    <row r="645" spans="1:20" ht="46.5" hidden="1" x14ac:dyDescent="0.25">
      <c r="A645" s="14" t="s">
        <v>24</v>
      </c>
      <c r="B645" s="14" t="s">
        <v>14</v>
      </c>
      <c r="C645" s="14" t="s">
        <v>81</v>
      </c>
      <c r="D645" s="178" t="s">
        <v>103</v>
      </c>
    </row>
    <row r="646" spans="1:20" s="78" customFormat="1" hidden="1" x14ac:dyDescent="0.25">
      <c r="A646" s="91">
        <v>1</v>
      </c>
      <c r="B646" s="91">
        <v>2</v>
      </c>
      <c r="C646" s="91">
        <v>3</v>
      </c>
      <c r="D646" s="151">
        <v>4</v>
      </c>
      <c r="K646" s="79"/>
      <c r="M646" s="327"/>
      <c r="N646" s="67"/>
      <c r="O646" s="184"/>
      <c r="P646" s="188"/>
      <c r="Q646" s="188"/>
      <c r="R646" s="188"/>
    </row>
    <row r="647" spans="1:20" ht="36.75" hidden="1" customHeight="1" x14ac:dyDescent="0.25">
      <c r="A647" s="14">
        <v>1</v>
      </c>
      <c r="B647" s="101"/>
      <c r="C647" s="102"/>
      <c r="D647" s="160"/>
      <c r="M647" s="328"/>
      <c r="N647" s="78"/>
      <c r="O647" s="188"/>
    </row>
    <row r="648" spans="1:20" hidden="1" x14ac:dyDescent="0.25">
      <c r="A648" s="14"/>
      <c r="B648" s="101"/>
      <c r="C648" s="94"/>
      <c r="D648" s="160"/>
    </row>
    <row r="649" spans="1:20" hidden="1" x14ac:dyDescent="0.25">
      <c r="A649" s="14"/>
      <c r="B649" s="101"/>
      <c r="C649" s="94"/>
      <c r="D649" s="160"/>
    </row>
    <row r="650" spans="1:20" hidden="1" x14ac:dyDescent="0.25">
      <c r="A650" s="14"/>
      <c r="B650" s="101"/>
      <c r="C650" s="94"/>
      <c r="D650" s="160"/>
    </row>
    <row r="651" spans="1:20" hidden="1" x14ac:dyDescent="0.25">
      <c r="A651" s="14"/>
      <c r="B651" s="101"/>
      <c r="C651" s="94"/>
      <c r="D651" s="160"/>
    </row>
    <row r="652" spans="1:20" ht="33" hidden="1" customHeight="1" x14ac:dyDescent="0.25">
      <c r="A652" s="144"/>
      <c r="B652" s="145" t="s">
        <v>20</v>
      </c>
      <c r="C652" s="146">
        <f>SUM(C647:C651)</f>
        <v>0</v>
      </c>
      <c r="D652" s="158" t="s">
        <v>12</v>
      </c>
    </row>
    <row r="653" spans="1:20" hidden="1" x14ac:dyDescent="0.25"/>
    <row r="654" spans="1:20" s="12" customFormat="1" ht="41.25" hidden="1" customHeight="1" x14ac:dyDescent="0.35">
      <c r="A654" s="861" t="s">
        <v>136</v>
      </c>
      <c r="B654" s="861"/>
      <c r="C654" s="861"/>
      <c r="D654" s="861"/>
      <c r="E654" s="861"/>
      <c r="F654" s="861"/>
      <c r="G654" s="861"/>
      <c r="H654" s="861"/>
      <c r="I654" s="861"/>
      <c r="J654" s="861"/>
      <c r="K654" s="861"/>
      <c r="L654" s="36"/>
      <c r="M654" s="327"/>
      <c r="N654" s="67"/>
      <c r="O654" s="184"/>
      <c r="P654" s="196"/>
      <c r="Q654" s="196"/>
      <c r="R654" s="196"/>
      <c r="S654" s="92"/>
      <c r="T654" s="92"/>
    </row>
    <row r="655" spans="1:20" ht="19.5" hidden="1" customHeight="1" x14ac:dyDescent="0.35">
      <c r="M655" s="330"/>
      <c r="N655" s="12"/>
      <c r="O655" s="189"/>
    </row>
    <row r="656" spans="1:20" ht="46.5" hidden="1" x14ac:dyDescent="0.25">
      <c r="A656" s="14" t="s">
        <v>24</v>
      </c>
      <c r="B656" s="14" t="s">
        <v>14</v>
      </c>
      <c r="C656" s="14" t="s">
        <v>81</v>
      </c>
      <c r="D656" s="178" t="s">
        <v>103</v>
      </c>
    </row>
    <row r="657" spans="1:20" s="78" customFormat="1" hidden="1" x14ac:dyDescent="0.25">
      <c r="A657" s="91">
        <v>1</v>
      </c>
      <c r="B657" s="91">
        <v>2</v>
      </c>
      <c r="C657" s="91">
        <v>3</v>
      </c>
      <c r="D657" s="151">
        <v>4</v>
      </c>
      <c r="K657" s="79"/>
      <c r="M657" s="327"/>
      <c r="N657" s="67"/>
      <c r="O657" s="184"/>
      <c r="P657" s="188"/>
      <c r="Q657" s="188"/>
      <c r="R657" s="188"/>
    </row>
    <row r="658" spans="1:20" ht="36.75" hidden="1" customHeight="1" x14ac:dyDescent="0.25">
      <c r="A658" s="14">
        <v>1</v>
      </c>
      <c r="B658" s="101"/>
      <c r="C658" s="102"/>
      <c r="D658" s="160"/>
      <c r="M658" s="328"/>
      <c r="N658" s="78"/>
      <c r="O658" s="188"/>
    </row>
    <row r="659" spans="1:20" hidden="1" x14ac:dyDescent="0.25">
      <c r="A659" s="14"/>
      <c r="B659" s="101"/>
      <c r="C659" s="94"/>
      <c r="D659" s="160"/>
    </row>
    <row r="660" spans="1:20" hidden="1" x14ac:dyDescent="0.25">
      <c r="A660" s="14"/>
      <c r="B660" s="101"/>
      <c r="C660" s="94"/>
      <c r="D660" s="160"/>
    </row>
    <row r="661" spans="1:20" hidden="1" x14ac:dyDescent="0.25">
      <c r="A661" s="14"/>
      <c r="B661" s="101"/>
      <c r="C661" s="94"/>
      <c r="D661" s="160"/>
    </row>
    <row r="662" spans="1:20" hidden="1" x14ac:dyDescent="0.25">
      <c r="A662" s="14"/>
      <c r="B662" s="101"/>
      <c r="C662" s="94"/>
      <c r="D662" s="160"/>
    </row>
    <row r="663" spans="1:20" ht="33" hidden="1" customHeight="1" x14ac:dyDescent="0.25">
      <c r="A663" s="144"/>
      <c r="B663" s="145" t="s">
        <v>20</v>
      </c>
      <c r="C663" s="146">
        <f>SUM(C658:C662)</f>
        <v>0</v>
      </c>
      <c r="D663" s="158" t="s">
        <v>12</v>
      </c>
    </row>
    <row r="664" spans="1:20" hidden="1" x14ac:dyDescent="0.25"/>
    <row r="665" spans="1:20" s="12" customFormat="1" ht="41.25" hidden="1" customHeight="1" x14ac:dyDescent="0.35">
      <c r="A665" s="861" t="s">
        <v>137</v>
      </c>
      <c r="B665" s="861"/>
      <c r="C665" s="861"/>
      <c r="D665" s="861"/>
      <c r="E665" s="861"/>
      <c r="F665" s="861"/>
      <c r="G665" s="861"/>
      <c r="H665" s="861"/>
      <c r="I665" s="861"/>
      <c r="J665" s="861"/>
      <c r="K665" s="861"/>
      <c r="L665" s="36"/>
      <c r="M665" s="327"/>
      <c r="N665" s="67"/>
      <c r="O665" s="184"/>
      <c r="P665" s="196"/>
      <c r="Q665" s="196"/>
      <c r="R665" s="196"/>
      <c r="S665" s="92"/>
      <c r="T665" s="92"/>
    </row>
    <row r="666" spans="1:20" ht="19.5" hidden="1" customHeight="1" x14ac:dyDescent="0.35">
      <c r="M666" s="330"/>
      <c r="N666" s="12"/>
      <c r="O666" s="189"/>
    </row>
    <row r="667" spans="1:20" ht="46.5" hidden="1" x14ac:dyDescent="0.25">
      <c r="A667" s="14" t="s">
        <v>24</v>
      </c>
      <c r="B667" s="14" t="s">
        <v>14</v>
      </c>
      <c r="C667" s="14" t="s">
        <v>81</v>
      </c>
      <c r="D667" s="178" t="s">
        <v>103</v>
      </c>
    </row>
    <row r="668" spans="1:20" s="78" customFormat="1" hidden="1" x14ac:dyDescent="0.25">
      <c r="A668" s="91">
        <v>1</v>
      </c>
      <c r="B668" s="91">
        <v>2</v>
      </c>
      <c r="C668" s="91">
        <v>3</v>
      </c>
      <c r="D668" s="151">
        <v>4</v>
      </c>
      <c r="K668" s="79"/>
      <c r="M668" s="327"/>
      <c r="N668" s="67"/>
      <c r="O668" s="184"/>
      <c r="P668" s="188"/>
      <c r="Q668" s="188"/>
      <c r="R668" s="188"/>
    </row>
    <row r="669" spans="1:20" ht="36.75" hidden="1" customHeight="1" x14ac:dyDescent="0.25">
      <c r="A669" s="14">
        <v>1</v>
      </c>
      <c r="B669" s="101"/>
      <c r="C669" s="102"/>
      <c r="D669" s="160"/>
      <c r="M669" s="328"/>
      <c r="N669" s="78"/>
      <c r="O669" s="188"/>
    </row>
    <row r="670" spans="1:20" hidden="1" x14ac:dyDescent="0.25">
      <c r="A670" s="14"/>
      <c r="B670" s="101"/>
      <c r="C670" s="94"/>
      <c r="D670" s="160"/>
    </row>
    <row r="671" spans="1:20" hidden="1" x14ac:dyDescent="0.25">
      <c r="A671" s="14"/>
      <c r="B671" s="101"/>
      <c r="C671" s="94"/>
      <c r="D671" s="160"/>
    </row>
    <row r="672" spans="1:20" hidden="1" x14ac:dyDescent="0.25">
      <c r="A672" s="14"/>
      <c r="B672" s="101"/>
      <c r="C672" s="94"/>
      <c r="D672" s="160"/>
    </row>
    <row r="673" spans="1:20" hidden="1" x14ac:dyDescent="0.25">
      <c r="A673" s="14"/>
      <c r="B673" s="101"/>
      <c r="C673" s="94"/>
      <c r="D673" s="160"/>
    </row>
    <row r="674" spans="1:20" ht="33" hidden="1" customHeight="1" x14ac:dyDescent="0.25">
      <c r="A674" s="144"/>
      <c r="B674" s="145" t="s">
        <v>20</v>
      </c>
      <c r="C674" s="146">
        <f>SUM(C669:C673)</f>
        <v>0</v>
      </c>
      <c r="D674" s="158" t="s">
        <v>12</v>
      </c>
    </row>
    <row r="675" spans="1:20" hidden="1" x14ac:dyDescent="0.25"/>
    <row r="676" spans="1:20" hidden="1" x14ac:dyDescent="0.25"/>
    <row r="677" spans="1:20" ht="47.25" hidden="1" customHeight="1" x14ac:dyDescent="0.25">
      <c r="A677" s="863" t="s">
        <v>183</v>
      </c>
      <c r="B677" s="863"/>
      <c r="C677" s="863"/>
      <c r="D677" s="863"/>
      <c r="E677" s="863"/>
      <c r="F677" s="863"/>
      <c r="G677" s="863"/>
      <c r="H677" s="863"/>
      <c r="I677" s="863"/>
      <c r="J677" s="863"/>
      <c r="K677" s="863"/>
    </row>
    <row r="678" spans="1:20" hidden="1" x14ac:dyDescent="0.25"/>
    <row r="679" spans="1:20" s="12" customFormat="1" ht="41.25" hidden="1" customHeight="1" x14ac:dyDescent="0.35">
      <c r="A679" s="861" t="s">
        <v>138</v>
      </c>
      <c r="B679" s="861"/>
      <c r="C679" s="861"/>
      <c r="D679" s="861"/>
      <c r="E679" s="861"/>
      <c r="F679" s="861"/>
      <c r="G679" s="861"/>
      <c r="H679" s="861"/>
      <c r="I679" s="861"/>
      <c r="J679" s="861"/>
      <c r="K679" s="861"/>
      <c r="L679" s="36"/>
      <c r="M679" s="327"/>
      <c r="N679" s="67"/>
      <c r="O679" s="184"/>
      <c r="P679" s="196"/>
      <c r="Q679" s="196"/>
      <c r="R679" s="196"/>
      <c r="S679" s="92"/>
      <c r="T679" s="92"/>
    </row>
    <row r="680" spans="1:20" hidden="1" x14ac:dyDescent="0.35">
      <c r="M680" s="330"/>
      <c r="N680" s="12"/>
      <c r="O680" s="189"/>
    </row>
    <row r="681" spans="1:20" ht="72.75" hidden="1" customHeight="1" x14ac:dyDescent="0.25">
      <c r="A681" s="14" t="s">
        <v>24</v>
      </c>
      <c r="B681" s="14" t="s">
        <v>14</v>
      </c>
      <c r="C681" s="167" t="s">
        <v>132</v>
      </c>
      <c r="D681" s="167" t="s">
        <v>133</v>
      </c>
      <c r="E681" s="167" t="s">
        <v>134</v>
      </c>
      <c r="F681" s="178" t="s">
        <v>103</v>
      </c>
    </row>
    <row r="682" spans="1:20" s="78" customFormat="1" hidden="1" x14ac:dyDescent="0.25">
      <c r="A682" s="91">
        <v>1</v>
      </c>
      <c r="B682" s="91">
        <v>2</v>
      </c>
      <c r="C682" s="113">
        <v>3</v>
      </c>
      <c r="D682" s="113">
        <v>4</v>
      </c>
      <c r="E682" s="113">
        <v>5</v>
      </c>
      <c r="F682" s="151">
        <v>6</v>
      </c>
      <c r="K682" s="79"/>
      <c r="M682" s="327"/>
      <c r="N682" s="67"/>
      <c r="O682" s="184"/>
      <c r="P682" s="188"/>
      <c r="Q682" s="188"/>
      <c r="R682" s="188"/>
    </row>
    <row r="683" spans="1:20" ht="36.75" hidden="1" customHeight="1" x14ac:dyDescent="0.25">
      <c r="A683" s="14">
        <v>1</v>
      </c>
      <c r="B683" s="101"/>
      <c r="C683" s="94"/>
      <c r="D683" s="14"/>
      <c r="E683" s="94"/>
      <c r="F683" s="179"/>
      <c r="M683" s="328"/>
      <c r="N683" s="78"/>
      <c r="O683" s="188"/>
    </row>
    <row r="684" spans="1:20" ht="27" hidden="1" customHeight="1" x14ac:dyDescent="0.25">
      <c r="A684" s="14"/>
      <c r="B684" s="101"/>
      <c r="C684" s="165"/>
      <c r="D684" s="167"/>
      <c r="E684" s="165"/>
      <c r="F684" s="179"/>
    </row>
    <row r="685" spans="1:20" ht="32.25" hidden="1" customHeight="1" x14ac:dyDescent="0.25">
      <c r="A685" s="14"/>
      <c r="B685" s="101"/>
      <c r="C685" s="165"/>
      <c r="D685" s="167"/>
      <c r="E685" s="165"/>
      <c r="F685" s="179"/>
    </row>
    <row r="686" spans="1:20" ht="39.75" hidden="1" customHeight="1" x14ac:dyDescent="0.25">
      <c r="A686" s="144"/>
      <c r="B686" s="145" t="s">
        <v>20</v>
      </c>
      <c r="C686" s="144" t="s">
        <v>21</v>
      </c>
      <c r="D686" s="144" t="s">
        <v>21</v>
      </c>
      <c r="E686" s="146">
        <f>E683</f>
        <v>0</v>
      </c>
      <c r="F686" s="158" t="s">
        <v>12</v>
      </c>
    </row>
    <row r="687" spans="1:20" hidden="1" x14ac:dyDescent="0.25"/>
    <row r="688" spans="1:20" s="12" customFormat="1" ht="41.25" hidden="1" customHeight="1" x14ac:dyDescent="0.35">
      <c r="A688" s="861" t="s">
        <v>139</v>
      </c>
      <c r="B688" s="861"/>
      <c r="C688" s="861"/>
      <c r="D688" s="861"/>
      <c r="E688" s="861"/>
      <c r="F688" s="861"/>
      <c r="G688" s="861"/>
      <c r="H688" s="861"/>
      <c r="I688" s="861"/>
      <c r="J688" s="861"/>
      <c r="K688" s="861"/>
      <c r="L688" s="36"/>
      <c r="M688" s="327"/>
      <c r="N688" s="67"/>
      <c r="O688" s="184"/>
      <c r="P688" s="196"/>
      <c r="Q688" s="196"/>
      <c r="R688" s="196"/>
      <c r="S688" s="92"/>
      <c r="T688" s="92"/>
    </row>
    <row r="689" spans="1:18" hidden="1" x14ac:dyDescent="0.35">
      <c r="M689" s="330"/>
      <c r="N689" s="12"/>
      <c r="O689" s="189"/>
    </row>
    <row r="690" spans="1:18" ht="72.75" hidden="1" customHeight="1" x14ac:dyDescent="0.25">
      <c r="A690" s="14" t="s">
        <v>24</v>
      </c>
      <c r="B690" s="14" t="s">
        <v>14</v>
      </c>
      <c r="C690" s="167" t="s">
        <v>132</v>
      </c>
      <c r="D690" s="167" t="s">
        <v>133</v>
      </c>
      <c r="E690" s="167" t="s">
        <v>134</v>
      </c>
      <c r="F690" s="178" t="s">
        <v>103</v>
      </c>
    </row>
    <row r="691" spans="1:18" s="78" customFormat="1" hidden="1" x14ac:dyDescent="0.25">
      <c r="A691" s="91">
        <v>1</v>
      </c>
      <c r="B691" s="91">
        <v>2</v>
      </c>
      <c r="C691" s="113">
        <v>3</v>
      </c>
      <c r="D691" s="113">
        <v>4</v>
      </c>
      <c r="E691" s="113">
        <v>5</v>
      </c>
      <c r="F691" s="151">
        <v>6</v>
      </c>
      <c r="K691" s="79"/>
      <c r="M691" s="327"/>
      <c r="N691" s="67"/>
      <c r="O691" s="184"/>
      <c r="P691" s="188"/>
      <c r="Q691" s="188"/>
      <c r="R691" s="188"/>
    </row>
    <row r="692" spans="1:18" ht="36.75" hidden="1" customHeight="1" x14ac:dyDescent="0.25">
      <c r="A692" s="14">
        <v>1</v>
      </c>
      <c r="B692" s="101"/>
      <c r="C692" s="94"/>
      <c r="D692" s="14"/>
      <c r="E692" s="94"/>
      <c r="F692" s="179"/>
      <c r="M692" s="328"/>
      <c r="N692" s="78"/>
      <c r="O692" s="188"/>
    </row>
    <row r="693" spans="1:18" ht="27" hidden="1" customHeight="1" x14ac:dyDescent="0.25">
      <c r="A693" s="14"/>
      <c r="B693" s="101"/>
      <c r="C693" s="165"/>
      <c r="D693" s="167"/>
      <c r="E693" s="165"/>
      <c r="F693" s="179"/>
    </row>
    <row r="694" spans="1:18" ht="32.25" hidden="1" customHeight="1" x14ac:dyDescent="0.25">
      <c r="A694" s="14"/>
      <c r="B694" s="101"/>
      <c r="C694" s="165"/>
      <c r="D694" s="167"/>
      <c r="E694" s="165"/>
      <c r="F694" s="179"/>
    </row>
    <row r="695" spans="1:18" ht="39.75" hidden="1" customHeight="1" x14ac:dyDescent="0.25">
      <c r="A695" s="144"/>
      <c r="B695" s="145" t="s">
        <v>20</v>
      </c>
      <c r="C695" s="144" t="s">
        <v>21</v>
      </c>
      <c r="D695" s="144" t="s">
        <v>21</v>
      </c>
      <c r="E695" s="146">
        <f>E692</f>
        <v>0</v>
      </c>
      <c r="F695" s="158" t="s">
        <v>12</v>
      </c>
    </row>
    <row r="696" spans="1:18" hidden="1" x14ac:dyDescent="0.25"/>
    <row r="697" spans="1:18" hidden="1" x14ac:dyDescent="0.25"/>
    <row r="698" spans="1:18" ht="47.25" hidden="1" customHeight="1" x14ac:dyDescent="0.25">
      <c r="A698" s="863" t="s">
        <v>182</v>
      </c>
      <c r="B698" s="863"/>
      <c r="C698" s="863"/>
      <c r="D698" s="863"/>
      <c r="E698" s="863"/>
      <c r="F698" s="863"/>
      <c r="G698" s="863"/>
      <c r="H698" s="863"/>
      <c r="I698" s="863"/>
      <c r="J698" s="863"/>
      <c r="K698" s="863"/>
    </row>
    <row r="699" spans="1:18" hidden="1" x14ac:dyDescent="0.25"/>
    <row r="700" spans="1:18" ht="38.25" hidden="1" customHeight="1" x14ac:dyDescent="0.25">
      <c r="A700" s="866" t="s">
        <v>140</v>
      </c>
      <c r="B700" s="866"/>
      <c r="C700" s="866"/>
      <c r="D700" s="866"/>
      <c r="E700" s="866"/>
      <c r="F700" s="866"/>
      <c r="G700" s="866"/>
      <c r="H700" s="866"/>
      <c r="I700" s="866"/>
      <c r="J700" s="866"/>
      <c r="K700" s="866"/>
    </row>
    <row r="701" spans="1:18" hidden="1" x14ac:dyDescent="0.25">
      <c r="A701" s="32"/>
      <c r="B701" s="11"/>
      <c r="C701" s="17"/>
      <c r="D701" s="17"/>
      <c r="E701" s="17"/>
      <c r="F701" s="17"/>
    </row>
    <row r="702" spans="1:18" ht="63" hidden="1" customHeight="1" x14ac:dyDescent="0.25">
      <c r="A702" s="167" t="s">
        <v>24</v>
      </c>
      <c r="B702" s="167" t="s">
        <v>14</v>
      </c>
      <c r="C702" s="167" t="s">
        <v>71</v>
      </c>
      <c r="D702" s="167" t="s">
        <v>72</v>
      </c>
      <c r="E702" s="167" t="s">
        <v>73</v>
      </c>
      <c r="F702" s="178" t="s">
        <v>103</v>
      </c>
    </row>
    <row r="703" spans="1:18" s="78" customFormat="1" hidden="1" x14ac:dyDescent="0.25">
      <c r="A703" s="113">
        <v>1</v>
      </c>
      <c r="B703" s="113">
        <v>2</v>
      </c>
      <c r="C703" s="113">
        <v>3</v>
      </c>
      <c r="D703" s="113">
        <v>4</v>
      </c>
      <c r="E703" s="113">
        <v>5</v>
      </c>
      <c r="F703" s="154">
        <v>6</v>
      </c>
      <c r="K703" s="79"/>
      <c r="M703" s="327"/>
      <c r="N703" s="67"/>
      <c r="O703" s="184"/>
      <c r="P703" s="188"/>
      <c r="Q703" s="188"/>
      <c r="R703" s="188"/>
    </row>
    <row r="704" spans="1:18" hidden="1" x14ac:dyDescent="0.25">
      <c r="A704" s="171"/>
      <c r="B704" s="26"/>
      <c r="C704" s="167"/>
      <c r="D704" s="13"/>
      <c r="E704" s="165"/>
      <c r="F704" s="153"/>
      <c r="M704" s="328"/>
      <c r="N704" s="78"/>
      <c r="O704" s="188"/>
    </row>
    <row r="705" spans="1:18" hidden="1" x14ac:dyDescent="0.25">
      <c r="A705" s="167"/>
      <c r="B705" s="10"/>
      <c r="C705" s="167"/>
      <c r="D705" s="13"/>
      <c r="E705" s="165"/>
      <c r="F705" s="153"/>
    </row>
    <row r="706" spans="1:18" hidden="1" x14ac:dyDescent="0.25">
      <c r="A706" s="167"/>
      <c r="B706" s="10"/>
      <c r="C706" s="167"/>
      <c r="D706" s="13"/>
      <c r="E706" s="165"/>
      <c r="F706" s="153"/>
    </row>
    <row r="707" spans="1:18" hidden="1" x14ac:dyDescent="0.25">
      <c r="A707" s="167"/>
      <c r="B707" s="10"/>
      <c r="C707" s="167"/>
      <c r="D707" s="13"/>
      <c r="E707" s="165"/>
      <c r="F707" s="153"/>
    </row>
    <row r="708" spans="1:18" ht="35.1" hidden="1" customHeight="1" x14ac:dyDescent="0.25">
      <c r="A708" s="144"/>
      <c r="B708" s="145" t="s">
        <v>20</v>
      </c>
      <c r="C708" s="144" t="s">
        <v>21</v>
      </c>
      <c r="D708" s="144" t="s">
        <v>21</v>
      </c>
      <c r="E708" s="146">
        <f>SUM(E704:E707)</f>
        <v>0</v>
      </c>
      <c r="F708" s="155" t="s">
        <v>12</v>
      </c>
    </row>
    <row r="709" spans="1:18" hidden="1" x14ac:dyDescent="0.25">
      <c r="A709" s="30"/>
      <c r="B709" s="31"/>
      <c r="C709" s="30"/>
      <c r="D709" s="30"/>
      <c r="E709" s="30"/>
      <c r="F709" s="30"/>
    </row>
    <row r="710" spans="1:18" hidden="1" x14ac:dyDescent="0.25">
      <c r="A710" s="860" t="s">
        <v>118</v>
      </c>
      <c r="B710" s="860"/>
      <c r="C710" s="860"/>
      <c r="D710" s="860"/>
      <c r="E710" s="860"/>
      <c r="F710" s="860"/>
      <c r="G710" s="860"/>
      <c r="H710" s="860"/>
      <c r="I710" s="860"/>
      <c r="J710" s="860"/>
      <c r="K710" s="860"/>
    </row>
    <row r="711" spans="1:18" hidden="1" x14ac:dyDescent="0.25">
      <c r="A711" s="30"/>
      <c r="B711" s="11"/>
      <c r="C711" s="17"/>
      <c r="D711" s="17"/>
      <c r="E711" s="17"/>
      <c r="F711" s="17"/>
    </row>
    <row r="712" spans="1:18" ht="60" hidden="1" customHeight="1" x14ac:dyDescent="0.25">
      <c r="A712" s="167" t="s">
        <v>24</v>
      </c>
      <c r="B712" s="167" t="s">
        <v>14</v>
      </c>
      <c r="C712" s="167" t="s">
        <v>74</v>
      </c>
      <c r="D712" s="167" t="s">
        <v>117</v>
      </c>
      <c r="E712" s="178" t="s">
        <v>103</v>
      </c>
      <c r="F712" s="17"/>
    </row>
    <row r="713" spans="1:18" s="78" customFormat="1" hidden="1" x14ac:dyDescent="0.25">
      <c r="A713" s="113">
        <v>1</v>
      </c>
      <c r="B713" s="113">
        <v>2</v>
      </c>
      <c r="C713" s="113">
        <v>3</v>
      </c>
      <c r="D713" s="113">
        <v>4</v>
      </c>
      <c r="E713" s="154">
        <v>5</v>
      </c>
      <c r="F713" s="1"/>
      <c r="K713" s="79"/>
      <c r="M713" s="327"/>
      <c r="N713" s="67"/>
      <c r="O713" s="184"/>
      <c r="P713" s="188"/>
      <c r="Q713" s="188"/>
      <c r="R713" s="188"/>
    </row>
    <row r="714" spans="1:18" hidden="1" x14ac:dyDescent="0.25">
      <c r="A714" s="167"/>
      <c r="B714" s="26"/>
      <c r="C714" s="13"/>
      <c r="D714" s="165"/>
      <c r="E714" s="153"/>
      <c r="F714" s="17"/>
      <c r="M714" s="328"/>
      <c r="N714" s="78"/>
      <c r="O714" s="188"/>
    </row>
    <row r="715" spans="1:18" hidden="1" x14ac:dyDescent="0.25">
      <c r="A715" s="167"/>
      <c r="B715" s="10"/>
      <c r="C715" s="13"/>
      <c r="D715" s="165"/>
      <c r="E715" s="153"/>
      <c r="F715" s="17"/>
    </row>
    <row r="716" spans="1:18" hidden="1" x14ac:dyDescent="0.25">
      <c r="A716" s="167"/>
      <c r="B716" s="10"/>
      <c r="C716" s="13"/>
      <c r="D716" s="165"/>
      <c r="E716" s="153"/>
      <c r="F716" s="17"/>
    </row>
    <row r="717" spans="1:18" ht="35.1" hidden="1" customHeight="1" x14ac:dyDescent="0.25">
      <c r="A717" s="144"/>
      <c r="B717" s="145" t="s">
        <v>20</v>
      </c>
      <c r="C717" s="144" t="s">
        <v>21</v>
      </c>
      <c r="D717" s="146">
        <f>SUM(D714:D716)</f>
        <v>0</v>
      </c>
      <c r="E717" s="153" t="s">
        <v>12</v>
      </c>
      <c r="F717" s="17"/>
    </row>
    <row r="718" spans="1:18" hidden="1" x14ac:dyDescent="0.25">
      <c r="A718" s="30"/>
      <c r="B718" s="31"/>
      <c r="C718" s="30"/>
      <c r="D718" s="30"/>
      <c r="E718" s="30"/>
      <c r="F718" s="30"/>
    </row>
    <row r="719" spans="1:18" hidden="1" x14ac:dyDescent="0.25">
      <c r="A719" s="860" t="s">
        <v>141</v>
      </c>
      <c r="B719" s="860"/>
      <c r="C719" s="860"/>
      <c r="D719" s="860"/>
      <c r="E719" s="860"/>
      <c r="F719" s="860"/>
      <c r="G719" s="860"/>
      <c r="H719" s="860"/>
      <c r="I719" s="860"/>
      <c r="J719" s="860"/>
      <c r="K719" s="860"/>
    </row>
    <row r="720" spans="1:18" hidden="1" x14ac:dyDescent="0.25">
      <c r="A720" s="30"/>
      <c r="B720" s="11"/>
      <c r="C720" s="17"/>
      <c r="D720" s="17"/>
      <c r="E720" s="17"/>
      <c r="F720" s="17"/>
    </row>
    <row r="721" spans="1:18" ht="60" hidden="1" customHeight="1" x14ac:dyDescent="0.25">
      <c r="A721" s="167" t="s">
        <v>24</v>
      </c>
      <c r="B721" s="167" t="s">
        <v>14</v>
      </c>
      <c r="C721" s="167" t="s">
        <v>74</v>
      </c>
      <c r="D721" s="167" t="s">
        <v>117</v>
      </c>
      <c r="E721" s="178" t="s">
        <v>103</v>
      </c>
      <c r="F721" s="17"/>
    </row>
    <row r="722" spans="1:18" s="78" customFormat="1" hidden="1" x14ac:dyDescent="0.25">
      <c r="A722" s="113">
        <v>1</v>
      </c>
      <c r="B722" s="113">
        <v>2</v>
      </c>
      <c r="C722" s="113">
        <v>3</v>
      </c>
      <c r="D722" s="113">
        <v>4</v>
      </c>
      <c r="E722" s="154">
        <v>5</v>
      </c>
      <c r="F722" s="1"/>
      <c r="K722" s="79"/>
      <c r="M722" s="327"/>
      <c r="N722" s="67"/>
      <c r="O722" s="184"/>
      <c r="P722" s="188"/>
      <c r="Q722" s="188"/>
      <c r="R722" s="188"/>
    </row>
    <row r="723" spans="1:18" hidden="1" x14ac:dyDescent="0.25">
      <c r="A723" s="167"/>
      <c r="B723" s="26"/>
      <c r="C723" s="13"/>
      <c r="D723" s="165"/>
      <c r="E723" s="153"/>
      <c r="F723" s="17"/>
      <c r="M723" s="328"/>
      <c r="N723" s="78"/>
      <c r="O723" s="188"/>
    </row>
    <row r="724" spans="1:18" hidden="1" x14ac:dyDescent="0.25">
      <c r="A724" s="167"/>
      <c r="B724" s="10"/>
      <c r="C724" s="13"/>
      <c r="D724" s="165"/>
      <c r="E724" s="153"/>
      <c r="F724" s="17"/>
    </row>
    <row r="725" spans="1:18" hidden="1" x14ac:dyDescent="0.25">
      <c r="A725" s="167"/>
      <c r="B725" s="10"/>
      <c r="C725" s="13"/>
      <c r="D725" s="165"/>
      <c r="E725" s="153"/>
      <c r="F725" s="17"/>
    </row>
    <row r="726" spans="1:18" ht="35.1" hidden="1" customHeight="1" x14ac:dyDescent="0.25">
      <c r="A726" s="144"/>
      <c r="B726" s="145" t="s">
        <v>20</v>
      </c>
      <c r="C726" s="144" t="s">
        <v>21</v>
      </c>
      <c r="D726" s="146">
        <f>SUM(D723:D725)</f>
        <v>0</v>
      </c>
      <c r="E726" s="153" t="s">
        <v>12</v>
      </c>
      <c r="F726" s="17"/>
    </row>
    <row r="727" spans="1:18" hidden="1" x14ac:dyDescent="0.25">
      <c r="A727" s="30"/>
      <c r="B727" s="31"/>
      <c r="C727" s="30"/>
      <c r="D727" s="30"/>
      <c r="E727" s="30"/>
      <c r="F727" s="30"/>
    </row>
    <row r="728" spans="1:18" hidden="1" x14ac:dyDescent="0.25">
      <c r="A728" s="911" t="s">
        <v>157</v>
      </c>
      <c r="B728" s="911"/>
      <c r="C728" s="911"/>
      <c r="D728" s="911"/>
      <c r="E728" s="911"/>
      <c r="F728" s="911"/>
      <c r="G728" s="911"/>
      <c r="H728" s="911"/>
      <c r="I728" s="911"/>
      <c r="J728" s="911"/>
      <c r="K728" s="911"/>
    </row>
    <row r="729" spans="1:18" hidden="1" x14ac:dyDescent="0.25">
      <c r="A729" s="862"/>
      <c r="B729" s="862"/>
      <c r="C729" s="862"/>
      <c r="D729" s="862"/>
      <c r="E729" s="862"/>
      <c r="F729" s="862"/>
    </row>
    <row r="730" spans="1:18" ht="60" hidden="1" customHeight="1" x14ac:dyDescent="0.25">
      <c r="A730" s="167" t="s">
        <v>24</v>
      </c>
      <c r="B730" s="167" t="s">
        <v>14</v>
      </c>
      <c r="C730" s="167" t="s">
        <v>78</v>
      </c>
      <c r="D730" s="167" t="s">
        <v>27</v>
      </c>
      <c r="E730" s="167" t="s">
        <v>79</v>
      </c>
      <c r="F730" s="167" t="s">
        <v>7</v>
      </c>
      <c r="G730" s="178" t="s">
        <v>103</v>
      </c>
    </row>
    <row r="731" spans="1:18" s="78" customFormat="1" hidden="1" x14ac:dyDescent="0.25">
      <c r="A731" s="113">
        <v>1</v>
      </c>
      <c r="B731" s="113">
        <v>2</v>
      </c>
      <c r="C731" s="113">
        <v>3</v>
      </c>
      <c r="D731" s="113">
        <v>4</v>
      </c>
      <c r="E731" s="113">
        <v>5</v>
      </c>
      <c r="F731" s="113">
        <v>6</v>
      </c>
      <c r="G731" s="154">
        <v>7</v>
      </c>
      <c r="K731" s="79"/>
      <c r="M731" s="327"/>
      <c r="N731" s="67"/>
      <c r="O731" s="184"/>
      <c r="P731" s="188"/>
      <c r="Q731" s="188"/>
      <c r="R731" s="188"/>
    </row>
    <row r="732" spans="1:18" ht="34.5" hidden="1" customHeight="1" x14ac:dyDescent="0.25">
      <c r="A732" s="167">
        <v>1</v>
      </c>
      <c r="B732" s="10"/>
      <c r="C732" s="167"/>
      <c r="D732" s="167"/>
      <c r="E732" s="165" t="e">
        <f>F732/D732</f>
        <v>#DIV/0!</v>
      </c>
      <c r="F732" s="165"/>
      <c r="G732" s="179"/>
      <c r="M732" s="328"/>
      <c r="N732" s="78"/>
      <c r="O732" s="188"/>
    </row>
    <row r="733" spans="1:18" ht="34.5" hidden="1" customHeight="1" x14ac:dyDescent="0.25">
      <c r="A733" s="167">
        <v>2</v>
      </c>
      <c r="B733" s="10"/>
      <c r="C733" s="14"/>
      <c r="D733" s="14"/>
      <c r="E733" s="165" t="e">
        <f t="shared" ref="E733:E734" si="28">F733/D733</f>
        <v>#DIV/0!</v>
      </c>
      <c r="F733" s="165"/>
      <c r="G733" s="179"/>
    </row>
    <row r="734" spans="1:18" ht="34.5" hidden="1" customHeight="1" x14ac:dyDescent="0.25">
      <c r="A734" s="167">
        <v>3</v>
      </c>
      <c r="B734" s="10"/>
      <c r="C734" s="167"/>
      <c r="D734" s="167"/>
      <c r="E734" s="165" t="e">
        <f t="shared" si="28"/>
        <v>#DIV/0!</v>
      </c>
      <c r="F734" s="165"/>
      <c r="G734" s="179"/>
    </row>
    <row r="735" spans="1:18" ht="34.5" hidden="1" customHeight="1" x14ac:dyDescent="0.25">
      <c r="A735" s="144"/>
      <c r="B735" s="145" t="s">
        <v>20</v>
      </c>
      <c r="C735" s="144" t="s">
        <v>21</v>
      </c>
      <c r="D735" s="144" t="s">
        <v>21</v>
      </c>
      <c r="E735" s="144" t="s">
        <v>21</v>
      </c>
      <c r="F735" s="146">
        <f>F734+F733+F732</f>
        <v>0</v>
      </c>
      <c r="G735" s="153" t="s">
        <v>12</v>
      </c>
    </row>
    <row r="736" spans="1:18" hidden="1" x14ac:dyDescent="0.25">
      <c r="A736" s="30"/>
      <c r="B736" s="31"/>
      <c r="C736" s="30"/>
      <c r="D736" s="30"/>
      <c r="E736" s="30"/>
      <c r="F736" s="30"/>
    </row>
    <row r="737" spans="1:18" hidden="1" x14ac:dyDescent="0.25">
      <c r="A737" s="30"/>
      <c r="B737" s="31"/>
      <c r="C737" s="30"/>
      <c r="D737" s="30"/>
      <c r="E737" s="30"/>
      <c r="F737" s="30"/>
    </row>
    <row r="738" spans="1:18" ht="39.75" customHeight="1" x14ac:dyDescent="0.25">
      <c r="A738" s="863" t="s">
        <v>181</v>
      </c>
      <c r="B738" s="863"/>
      <c r="C738" s="863"/>
      <c r="D738" s="863"/>
      <c r="E738" s="863"/>
      <c r="F738" s="863"/>
      <c r="G738" s="863"/>
      <c r="H738" s="863"/>
      <c r="I738" s="863"/>
      <c r="J738" s="863"/>
      <c r="K738" s="863"/>
    </row>
    <row r="739" spans="1:18" x14ac:dyDescent="0.25">
      <c r="A739" s="30"/>
      <c r="B739" s="31"/>
      <c r="C739" s="30"/>
      <c r="D739" s="30"/>
      <c r="E739" s="30"/>
      <c r="F739" s="30"/>
    </row>
    <row r="740" spans="1:18" ht="28.5" hidden="1" customHeight="1" x14ac:dyDescent="0.25">
      <c r="A740" s="865" t="s">
        <v>142</v>
      </c>
      <c r="B740" s="865"/>
      <c r="C740" s="865"/>
      <c r="D740" s="865"/>
      <c r="E740" s="865"/>
      <c r="F740" s="865"/>
      <c r="G740" s="865"/>
      <c r="H740" s="865"/>
      <c r="I740" s="865"/>
      <c r="J740" s="865"/>
      <c r="K740" s="865"/>
    </row>
    <row r="741" spans="1:18" hidden="1" x14ac:dyDescent="0.25">
      <c r="A741" s="166"/>
      <c r="B741" s="34"/>
      <c r="C741" s="166"/>
      <c r="D741" s="166"/>
      <c r="E741" s="166"/>
      <c r="F741" s="166"/>
    </row>
    <row r="742" spans="1:18" ht="72" hidden="1" customHeight="1" x14ac:dyDescent="0.25">
      <c r="A742" s="167" t="s">
        <v>24</v>
      </c>
      <c r="B742" s="167" t="s">
        <v>14</v>
      </c>
      <c r="C742" s="167" t="s">
        <v>65</v>
      </c>
      <c r="D742" s="167" t="s">
        <v>59</v>
      </c>
      <c r="E742" s="167" t="s">
        <v>60</v>
      </c>
      <c r="F742" s="167" t="s">
        <v>159</v>
      </c>
      <c r="G742" s="178" t="s">
        <v>103</v>
      </c>
    </row>
    <row r="743" spans="1:18" s="78" customFormat="1" hidden="1" x14ac:dyDescent="0.25">
      <c r="A743" s="113">
        <v>1</v>
      </c>
      <c r="B743" s="113">
        <v>2</v>
      </c>
      <c r="C743" s="113">
        <v>3</v>
      </c>
      <c r="D743" s="113">
        <v>4</v>
      </c>
      <c r="E743" s="113">
        <v>5</v>
      </c>
      <c r="F743" s="113">
        <v>6</v>
      </c>
      <c r="G743" s="154">
        <v>7</v>
      </c>
      <c r="K743" s="79"/>
      <c r="M743" s="327"/>
      <c r="N743" s="67"/>
      <c r="O743" s="184"/>
      <c r="P743" s="188"/>
      <c r="Q743" s="188"/>
      <c r="R743" s="188"/>
    </row>
    <row r="744" spans="1:18" ht="51" hidden="1" customHeight="1" x14ac:dyDescent="0.25">
      <c r="A744" s="167">
        <v>1</v>
      </c>
      <c r="B744" s="10" t="s">
        <v>61</v>
      </c>
      <c r="C744" s="167"/>
      <c r="D744" s="167"/>
      <c r="E744" s="165" t="e">
        <f>F744/D744/C744</f>
        <v>#DIV/0!</v>
      </c>
      <c r="F744" s="165"/>
      <c r="G744" s="153"/>
      <c r="M744" s="328"/>
      <c r="N744" s="78"/>
      <c r="O744" s="188"/>
    </row>
    <row r="745" spans="1:18" ht="61.5" hidden="1" customHeight="1" x14ac:dyDescent="0.25">
      <c r="A745" s="167">
        <v>2</v>
      </c>
      <c r="B745" s="10" t="s">
        <v>62</v>
      </c>
      <c r="C745" s="167"/>
      <c r="D745" s="167"/>
      <c r="E745" s="165" t="e">
        <f t="shared" ref="E745:E749" si="29">F745/D745/C745</f>
        <v>#DIV/0!</v>
      </c>
      <c r="F745" s="165"/>
      <c r="G745" s="153"/>
    </row>
    <row r="746" spans="1:18" ht="57" hidden="1" customHeight="1" x14ac:dyDescent="0.25">
      <c r="A746" s="167">
        <v>3</v>
      </c>
      <c r="B746" s="10" t="s">
        <v>63</v>
      </c>
      <c r="C746" s="167"/>
      <c r="D746" s="167"/>
      <c r="E746" s="165" t="e">
        <f t="shared" si="29"/>
        <v>#DIV/0!</v>
      </c>
      <c r="F746" s="165"/>
      <c r="G746" s="153"/>
    </row>
    <row r="747" spans="1:18" ht="28.5" hidden="1" customHeight="1" x14ac:dyDescent="0.25">
      <c r="A747" s="167">
        <v>4</v>
      </c>
      <c r="B747" s="10" t="s">
        <v>64</v>
      </c>
      <c r="C747" s="167"/>
      <c r="D747" s="167"/>
      <c r="E747" s="165" t="e">
        <f t="shared" si="29"/>
        <v>#DIV/0!</v>
      </c>
      <c r="F747" s="165"/>
      <c r="G747" s="153"/>
    </row>
    <row r="748" spans="1:18" ht="103.5" hidden="1" customHeight="1" x14ac:dyDescent="0.25">
      <c r="A748" s="167">
        <v>5</v>
      </c>
      <c r="B748" s="10" t="s">
        <v>90</v>
      </c>
      <c r="C748" s="167"/>
      <c r="D748" s="167"/>
      <c r="E748" s="165" t="e">
        <f t="shared" si="29"/>
        <v>#DIV/0!</v>
      </c>
      <c r="F748" s="165"/>
      <c r="G748" s="153"/>
    </row>
    <row r="749" spans="1:18" ht="42.75" hidden="1" customHeight="1" x14ac:dyDescent="0.25">
      <c r="A749" s="167">
        <v>6</v>
      </c>
      <c r="B749" s="10" t="s">
        <v>91</v>
      </c>
      <c r="C749" s="167"/>
      <c r="D749" s="167"/>
      <c r="E749" s="165" t="e">
        <f t="shared" si="29"/>
        <v>#DIV/0!</v>
      </c>
      <c r="F749" s="165"/>
      <c r="G749" s="153"/>
    </row>
    <row r="750" spans="1:18" ht="35.1" hidden="1" customHeight="1" x14ac:dyDescent="0.25">
      <c r="A750" s="144"/>
      <c r="B750" s="145" t="s">
        <v>20</v>
      </c>
      <c r="C750" s="144" t="s">
        <v>21</v>
      </c>
      <c r="D750" s="144" t="s">
        <v>21</v>
      </c>
      <c r="E750" s="144" t="s">
        <v>21</v>
      </c>
      <c r="F750" s="146">
        <f>F749+F748+F747+F746+F745+F744</f>
        <v>0</v>
      </c>
      <c r="G750" s="153" t="s">
        <v>12</v>
      </c>
    </row>
    <row r="751" spans="1:18" hidden="1" x14ac:dyDescent="0.25">
      <c r="A751" s="17"/>
      <c r="B751" s="11"/>
      <c r="C751" s="17"/>
      <c r="D751" s="17"/>
      <c r="E751" s="17"/>
      <c r="F751" s="17"/>
    </row>
    <row r="752" spans="1:18" ht="40.5" hidden="1" customHeight="1" x14ac:dyDescent="0.25">
      <c r="A752" s="865" t="s">
        <v>143</v>
      </c>
      <c r="B752" s="865"/>
      <c r="C752" s="865"/>
      <c r="D752" s="865"/>
      <c r="E752" s="865"/>
      <c r="F752" s="865"/>
      <c r="G752" s="865"/>
      <c r="H752" s="865"/>
      <c r="I752" s="865"/>
      <c r="J752" s="865"/>
      <c r="K752" s="865"/>
    </row>
    <row r="753" spans="1:18" hidden="1" x14ac:dyDescent="0.25">
      <c r="A753" s="163"/>
      <c r="B753" s="24"/>
      <c r="C753" s="163"/>
      <c r="D753" s="163"/>
      <c r="E753" s="163"/>
      <c r="F753" s="17"/>
    </row>
    <row r="754" spans="1:18" ht="62.25" hidden="1" customHeight="1" x14ac:dyDescent="0.25">
      <c r="A754" s="167" t="s">
        <v>24</v>
      </c>
      <c r="B754" s="167" t="s">
        <v>14</v>
      </c>
      <c r="C754" s="167" t="s">
        <v>66</v>
      </c>
      <c r="D754" s="167" t="s">
        <v>145</v>
      </c>
      <c r="E754" s="169" t="s">
        <v>107</v>
      </c>
      <c r="F754" s="167" t="s">
        <v>144</v>
      </c>
      <c r="G754" s="178" t="s">
        <v>103</v>
      </c>
    </row>
    <row r="755" spans="1:18" s="78" customFormat="1" hidden="1" x14ac:dyDescent="0.25">
      <c r="A755" s="113">
        <v>1</v>
      </c>
      <c r="B755" s="113">
        <v>2</v>
      </c>
      <c r="C755" s="113">
        <v>3</v>
      </c>
      <c r="D755" s="113">
        <v>4</v>
      </c>
      <c r="E755" s="1">
        <v>5</v>
      </c>
      <c r="F755" s="113">
        <v>6</v>
      </c>
      <c r="G755" s="154">
        <v>7</v>
      </c>
      <c r="K755" s="79"/>
      <c r="M755" s="327"/>
      <c r="N755" s="67"/>
      <c r="O755" s="184"/>
      <c r="P755" s="188"/>
      <c r="Q755" s="188"/>
      <c r="R755" s="188"/>
    </row>
    <row r="756" spans="1:18" ht="58.5" hidden="1" customHeight="1" x14ac:dyDescent="0.25">
      <c r="A756" s="167">
        <v>1</v>
      </c>
      <c r="B756" s="10" t="s">
        <v>87</v>
      </c>
      <c r="C756" s="167"/>
      <c r="D756" s="165" t="e">
        <f>F756/C756</f>
        <v>#DIV/0!</v>
      </c>
      <c r="E756" s="169" t="s">
        <v>12</v>
      </c>
      <c r="F756" s="165"/>
      <c r="G756" s="153"/>
      <c r="M756" s="328"/>
      <c r="N756" s="78"/>
      <c r="O756" s="188"/>
    </row>
    <row r="757" spans="1:18" ht="57.75" hidden="1" customHeight="1" x14ac:dyDescent="0.25">
      <c r="A757" s="167">
        <v>2</v>
      </c>
      <c r="B757" s="10" t="s">
        <v>198</v>
      </c>
      <c r="C757" s="167" t="s">
        <v>12</v>
      </c>
      <c r="D757" s="165"/>
      <c r="E757" s="169" t="e">
        <f>F757/D757</f>
        <v>#DIV/0!</v>
      </c>
      <c r="F757" s="165"/>
      <c r="G757" s="153"/>
    </row>
    <row r="758" spans="1:18" ht="34.5" hidden="1" customHeight="1" x14ac:dyDescent="0.25">
      <c r="A758" s="144"/>
      <c r="B758" s="145" t="s">
        <v>20</v>
      </c>
      <c r="C758" s="144" t="s">
        <v>12</v>
      </c>
      <c r="D758" s="144" t="s">
        <v>12</v>
      </c>
      <c r="E758" s="144" t="s">
        <v>12</v>
      </c>
      <c r="F758" s="146">
        <f>F756+F757</f>
        <v>0</v>
      </c>
      <c r="G758" s="153" t="s">
        <v>12</v>
      </c>
    </row>
    <row r="759" spans="1:18" hidden="1" x14ac:dyDescent="0.25">
      <c r="A759" s="17"/>
      <c r="B759" s="11"/>
      <c r="C759" s="17"/>
      <c r="D759" s="17"/>
      <c r="E759" s="17"/>
      <c r="F759" s="17"/>
    </row>
    <row r="760" spans="1:18" s="17" customFormat="1" ht="42" hidden="1" customHeight="1" x14ac:dyDescent="0.25">
      <c r="A760" s="861" t="s">
        <v>146</v>
      </c>
      <c r="B760" s="861"/>
      <c r="C760" s="861"/>
      <c r="D760" s="861"/>
      <c r="E760" s="861"/>
      <c r="F760" s="861"/>
      <c r="G760" s="861"/>
      <c r="H760" s="861"/>
      <c r="I760" s="861"/>
      <c r="J760" s="861"/>
      <c r="K760" s="861"/>
      <c r="M760" s="327"/>
      <c r="N760" s="67"/>
      <c r="O760" s="184"/>
      <c r="P760" s="20"/>
      <c r="Q760" s="20"/>
      <c r="R760" s="20"/>
    </row>
    <row r="761" spans="1:18" s="17" customFormat="1" ht="15.75" hidden="1" customHeight="1" x14ac:dyDescent="0.25">
      <c r="A761" s="172"/>
      <c r="B761" s="172"/>
      <c r="C761" s="172"/>
      <c r="D761" s="172"/>
      <c r="E761" s="172"/>
      <c r="F761" s="172"/>
      <c r="G761" s="172"/>
      <c r="H761" s="172"/>
      <c r="I761" s="172"/>
      <c r="J761" s="172"/>
      <c r="K761" s="19"/>
      <c r="M761" s="332"/>
      <c r="O761" s="20"/>
      <c r="P761" s="20"/>
      <c r="Q761" s="20"/>
      <c r="R761" s="20"/>
    </row>
    <row r="762" spans="1:18" s="17" customFormat="1" ht="82.5" hidden="1" customHeight="1" x14ac:dyDescent="0.25">
      <c r="A762" s="167" t="s">
        <v>24</v>
      </c>
      <c r="B762" s="167" t="s">
        <v>0</v>
      </c>
      <c r="C762" s="167" t="s">
        <v>69</v>
      </c>
      <c r="D762" s="167" t="s">
        <v>67</v>
      </c>
      <c r="E762" s="167" t="s">
        <v>70</v>
      </c>
      <c r="F762" s="167" t="s">
        <v>7</v>
      </c>
      <c r="G762" s="178" t="s">
        <v>103</v>
      </c>
      <c r="K762" s="19"/>
      <c r="M762" s="332"/>
      <c r="O762" s="20"/>
      <c r="P762" s="20"/>
      <c r="Q762" s="20"/>
      <c r="R762" s="20"/>
    </row>
    <row r="763" spans="1:18" s="1" customFormat="1" hidden="1" x14ac:dyDescent="0.25">
      <c r="A763" s="113">
        <v>1</v>
      </c>
      <c r="B763" s="113">
        <v>2</v>
      </c>
      <c r="C763" s="113">
        <v>4</v>
      </c>
      <c r="D763" s="113">
        <v>5</v>
      </c>
      <c r="E763" s="113">
        <v>6</v>
      </c>
      <c r="F763" s="113">
        <v>7</v>
      </c>
      <c r="G763" s="154">
        <v>8</v>
      </c>
      <c r="K763" s="104"/>
      <c r="M763" s="332"/>
      <c r="N763" s="17"/>
      <c r="O763" s="20"/>
      <c r="P763" s="191"/>
      <c r="Q763" s="191"/>
      <c r="R763" s="191"/>
    </row>
    <row r="764" spans="1:18" s="17" customFormat="1" ht="36" hidden="1" customHeight="1" x14ac:dyDescent="0.25">
      <c r="A764" s="167">
        <v>1</v>
      </c>
      <c r="B764" s="10" t="s">
        <v>92</v>
      </c>
      <c r="C764" s="165" t="e">
        <f>F764/D764</f>
        <v>#DIV/0!</v>
      </c>
      <c r="D764" s="165"/>
      <c r="E764" s="165"/>
      <c r="F764" s="165"/>
      <c r="G764" s="153"/>
      <c r="K764" s="19"/>
      <c r="M764" s="205"/>
      <c r="N764" s="1"/>
      <c r="O764" s="191"/>
      <c r="P764" s="20"/>
      <c r="Q764" s="20"/>
      <c r="R764" s="20"/>
    </row>
    <row r="765" spans="1:18" s="17" customFormat="1" ht="33" hidden="1" customHeight="1" x14ac:dyDescent="0.25">
      <c r="A765" s="167">
        <v>2</v>
      </c>
      <c r="B765" s="10" t="s">
        <v>68</v>
      </c>
      <c r="C765" s="165" t="e">
        <f t="shared" ref="C765:C767" si="30">F765/D765</f>
        <v>#DIV/0!</v>
      </c>
      <c r="D765" s="165"/>
      <c r="E765" s="165"/>
      <c r="F765" s="165"/>
      <c r="G765" s="153"/>
      <c r="K765" s="19"/>
      <c r="M765" s="332"/>
      <c r="O765" s="20"/>
      <c r="P765" s="20"/>
      <c r="Q765" s="20"/>
      <c r="R765" s="20"/>
    </row>
    <row r="766" spans="1:18" s="17" customFormat="1" ht="34.5" hidden="1" customHeight="1" x14ac:dyDescent="0.25">
      <c r="A766" s="167">
        <v>3</v>
      </c>
      <c r="B766" s="10" t="s">
        <v>93</v>
      </c>
      <c r="C766" s="165" t="e">
        <f t="shared" si="30"/>
        <v>#DIV/0!</v>
      </c>
      <c r="D766" s="165"/>
      <c r="E766" s="165"/>
      <c r="F766" s="165"/>
      <c r="G766" s="153"/>
      <c r="K766" s="19"/>
      <c r="M766" s="332"/>
      <c r="O766" s="20"/>
      <c r="P766" s="20"/>
      <c r="Q766" s="20"/>
      <c r="R766" s="20"/>
    </row>
    <row r="767" spans="1:18" s="17" customFormat="1" ht="47.25" hidden="1" customHeight="1" x14ac:dyDescent="0.25">
      <c r="A767" s="167">
        <v>4</v>
      </c>
      <c r="B767" s="10" t="s">
        <v>94</v>
      </c>
      <c r="C767" s="165" t="e">
        <f t="shared" si="30"/>
        <v>#DIV/0!</v>
      </c>
      <c r="D767" s="165"/>
      <c r="E767" s="165"/>
      <c r="F767" s="165"/>
      <c r="G767" s="153"/>
      <c r="K767" s="19"/>
      <c r="M767" s="332"/>
      <c r="O767" s="20"/>
      <c r="P767" s="20"/>
      <c r="Q767" s="20"/>
      <c r="R767" s="20"/>
    </row>
    <row r="768" spans="1:18" s="17" customFormat="1" ht="35.1" hidden="1" customHeight="1" x14ac:dyDescent="0.25">
      <c r="A768" s="144"/>
      <c r="B768" s="145" t="s">
        <v>20</v>
      </c>
      <c r="C768" s="144" t="s">
        <v>21</v>
      </c>
      <c r="D768" s="144" t="s">
        <v>21</v>
      </c>
      <c r="E768" s="144" t="s">
        <v>21</v>
      </c>
      <c r="F768" s="146">
        <f>SUM(F764:F767)</f>
        <v>0</v>
      </c>
      <c r="G768" s="155" t="s">
        <v>12</v>
      </c>
      <c r="K768" s="19"/>
      <c r="M768" s="332"/>
      <c r="O768" s="20"/>
      <c r="P768" s="20"/>
      <c r="Q768" s="20"/>
      <c r="R768" s="20"/>
    </row>
    <row r="769" spans="1:18" x14ac:dyDescent="0.25">
      <c r="A769" s="17"/>
      <c r="B769" s="11"/>
      <c r="C769" s="17"/>
      <c r="D769" s="17"/>
      <c r="E769" s="17"/>
      <c r="F769" s="17"/>
      <c r="M769" s="332"/>
      <c r="N769" s="17"/>
      <c r="O769" s="20"/>
    </row>
    <row r="770" spans="1:18" ht="23.25" customHeight="1" x14ac:dyDescent="0.25">
      <c r="A770" s="866" t="s">
        <v>140</v>
      </c>
      <c r="B770" s="866"/>
      <c r="C770" s="866"/>
      <c r="D770" s="866"/>
      <c r="E770" s="866"/>
      <c r="F770" s="866"/>
      <c r="G770" s="866"/>
      <c r="H770" s="866"/>
      <c r="I770" s="866"/>
      <c r="J770" s="866"/>
      <c r="K770" s="866"/>
    </row>
    <row r="771" spans="1:18" x14ac:dyDescent="0.25">
      <c r="A771" s="32"/>
      <c r="B771" s="11"/>
      <c r="C771" s="17"/>
      <c r="D771" s="17"/>
      <c r="E771" s="17"/>
      <c r="F771" s="17"/>
    </row>
    <row r="772" spans="1:18" ht="75.75" customHeight="1" x14ac:dyDescent="0.25">
      <c r="A772" s="167" t="s">
        <v>24</v>
      </c>
      <c r="B772" s="167" t="s">
        <v>14</v>
      </c>
      <c r="C772" s="167" t="s">
        <v>71</v>
      </c>
      <c r="D772" s="167" t="s">
        <v>72</v>
      </c>
      <c r="E772" s="167" t="s">
        <v>147</v>
      </c>
      <c r="F772" s="178" t="s">
        <v>103</v>
      </c>
    </row>
    <row r="773" spans="1:18" s="78" customFormat="1" x14ac:dyDescent="0.25">
      <c r="A773" s="113">
        <v>1</v>
      </c>
      <c r="B773" s="113">
        <v>2</v>
      </c>
      <c r="C773" s="113">
        <v>3</v>
      </c>
      <c r="D773" s="113">
        <v>4</v>
      </c>
      <c r="E773" s="113">
        <v>5</v>
      </c>
      <c r="F773" s="154">
        <v>6</v>
      </c>
      <c r="K773" s="79"/>
      <c r="M773" s="327"/>
      <c r="N773" s="67"/>
      <c r="O773" s="184"/>
      <c r="P773" s="188"/>
      <c r="Q773" s="188"/>
      <c r="R773" s="188"/>
    </row>
    <row r="774" spans="1:18" x14ac:dyDescent="0.25">
      <c r="A774" s="167">
        <v>1</v>
      </c>
      <c r="B774" s="10"/>
      <c r="C774" s="167">
        <v>1</v>
      </c>
      <c r="D774" s="13">
        <v>1</v>
      </c>
      <c r="E774" s="165"/>
      <c r="F774" s="179"/>
      <c r="M774" s="328"/>
      <c r="N774" s="78"/>
      <c r="O774" s="188"/>
      <c r="P774" s="106"/>
      <c r="Q774" s="195"/>
    </row>
    <row r="775" spans="1:18" ht="31.5" customHeight="1" x14ac:dyDescent="0.25">
      <c r="A775" s="167">
        <v>2</v>
      </c>
      <c r="B775" s="10"/>
      <c r="C775" s="167">
        <v>1</v>
      </c>
      <c r="D775" s="13">
        <v>1</v>
      </c>
      <c r="E775" s="165"/>
      <c r="F775" s="179"/>
      <c r="P775" s="106"/>
      <c r="Q775" s="195"/>
    </row>
    <row r="776" spans="1:18" x14ac:dyDescent="0.25">
      <c r="A776" s="167">
        <v>3</v>
      </c>
      <c r="B776" s="10"/>
      <c r="C776" s="167">
        <v>1</v>
      </c>
      <c r="D776" s="13">
        <v>1</v>
      </c>
      <c r="E776" s="165"/>
      <c r="F776" s="179"/>
      <c r="P776" s="106"/>
      <c r="Q776" s="195"/>
    </row>
    <row r="777" spans="1:18" ht="31.5" customHeight="1" x14ac:dyDescent="0.25">
      <c r="A777" s="167">
        <v>4</v>
      </c>
      <c r="B777" s="10"/>
      <c r="C777" s="167"/>
      <c r="D777" s="13"/>
      <c r="E777" s="165"/>
      <c r="F777" s="179"/>
      <c r="P777" s="106"/>
      <c r="Q777" s="195"/>
    </row>
    <row r="778" spans="1:18" ht="31.5" hidden="1" customHeight="1" x14ac:dyDescent="0.25">
      <c r="A778" s="167">
        <v>5</v>
      </c>
      <c r="B778" s="10"/>
      <c r="C778" s="167"/>
      <c r="D778" s="13"/>
      <c r="E778" s="165"/>
      <c r="F778" s="179"/>
      <c r="P778" s="106"/>
      <c r="Q778" s="195"/>
    </row>
    <row r="779" spans="1:18" ht="35.1" customHeight="1" x14ac:dyDescent="0.25">
      <c r="A779" s="144"/>
      <c r="B779" s="145" t="s">
        <v>20</v>
      </c>
      <c r="C779" s="144" t="s">
        <v>21</v>
      </c>
      <c r="D779" s="144" t="s">
        <v>21</v>
      </c>
      <c r="E779" s="146">
        <f>SUM(E774:E778)</f>
        <v>0</v>
      </c>
      <c r="F779" s="155" t="s">
        <v>12</v>
      </c>
      <c r="P779" s="106"/>
    </row>
    <row r="780" spans="1:18" x14ac:dyDescent="0.25">
      <c r="A780" s="17"/>
      <c r="B780" s="11"/>
      <c r="C780" s="17"/>
      <c r="D780" s="17"/>
      <c r="E780" s="17"/>
      <c r="F780" s="17"/>
      <c r="P780" s="106"/>
    </row>
    <row r="781" spans="1:18" x14ac:dyDescent="0.25">
      <c r="A781" s="860" t="s">
        <v>118</v>
      </c>
      <c r="B781" s="860"/>
      <c r="C781" s="860"/>
      <c r="D781" s="860"/>
      <c r="E781" s="860"/>
      <c r="F781" s="860"/>
      <c r="G781" s="860"/>
      <c r="H781" s="860"/>
      <c r="I781" s="860"/>
      <c r="J781" s="860"/>
      <c r="K781" s="860"/>
    </row>
    <row r="782" spans="1:18" ht="9" customHeight="1" x14ac:dyDescent="0.25">
      <c r="A782" s="30"/>
      <c r="B782" s="11"/>
      <c r="C782" s="17"/>
      <c r="D782" s="17"/>
      <c r="E782" s="17"/>
      <c r="F782" s="17"/>
      <c r="P782" s="106"/>
    </row>
    <row r="783" spans="1:18" x14ac:dyDescent="0.25">
      <c r="A783" s="30"/>
      <c r="B783" s="11"/>
      <c r="C783" s="17"/>
      <c r="D783" s="17"/>
      <c r="E783" s="17"/>
      <c r="F783" s="17"/>
      <c r="P783" s="106"/>
    </row>
    <row r="784" spans="1:18" ht="53.25" customHeight="1" x14ac:dyDescent="0.25">
      <c r="A784" s="167" t="s">
        <v>24</v>
      </c>
      <c r="B784" s="167" t="s">
        <v>14</v>
      </c>
      <c r="C784" s="167" t="s">
        <v>74</v>
      </c>
      <c r="D784" s="167" t="s">
        <v>117</v>
      </c>
      <c r="E784" s="178" t="s">
        <v>103</v>
      </c>
      <c r="F784" s="17"/>
      <c r="P784" s="106"/>
    </row>
    <row r="785" spans="1:18" s="78" customFormat="1" x14ac:dyDescent="0.25">
      <c r="A785" s="113">
        <v>1</v>
      </c>
      <c r="B785" s="113">
        <v>2</v>
      </c>
      <c r="C785" s="113">
        <v>3</v>
      </c>
      <c r="D785" s="113">
        <v>4</v>
      </c>
      <c r="E785" s="154">
        <v>5</v>
      </c>
      <c r="F785" s="1"/>
      <c r="K785" s="79"/>
      <c r="M785" s="327"/>
      <c r="N785" s="67"/>
      <c r="O785" s="184"/>
      <c r="P785" s="186"/>
      <c r="Q785" s="188"/>
      <c r="R785" s="188"/>
    </row>
    <row r="786" spans="1:18" x14ac:dyDescent="0.25">
      <c r="A786" s="167">
        <v>1</v>
      </c>
      <c r="B786" s="15"/>
      <c r="C786" s="13">
        <v>1</v>
      </c>
      <c r="D786" s="165"/>
      <c r="E786" s="179"/>
      <c r="F786" s="17"/>
      <c r="M786" s="328"/>
      <c r="N786" s="78"/>
      <c r="O786" s="188"/>
      <c r="P786" s="106"/>
      <c r="Q786" s="195"/>
    </row>
    <row r="787" spans="1:18" ht="27.75" customHeight="1" x14ac:dyDescent="0.25">
      <c r="A787" s="167">
        <v>2</v>
      </c>
      <c r="B787" s="15"/>
      <c r="C787" s="13"/>
      <c r="D787" s="165"/>
      <c r="E787" s="153"/>
      <c r="F787" s="36"/>
      <c r="P787" s="106"/>
      <c r="Q787" s="195"/>
    </row>
    <row r="788" spans="1:18" ht="29.25" hidden="1" customHeight="1" x14ac:dyDescent="0.25">
      <c r="A788" s="167"/>
      <c r="B788" s="15"/>
      <c r="C788" s="13"/>
      <c r="D788" s="165"/>
      <c r="E788" s="179"/>
      <c r="F788" s="17"/>
      <c r="P788" s="106"/>
      <c r="Q788" s="195"/>
    </row>
    <row r="789" spans="1:18" ht="29.25" hidden="1" customHeight="1" x14ac:dyDescent="0.25">
      <c r="A789" s="167"/>
      <c r="B789" s="15"/>
      <c r="C789" s="13"/>
      <c r="D789" s="165"/>
      <c r="E789" s="179"/>
      <c r="F789" s="17"/>
      <c r="P789" s="106"/>
      <c r="Q789" s="195"/>
    </row>
    <row r="790" spans="1:18" ht="35.1" customHeight="1" x14ac:dyDescent="0.25">
      <c r="A790" s="144"/>
      <c r="B790" s="145" t="s">
        <v>20</v>
      </c>
      <c r="C790" s="144" t="s">
        <v>21</v>
      </c>
      <c r="D790" s="146">
        <f>SUM(D786:D789)</f>
        <v>0</v>
      </c>
      <c r="E790" s="153" t="s">
        <v>12</v>
      </c>
      <c r="F790" s="17"/>
      <c r="P790" s="106"/>
    </row>
    <row r="791" spans="1:18" x14ac:dyDescent="0.25">
      <c r="A791" s="35"/>
      <c r="B791" s="11"/>
      <c r="C791" s="17"/>
      <c r="D791" s="17"/>
      <c r="E791" s="17"/>
      <c r="F791" s="17"/>
      <c r="P791" s="106"/>
    </row>
    <row r="792" spans="1:18" hidden="1" x14ac:dyDescent="0.25">
      <c r="A792" s="864" t="s">
        <v>148</v>
      </c>
      <c r="B792" s="864"/>
      <c r="C792" s="864"/>
      <c r="D792" s="864"/>
      <c r="E792" s="864"/>
      <c r="F792" s="864"/>
      <c r="G792" s="864"/>
      <c r="H792" s="864"/>
      <c r="I792" s="864"/>
      <c r="J792" s="864"/>
      <c r="K792" s="864"/>
      <c r="P792" s="106"/>
    </row>
    <row r="793" spans="1:18" ht="9" hidden="1" customHeight="1" x14ac:dyDescent="0.25">
      <c r="A793" s="30"/>
      <c r="B793" s="11"/>
      <c r="C793" s="17"/>
      <c r="D793" s="17"/>
      <c r="E793" s="17"/>
      <c r="F793" s="17"/>
      <c r="P793" s="106"/>
    </row>
    <row r="794" spans="1:18" hidden="1" x14ac:dyDescent="0.25">
      <c r="A794" s="30"/>
      <c r="B794" s="11"/>
      <c r="C794" s="17"/>
      <c r="D794" s="17"/>
      <c r="E794" s="17"/>
      <c r="F794" s="17"/>
      <c r="P794" s="106"/>
    </row>
    <row r="795" spans="1:18" ht="53.25" hidden="1" customHeight="1" x14ac:dyDescent="0.25">
      <c r="A795" s="167" t="s">
        <v>24</v>
      </c>
      <c r="B795" s="167" t="s">
        <v>14</v>
      </c>
      <c r="C795" s="167" t="s">
        <v>74</v>
      </c>
      <c r="D795" s="167" t="s">
        <v>117</v>
      </c>
      <c r="E795" s="178" t="s">
        <v>103</v>
      </c>
      <c r="F795" s="17"/>
      <c r="P795" s="106"/>
    </row>
    <row r="796" spans="1:18" s="78" customFormat="1" hidden="1" x14ac:dyDescent="0.25">
      <c r="A796" s="113">
        <v>1</v>
      </c>
      <c r="B796" s="113">
        <v>2</v>
      </c>
      <c r="C796" s="113">
        <v>3</v>
      </c>
      <c r="D796" s="113">
        <v>4</v>
      </c>
      <c r="E796" s="154">
        <v>5</v>
      </c>
      <c r="F796" s="1"/>
      <c r="K796" s="79"/>
      <c r="M796" s="327"/>
      <c r="N796" s="67"/>
      <c r="O796" s="184"/>
      <c r="P796" s="186"/>
      <c r="Q796" s="188"/>
      <c r="R796" s="188"/>
    </row>
    <row r="797" spans="1:18" ht="33" hidden="1" customHeight="1" x14ac:dyDescent="0.25">
      <c r="A797" s="167">
        <v>1</v>
      </c>
      <c r="B797" s="15"/>
      <c r="C797" s="13"/>
      <c r="D797" s="165"/>
      <c r="E797" s="179"/>
      <c r="F797" s="17"/>
      <c r="G797" s="75"/>
      <c r="M797" s="328"/>
      <c r="N797" s="78"/>
      <c r="O797" s="188"/>
      <c r="P797" s="106"/>
      <c r="Q797" s="195"/>
    </row>
    <row r="798" spans="1:18" ht="33" hidden="1" customHeight="1" x14ac:dyDescent="0.25">
      <c r="A798" s="167">
        <v>2</v>
      </c>
      <c r="B798" s="15"/>
      <c r="C798" s="13"/>
      <c r="D798" s="165"/>
      <c r="E798" s="153"/>
      <c r="F798" s="17"/>
      <c r="P798" s="106"/>
      <c r="Q798" s="195"/>
    </row>
    <row r="799" spans="1:18" ht="36.75" hidden="1" customHeight="1" x14ac:dyDescent="0.25">
      <c r="A799" s="144"/>
      <c r="B799" s="145" t="s">
        <v>20</v>
      </c>
      <c r="C799" s="144" t="s">
        <v>21</v>
      </c>
      <c r="D799" s="146">
        <f>SUM(D797:D798)</f>
        <v>0</v>
      </c>
      <c r="E799" s="153" t="s">
        <v>12</v>
      </c>
      <c r="F799" s="17"/>
      <c r="P799" s="106"/>
    </row>
    <row r="800" spans="1:18" hidden="1" x14ac:dyDescent="0.25">
      <c r="A800" s="35"/>
      <c r="B800" s="11"/>
      <c r="C800" s="17"/>
      <c r="D800" s="17"/>
      <c r="E800" s="17"/>
      <c r="F800" s="17"/>
      <c r="P800" s="106"/>
    </row>
    <row r="801" spans="1:18" ht="30.75" hidden="1" customHeight="1" x14ac:dyDescent="0.25">
      <c r="A801" s="861" t="s">
        <v>150</v>
      </c>
      <c r="B801" s="861"/>
      <c r="C801" s="861"/>
      <c r="D801" s="861"/>
      <c r="E801" s="861"/>
      <c r="F801" s="861"/>
      <c r="G801" s="861"/>
      <c r="H801" s="861"/>
      <c r="I801" s="861"/>
      <c r="J801" s="861"/>
      <c r="P801" s="106"/>
    </row>
    <row r="802" spans="1:18" hidden="1" x14ac:dyDescent="0.25">
      <c r="A802" s="862"/>
      <c r="B802" s="862"/>
      <c r="C802" s="862"/>
      <c r="D802" s="862"/>
      <c r="E802" s="862"/>
      <c r="F802" s="17"/>
      <c r="P802" s="106"/>
    </row>
    <row r="803" spans="1:18" ht="75" hidden="1" customHeight="1" x14ac:dyDescent="0.25">
      <c r="A803" s="167" t="s">
        <v>15</v>
      </c>
      <c r="B803" s="167" t="s">
        <v>14</v>
      </c>
      <c r="C803" s="167" t="s">
        <v>27</v>
      </c>
      <c r="D803" s="167" t="s">
        <v>75</v>
      </c>
      <c r="E803" s="167" t="s">
        <v>7</v>
      </c>
      <c r="F803" s="178" t="s">
        <v>103</v>
      </c>
      <c r="P803" s="106"/>
    </row>
    <row r="804" spans="1:18" s="78" customFormat="1" hidden="1" x14ac:dyDescent="0.25">
      <c r="A804" s="113">
        <v>1</v>
      </c>
      <c r="B804" s="113">
        <v>2</v>
      </c>
      <c r="C804" s="113">
        <v>3</v>
      </c>
      <c r="D804" s="113">
        <v>4</v>
      </c>
      <c r="E804" s="113">
        <v>5</v>
      </c>
      <c r="F804" s="154">
        <v>6</v>
      </c>
      <c r="K804" s="79"/>
      <c r="M804" s="327"/>
      <c r="N804" s="67"/>
      <c r="O804" s="184"/>
      <c r="P804" s="186"/>
      <c r="Q804" s="188"/>
      <c r="R804" s="188"/>
    </row>
    <row r="805" spans="1:18" ht="33.75" hidden="1" customHeight="1" x14ac:dyDescent="0.25">
      <c r="A805" s="167"/>
      <c r="B805" s="10"/>
      <c r="C805" s="167"/>
      <c r="D805" s="165"/>
      <c r="E805" s="165"/>
      <c r="F805" s="179"/>
      <c r="M805" s="328"/>
      <c r="N805" s="78"/>
      <c r="O805" s="188"/>
      <c r="P805" s="106"/>
      <c r="Q805" s="195"/>
    </row>
    <row r="806" spans="1:18" ht="51" hidden="1" customHeight="1" x14ac:dyDescent="0.25">
      <c r="A806" s="167"/>
      <c r="B806" s="10"/>
      <c r="C806" s="167"/>
      <c r="D806" s="165"/>
      <c r="E806" s="165"/>
      <c r="F806" s="179"/>
      <c r="P806" s="106"/>
      <c r="Q806" s="195"/>
    </row>
    <row r="807" spans="1:18" ht="35.1" hidden="1" customHeight="1" x14ac:dyDescent="0.25">
      <c r="A807" s="144"/>
      <c r="B807" s="145" t="s">
        <v>20</v>
      </c>
      <c r="C807" s="144"/>
      <c r="D807" s="144" t="s">
        <v>21</v>
      </c>
      <c r="E807" s="146">
        <f>E806+E805</f>
        <v>0</v>
      </c>
      <c r="F807" s="153" t="s">
        <v>12</v>
      </c>
      <c r="P807" s="106"/>
    </row>
    <row r="808" spans="1:18" x14ac:dyDescent="0.25">
      <c r="A808" s="17"/>
      <c r="B808" s="11"/>
      <c r="C808" s="17"/>
      <c r="D808" s="17"/>
      <c r="E808" s="17"/>
      <c r="F808" s="17"/>
      <c r="P808" s="106"/>
    </row>
    <row r="809" spans="1:18" ht="30.75" customHeight="1" x14ac:dyDescent="0.25">
      <c r="A809" s="861" t="s">
        <v>151</v>
      </c>
      <c r="B809" s="861"/>
      <c r="C809" s="861"/>
      <c r="D809" s="861"/>
      <c r="E809" s="861"/>
      <c r="F809" s="861"/>
      <c r="G809" s="861"/>
      <c r="H809" s="861"/>
      <c r="I809" s="861"/>
      <c r="J809" s="861"/>
      <c r="K809" s="861"/>
      <c r="L809" s="81"/>
      <c r="P809" s="106"/>
    </row>
    <row r="810" spans="1:18" x14ac:dyDescent="0.25">
      <c r="A810" s="862"/>
      <c r="B810" s="862"/>
      <c r="C810" s="862"/>
      <c r="D810" s="862"/>
      <c r="E810" s="862"/>
      <c r="F810" s="862"/>
      <c r="P810" s="106"/>
    </row>
    <row r="811" spans="1:18" ht="56.25" customHeight="1" x14ac:dyDescent="0.25">
      <c r="A811" s="167" t="s">
        <v>24</v>
      </c>
      <c r="B811" s="167" t="s">
        <v>14</v>
      </c>
      <c r="C811" s="167" t="s">
        <v>78</v>
      </c>
      <c r="D811" s="167" t="s">
        <v>27</v>
      </c>
      <c r="E811" s="167" t="s">
        <v>79</v>
      </c>
      <c r="F811" s="167" t="s">
        <v>7</v>
      </c>
      <c r="G811" s="178" t="s">
        <v>103</v>
      </c>
      <c r="P811" s="106"/>
    </row>
    <row r="812" spans="1:18" s="78" customFormat="1" x14ac:dyDescent="0.25">
      <c r="A812" s="113">
        <v>1</v>
      </c>
      <c r="B812" s="113">
        <v>2</v>
      </c>
      <c r="C812" s="113">
        <v>3</v>
      </c>
      <c r="D812" s="113">
        <v>4</v>
      </c>
      <c r="E812" s="113">
        <v>5</v>
      </c>
      <c r="F812" s="113">
        <v>6</v>
      </c>
      <c r="G812" s="154">
        <v>7</v>
      </c>
      <c r="K812" s="79"/>
      <c r="M812" s="327"/>
      <c r="N812" s="67"/>
      <c r="O812" s="184"/>
      <c r="P812" s="186"/>
      <c r="Q812" s="188"/>
      <c r="R812" s="188"/>
    </row>
    <row r="813" spans="1:18" ht="27" customHeight="1" x14ac:dyDescent="0.25">
      <c r="A813" s="167">
        <v>1</v>
      </c>
      <c r="B813" s="10"/>
      <c r="C813" s="167" t="s">
        <v>258</v>
      </c>
      <c r="D813" s="167">
        <v>40</v>
      </c>
      <c r="E813" s="165">
        <f>F813/D813</f>
        <v>0</v>
      </c>
      <c r="F813" s="165"/>
      <c r="G813" s="179"/>
      <c r="K813" s="76"/>
      <c r="M813" s="328"/>
      <c r="N813" s="78"/>
      <c r="O813" s="188"/>
      <c r="P813" s="106"/>
      <c r="Q813" s="195"/>
    </row>
    <row r="814" spans="1:18" ht="27" customHeight="1" x14ac:dyDescent="0.25">
      <c r="A814" s="167">
        <v>2</v>
      </c>
      <c r="B814" s="10"/>
      <c r="C814" s="167"/>
      <c r="D814" s="167"/>
      <c r="E814" s="165"/>
      <c r="F814" s="165"/>
      <c r="G814" s="179"/>
      <c r="P814" s="106"/>
      <c r="Q814" s="195"/>
    </row>
    <row r="815" spans="1:18" ht="27" hidden="1" customHeight="1" x14ac:dyDescent="0.25">
      <c r="A815" s="167">
        <v>3</v>
      </c>
      <c r="B815" s="10"/>
      <c r="C815" s="167"/>
      <c r="D815" s="167"/>
      <c r="E815" s="165"/>
      <c r="F815" s="165"/>
      <c r="G815" s="179"/>
      <c r="P815" s="106"/>
      <c r="Q815" s="195"/>
    </row>
    <row r="816" spans="1:18" ht="27" hidden="1" customHeight="1" x14ac:dyDescent="0.25">
      <c r="A816" s="167">
        <v>4</v>
      </c>
      <c r="B816" s="10"/>
      <c r="C816" s="167"/>
      <c r="D816" s="167"/>
      <c r="E816" s="165"/>
      <c r="F816" s="165"/>
      <c r="G816" s="179"/>
      <c r="P816" s="106"/>
      <c r="Q816" s="195"/>
    </row>
    <row r="817" spans="1:18" ht="29.25" customHeight="1" x14ac:dyDescent="0.25">
      <c r="A817" s="144"/>
      <c r="B817" s="145" t="s">
        <v>20</v>
      </c>
      <c r="C817" s="144" t="s">
        <v>21</v>
      </c>
      <c r="D817" s="144" t="s">
        <v>21</v>
      </c>
      <c r="E817" s="144" t="s">
        <v>21</v>
      </c>
      <c r="F817" s="146">
        <f>F816+F814+F815+F813</f>
        <v>0</v>
      </c>
      <c r="G817" s="153" t="s">
        <v>12</v>
      </c>
      <c r="P817" s="106"/>
    </row>
    <row r="818" spans="1:18" ht="24.95" customHeight="1" x14ac:dyDescent="0.25">
      <c r="A818" s="17"/>
      <c r="B818" s="11"/>
      <c r="C818" s="17"/>
      <c r="D818" s="17"/>
      <c r="E818" s="17"/>
      <c r="F818" s="36"/>
      <c r="P818" s="106"/>
    </row>
    <row r="819" spans="1:18" ht="30.75" hidden="1" customHeight="1" x14ac:dyDescent="0.25">
      <c r="A819" s="861" t="s">
        <v>152</v>
      </c>
      <c r="B819" s="861"/>
      <c r="C819" s="861"/>
      <c r="D819" s="861"/>
      <c r="E819" s="861"/>
      <c r="F819" s="861"/>
      <c r="G819" s="861"/>
      <c r="H819" s="861"/>
      <c r="I819" s="861"/>
      <c r="J819" s="861"/>
      <c r="K819" s="861"/>
      <c r="L819" s="81"/>
      <c r="P819" s="106"/>
    </row>
    <row r="820" spans="1:18" hidden="1" x14ac:dyDescent="0.25">
      <c r="A820" s="862"/>
      <c r="B820" s="862"/>
      <c r="C820" s="862"/>
      <c r="D820" s="862"/>
      <c r="E820" s="862"/>
      <c r="F820" s="862"/>
      <c r="P820" s="106"/>
    </row>
    <row r="821" spans="1:18" ht="56.25" hidden="1" customHeight="1" x14ac:dyDescent="0.25">
      <c r="A821" s="167" t="s">
        <v>24</v>
      </c>
      <c r="B821" s="167" t="s">
        <v>14</v>
      </c>
      <c r="C821" s="167" t="s">
        <v>78</v>
      </c>
      <c r="D821" s="167" t="s">
        <v>27</v>
      </c>
      <c r="E821" s="167" t="s">
        <v>7</v>
      </c>
      <c r="F821" s="178" t="s">
        <v>103</v>
      </c>
      <c r="P821" s="106"/>
    </row>
    <row r="822" spans="1:18" s="78" customFormat="1" hidden="1" x14ac:dyDescent="0.25">
      <c r="A822" s="113">
        <v>1</v>
      </c>
      <c r="B822" s="113">
        <v>2</v>
      </c>
      <c r="C822" s="113">
        <v>3</v>
      </c>
      <c r="D822" s="113">
        <v>4</v>
      </c>
      <c r="E822" s="113">
        <v>6</v>
      </c>
      <c r="F822" s="154">
        <v>7</v>
      </c>
      <c r="K822" s="79"/>
      <c r="M822" s="327"/>
      <c r="N822" s="67"/>
      <c r="O822" s="184"/>
      <c r="P822" s="186"/>
      <c r="Q822" s="188"/>
      <c r="R822" s="188"/>
    </row>
    <row r="823" spans="1:18" ht="34.5" hidden="1" customHeight="1" x14ac:dyDescent="0.25">
      <c r="A823" s="226">
        <v>1</v>
      </c>
      <c r="B823" s="10" t="s">
        <v>207</v>
      </c>
      <c r="C823" s="226"/>
      <c r="D823" s="13" t="e">
        <f>ROUND(E823/C823,0)</f>
        <v>#DIV/0!</v>
      </c>
      <c r="E823" s="228"/>
      <c r="F823" s="903"/>
      <c r="M823" s="328"/>
      <c r="N823" s="78"/>
      <c r="O823" s="188"/>
      <c r="P823" s="106"/>
    </row>
    <row r="824" spans="1:18" ht="36.75" hidden="1" customHeight="1" x14ac:dyDescent="0.25">
      <c r="A824" s="226">
        <v>2</v>
      </c>
      <c r="B824" s="10" t="s">
        <v>208</v>
      </c>
      <c r="C824" s="14"/>
      <c r="D824" s="13" t="e">
        <f t="shared" ref="D824:D825" si="31">ROUND(E824/C824,0)</f>
        <v>#DIV/0!</v>
      </c>
      <c r="E824" s="228"/>
      <c r="F824" s="904"/>
      <c r="M824" s="327" t="s">
        <v>217</v>
      </c>
      <c r="P824" s="106"/>
    </row>
    <row r="825" spans="1:18" ht="36" hidden="1" customHeight="1" x14ac:dyDescent="0.25">
      <c r="A825" s="226">
        <v>3</v>
      </c>
      <c r="B825" s="10" t="s">
        <v>209</v>
      </c>
      <c r="C825" s="14"/>
      <c r="D825" s="13" t="e">
        <f t="shared" si="31"/>
        <v>#DIV/0!</v>
      </c>
      <c r="E825" s="228"/>
      <c r="F825" s="905"/>
      <c r="M825" s="327" t="s">
        <v>217</v>
      </c>
      <c r="P825" s="106"/>
    </row>
    <row r="826" spans="1:18" s="225" customFormat="1" ht="32.25" hidden="1" customHeight="1" x14ac:dyDescent="0.25">
      <c r="A826" s="906" t="s">
        <v>216</v>
      </c>
      <c r="B826" s="907"/>
      <c r="C826" s="907"/>
      <c r="D826" s="908"/>
      <c r="E826" s="240">
        <f>E825+E824+E823</f>
        <v>0</v>
      </c>
      <c r="F826" s="239"/>
      <c r="K826" s="68"/>
      <c r="M826" s="327" t="s">
        <v>217</v>
      </c>
      <c r="N826" s="67"/>
      <c r="O826" s="184"/>
      <c r="P826" s="106"/>
      <c r="Q826" s="184"/>
      <c r="R826" s="184"/>
    </row>
    <row r="827" spans="1:18" s="225" customFormat="1" ht="34.5" hidden="1" customHeight="1" x14ac:dyDescent="0.25">
      <c r="A827" s="226">
        <v>1</v>
      </c>
      <c r="B827" s="10" t="s">
        <v>207</v>
      </c>
      <c r="C827" s="226"/>
      <c r="D827" s="13" t="e">
        <f>ROUND(E827/C827,0)</f>
        <v>#DIV/0!</v>
      </c>
      <c r="E827" s="228"/>
      <c r="F827" s="903"/>
      <c r="K827" s="68"/>
      <c r="M827" s="327"/>
      <c r="O827" s="184"/>
      <c r="P827" s="106"/>
      <c r="Q827" s="184"/>
      <c r="R827" s="184"/>
    </row>
    <row r="828" spans="1:18" s="225" customFormat="1" ht="36.75" hidden="1" customHeight="1" x14ac:dyDescent="0.25">
      <c r="A828" s="226">
        <v>2</v>
      </c>
      <c r="B828" s="10" t="s">
        <v>208</v>
      </c>
      <c r="C828" s="14"/>
      <c r="D828" s="13" t="e">
        <f t="shared" ref="D828:D829" si="32">ROUND(E828/C828,0)</f>
        <v>#DIV/0!</v>
      </c>
      <c r="E828" s="228"/>
      <c r="F828" s="904"/>
      <c r="K828" s="68"/>
      <c r="M828" s="327" t="s">
        <v>217</v>
      </c>
      <c r="O828" s="184"/>
      <c r="P828" s="106"/>
      <c r="Q828" s="184"/>
      <c r="R828" s="184"/>
    </row>
    <row r="829" spans="1:18" s="225" customFormat="1" ht="38.25" hidden="1" customHeight="1" x14ac:dyDescent="0.25">
      <c r="A829" s="226">
        <v>3</v>
      </c>
      <c r="B829" s="10" t="s">
        <v>209</v>
      </c>
      <c r="C829" s="14"/>
      <c r="D829" s="13" t="e">
        <f t="shared" si="32"/>
        <v>#DIV/0!</v>
      </c>
      <c r="E829" s="228"/>
      <c r="F829" s="905"/>
      <c r="K829" s="68"/>
      <c r="M829" s="327" t="s">
        <v>217</v>
      </c>
      <c r="O829" s="184"/>
      <c r="P829" s="106"/>
      <c r="Q829" s="184"/>
      <c r="R829" s="184"/>
    </row>
    <row r="830" spans="1:18" s="225" customFormat="1" ht="34.5" hidden="1" customHeight="1" x14ac:dyDescent="0.25">
      <c r="A830" s="906" t="s">
        <v>216</v>
      </c>
      <c r="B830" s="907"/>
      <c r="C830" s="907"/>
      <c r="D830" s="908"/>
      <c r="E830" s="240">
        <f>E829+E828+E827</f>
        <v>0</v>
      </c>
      <c r="F830" s="239"/>
      <c r="K830" s="68"/>
      <c r="M830" s="327" t="s">
        <v>217</v>
      </c>
      <c r="O830" s="184"/>
      <c r="P830" s="106"/>
      <c r="Q830" s="184"/>
      <c r="R830" s="184"/>
    </row>
    <row r="831" spans="1:18" s="225" customFormat="1" ht="27" hidden="1" customHeight="1" x14ac:dyDescent="0.25">
      <c r="A831" s="226">
        <v>1</v>
      </c>
      <c r="B831" s="10" t="s">
        <v>207</v>
      </c>
      <c r="C831" s="226"/>
      <c r="D831" s="13" t="e">
        <f>ROUND(E831/C831,0)</f>
        <v>#DIV/0!</v>
      </c>
      <c r="E831" s="228"/>
      <c r="F831" s="903"/>
      <c r="K831" s="68"/>
      <c r="M831" s="327"/>
      <c r="O831" s="184"/>
      <c r="P831" s="106"/>
      <c r="Q831" s="184"/>
      <c r="R831" s="184"/>
    </row>
    <row r="832" spans="1:18" s="225" customFormat="1" ht="27" hidden="1" customHeight="1" x14ac:dyDescent="0.25">
      <c r="A832" s="226">
        <v>2</v>
      </c>
      <c r="B832" s="10" t="s">
        <v>208</v>
      </c>
      <c r="C832" s="14"/>
      <c r="D832" s="13" t="e">
        <f t="shared" ref="D832:D833" si="33">ROUND(E832/C832,0)</f>
        <v>#DIV/0!</v>
      </c>
      <c r="E832" s="228"/>
      <c r="F832" s="904"/>
      <c r="K832" s="68"/>
      <c r="M832" s="327" t="s">
        <v>217</v>
      </c>
      <c r="O832" s="184"/>
      <c r="P832" s="106"/>
      <c r="Q832" s="184"/>
      <c r="R832" s="184"/>
    </row>
    <row r="833" spans="1:18" s="225" customFormat="1" ht="27" hidden="1" customHeight="1" x14ac:dyDescent="0.25">
      <c r="A833" s="226">
        <v>3</v>
      </c>
      <c r="B833" s="10" t="s">
        <v>209</v>
      </c>
      <c r="C833" s="14"/>
      <c r="D833" s="13" t="e">
        <f t="shared" si="33"/>
        <v>#DIV/0!</v>
      </c>
      <c r="E833" s="228"/>
      <c r="F833" s="905"/>
      <c r="K833" s="68"/>
      <c r="M833" s="327" t="s">
        <v>217</v>
      </c>
      <c r="O833" s="184"/>
      <c r="P833" s="106"/>
      <c r="Q833" s="184"/>
      <c r="R833" s="184"/>
    </row>
    <row r="834" spans="1:18" s="225" customFormat="1" ht="27" hidden="1" customHeight="1" x14ac:dyDescent="0.25">
      <c r="A834" s="906" t="s">
        <v>216</v>
      </c>
      <c r="B834" s="907"/>
      <c r="C834" s="907"/>
      <c r="D834" s="908"/>
      <c r="E834" s="240">
        <f>E833+E832+E831</f>
        <v>0</v>
      </c>
      <c r="F834" s="239"/>
      <c r="K834" s="68"/>
      <c r="M834" s="327" t="s">
        <v>217</v>
      </c>
      <c r="O834" s="184"/>
      <c r="P834" s="106"/>
      <c r="Q834" s="184"/>
      <c r="R834" s="184"/>
    </row>
    <row r="835" spans="1:18" ht="35.1" hidden="1" customHeight="1" x14ac:dyDescent="0.25">
      <c r="A835" s="144"/>
      <c r="B835" s="145" t="s">
        <v>20</v>
      </c>
      <c r="C835" s="144" t="s">
        <v>21</v>
      </c>
      <c r="D835" s="144" t="s">
        <v>21</v>
      </c>
      <c r="E835" s="146">
        <f>E834+E830+E826</f>
        <v>0</v>
      </c>
      <c r="F835" s="153" t="s">
        <v>12</v>
      </c>
      <c r="N835" s="225"/>
      <c r="P835" s="106"/>
    </row>
    <row r="836" spans="1:18" ht="24.95" hidden="1" customHeight="1" x14ac:dyDescent="0.25">
      <c r="A836" s="17"/>
      <c r="B836" s="11"/>
      <c r="C836" s="17"/>
      <c r="D836" s="17"/>
      <c r="E836" s="17"/>
      <c r="F836" s="36"/>
      <c r="P836" s="106"/>
    </row>
    <row r="837" spans="1:18" s="225" customFormat="1" ht="24.95" hidden="1" customHeight="1" x14ac:dyDescent="0.25">
      <c r="A837" s="17"/>
      <c r="B837" s="11"/>
      <c r="C837" s="17"/>
      <c r="D837" s="17"/>
      <c r="E837" s="17"/>
      <c r="F837" s="36"/>
      <c r="K837" s="68"/>
      <c r="M837" s="327"/>
      <c r="N837" s="67"/>
      <c r="O837" s="184"/>
      <c r="P837" s="106"/>
      <c r="Q837" s="184"/>
      <c r="R837" s="184"/>
    </row>
    <row r="838" spans="1:18" ht="30.75" hidden="1" customHeight="1" x14ac:dyDescent="0.25">
      <c r="A838" s="861" t="s">
        <v>153</v>
      </c>
      <c r="B838" s="861"/>
      <c r="C838" s="861"/>
      <c r="D838" s="861"/>
      <c r="E838" s="861"/>
      <c r="F838" s="861"/>
      <c r="G838" s="861"/>
      <c r="H838" s="861"/>
      <c r="I838" s="861"/>
      <c r="J838" s="861"/>
      <c r="K838" s="861"/>
      <c r="L838" s="81"/>
      <c r="N838" s="225"/>
      <c r="P838" s="106"/>
    </row>
    <row r="839" spans="1:18" hidden="1" x14ac:dyDescent="0.25">
      <c r="A839" s="862"/>
      <c r="B839" s="862"/>
      <c r="C839" s="862"/>
      <c r="D839" s="862"/>
      <c r="E839" s="862"/>
      <c r="F839" s="862"/>
      <c r="P839" s="106"/>
    </row>
    <row r="840" spans="1:18" ht="56.25" hidden="1" customHeight="1" x14ac:dyDescent="0.25">
      <c r="A840" s="167" t="s">
        <v>24</v>
      </c>
      <c r="B840" s="167" t="s">
        <v>14</v>
      </c>
      <c r="C840" s="167" t="s">
        <v>78</v>
      </c>
      <c r="D840" s="167" t="s">
        <v>27</v>
      </c>
      <c r="E840" s="167" t="s">
        <v>79</v>
      </c>
      <c r="F840" s="167" t="s">
        <v>7</v>
      </c>
      <c r="G840" s="178" t="s">
        <v>103</v>
      </c>
      <c r="P840" s="106"/>
    </row>
    <row r="841" spans="1:18" s="78" customFormat="1" hidden="1" x14ac:dyDescent="0.25">
      <c r="A841" s="113">
        <v>1</v>
      </c>
      <c r="B841" s="113">
        <v>2</v>
      </c>
      <c r="C841" s="113">
        <v>3</v>
      </c>
      <c r="D841" s="113">
        <v>4</v>
      </c>
      <c r="E841" s="113">
        <v>5</v>
      </c>
      <c r="F841" s="113">
        <v>6</v>
      </c>
      <c r="G841" s="154">
        <v>7</v>
      </c>
      <c r="K841" s="79"/>
      <c r="M841" s="327"/>
      <c r="N841" s="67"/>
      <c r="O841" s="184"/>
      <c r="P841" s="186"/>
      <c r="Q841" s="188"/>
      <c r="R841" s="188"/>
    </row>
    <row r="842" spans="1:18" ht="27" hidden="1" customHeight="1" x14ac:dyDescent="0.25">
      <c r="A842" s="167">
        <v>1</v>
      </c>
      <c r="B842" s="10"/>
      <c r="C842" s="167"/>
      <c r="D842" s="167"/>
      <c r="E842" s="165" t="e">
        <f>F842/D842</f>
        <v>#DIV/0!</v>
      </c>
      <c r="F842" s="165"/>
      <c r="G842" s="179"/>
      <c r="M842" s="328"/>
      <c r="N842" s="78"/>
      <c r="O842" s="188"/>
      <c r="P842" s="106"/>
    </row>
    <row r="843" spans="1:18" ht="27" hidden="1" customHeight="1" x14ac:dyDescent="0.25">
      <c r="A843" s="167">
        <v>2</v>
      </c>
      <c r="B843" s="10"/>
      <c r="C843" s="14"/>
      <c r="D843" s="14"/>
      <c r="E843" s="165" t="e">
        <f t="shared" ref="E843:E844" si="34">F843/D843</f>
        <v>#DIV/0!</v>
      </c>
      <c r="F843" s="165"/>
      <c r="G843" s="179"/>
      <c r="P843" s="106"/>
    </row>
    <row r="844" spans="1:18" ht="27" hidden="1" customHeight="1" x14ac:dyDescent="0.25">
      <c r="A844" s="167">
        <v>3</v>
      </c>
      <c r="B844" s="10"/>
      <c r="C844" s="167"/>
      <c r="D844" s="167"/>
      <c r="E844" s="165" t="e">
        <f t="shared" si="34"/>
        <v>#DIV/0!</v>
      </c>
      <c r="F844" s="165"/>
      <c r="G844" s="179"/>
      <c r="P844" s="106"/>
    </row>
    <row r="845" spans="1:18" ht="35.1" hidden="1" customHeight="1" x14ac:dyDescent="0.25">
      <c r="A845" s="144"/>
      <c r="B845" s="145" t="s">
        <v>20</v>
      </c>
      <c r="C845" s="144" t="s">
        <v>21</v>
      </c>
      <c r="D845" s="144" t="s">
        <v>21</v>
      </c>
      <c r="E845" s="144" t="s">
        <v>21</v>
      </c>
      <c r="F845" s="146">
        <f>F844+F843+F842</f>
        <v>0</v>
      </c>
      <c r="G845" s="153" t="s">
        <v>12</v>
      </c>
      <c r="P845" s="106"/>
    </row>
    <row r="846" spans="1:18" ht="24.95" hidden="1" customHeight="1" x14ac:dyDescent="0.25">
      <c r="A846" s="17"/>
      <c r="B846" s="11"/>
      <c r="C846" s="17"/>
      <c r="D846" s="17"/>
      <c r="E846" s="17"/>
      <c r="F846" s="36"/>
      <c r="P846" s="106"/>
    </row>
    <row r="847" spans="1:18" ht="30.75" hidden="1" customHeight="1" x14ac:dyDescent="0.25">
      <c r="A847" s="861" t="s">
        <v>154</v>
      </c>
      <c r="B847" s="861"/>
      <c r="C847" s="861"/>
      <c r="D847" s="861"/>
      <c r="E847" s="861"/>
      <c r="F847" s="861"/>
      <c r="G847" s="861"/>
      <c r="H847" s="861"/>
      <c r="I847" s="861"/>
      <c r="J847" s="861"/>
      <c r="K847" s="861"/>
      <c r="L847" s="81"/>
      <c r="P847" s="106"/>
    </row>
    <row r="848" spans="1:18" hidden="1" x14ac:dyDescent="0.25">
      <c r="A848" s="862"/>
      <c r="B848" s="862"/>
      <c r="C848" s="862"/>
      <c r="D848" s="862"/>
      <c r="E848" s="862"/>
      <c r="F848" s="862"/>
      <c r="P848" s="106"/>
    </row>
    <row r="849" spans="1:18" ht="56.25" hidden="1" customHeight="1" x14ac:dyDescent="0.25">
      <c r="A849" s="167" t="s">
        <v>24</v>
      </c>
      <c r="B849" s="167" t="s">
        <v>14</v>
      </c>
      <c r="C849" s="167" t="s">
        <v>78</v>
      </c>
      <c r="D849" s="167" t="s">
        <v>27</v>
      </c>
      <c r="E849" s="167" t="s">
        <v>79</v>
      </c>
      <c r="F849" s="167" t="s">
        <v>7</v>
      </c>
      <c r="G849" s="178" t="s">
        <v>103</v>
      </c>
      <c r="P849" s="106"/>
    </row>
    <row r="850" spans="1:18" s="8" customFormat="1" hidden="1" x14ac:dyDescent="0.25">
      <c r="A850" s="112">
        <v>1</v>
      </c>
      <c r="B850" s="112">
        <v>2</v>
      </c>
      <c r="C850" s="112">
        <v>3</v>
      </c>
      <c r="D850" s="112">
        <v>4</v>
      </c>
      <c r="E850" s="112">
        <v>5</v>
      </c>
      <c r="F850" s="112">
        <v>6</v>
      </c>
      <c r="G850" s="157">
        <v>7</v>
      </c>
      <c r="K850" s="80"/>
      <c r="M850" s="327"/>
      <c r="N850" s="67"/>
      <c r="O850" s="184"/>
      <c r="P850" s="187"/>
      <c r="Q850" s="192"/>
      <c r="R850" s="192"/>
    </row>
    <row r="851" spans="1:18" ht="27" hidden="1" customHeight="1" x14ac:dyDescent="0.25">
      <c r="A851" s="167">
        <v>1</v>
      </c>
      <c r="B851" s="10"/>
      <c r="C851" s="167"/>
      <c r="D851" s="167"/>
      <c r="E851" s="165" t="e">
        <f>F851/D851</f>
        <v>#DIV/0!</v>
      </c>
      <c r="F851" s="165"/>
      <c r="G851" s="179"/>
      <c r="M851" s="329"/>
      <c r="N851" s="8"/>
      <c r="O851" s="192"/>
      <c r="P851" s="106"/>
    </row>
    <row r="852" spans="1:18" ht="27" hidden="1" customHeight="1" x14ac:dyDescent="0.25">
      <c r="A852" s="167">
        <v>2</v>
      </c>
      <c r="B852" s="10"/>
      <c r="C852" s="14"/>
      <c r="D852" s="14"/>
      <c r="E852" s="165" t="e">
        <f t="shared" ref="E852:E853" si="35">F852/D852</f>
        <v>#DIV/0!</v>
      </c>
      <c r="F852" s="165"/>
      <c r="G852" s="179"/>
      <c r="P852" s="106"/>
    </row>
    <row r="853" spans="1:18" ht="27" hidden="1" customHeight="1" x14ac:dyDescent="0.25">
      <c r="A853" s="167">
        <v>3</v>
      </c>
      <c r="B853" s="10"/>
      <c r="C853" s="167"/>
      <c r="D853" s="167"/>
      <c r="E853" s="165" t="e">
        <f t="shared" si="35"/>
        <v>#DIV/0!</v>
      </c>
      <c r="F853" s="165"/>
      <c r="G853" s="179"/>
      <c r="P853" s="106"/>
    </row>
    <row r="854" spans="1:18" ht="35.1" hidden="1" customHeight="1" x14ac:dyDescent="0.25">
      <c r="A854" s="144"/>
      <c r="B854" s="145" t="s">
        <v>20</v>
      </c>
      <c r="C854" s="144" t="s">
        <v>21</v>
      </c>
      <c r="D854" s="144" t="s">
        <v>21</v>
      </c>
      <c r="E854" s="144" t="s">
        <v>21</v>
      </c>
      <c r="F854" s="146">
        <f>F853+F852+F851</f>
        <v>0</v>
      </c>
      <c r="G854" s="153" t="s">
        <v>12</v>
      </c>
      <c r="P854" s="106"/>
    </row>
    <row r="855" spans="1:18" ht="24.95" hidden="1" customHeight="1" x14ac:dyDescent="0.25">
      <c r="A855" s="17"/>
      <c r="B855" s="11"/>
      <c r="C855" s="17"/>
      <c r="D855" s="17"/>
      <c r="E855" s="17"/>
      <c r="F855" s="36"/>
      <c r="P855" s="106"/>
    </row>
    <row r="856" spans="1:18" ht="30.75" hidden="1" customHeight="1" x14ac:dyDescent="0.25">
      <c r="A856" s="861" t="s">
        <v>155</v>
      </c>
      <c r="B856" s="861"/>
      <c r="C856" s="861"/>
      <c r="D856" s="861"/>
      <c r="E856" s="861"/>
      <c r="F856" s="861"/>
      <c r="G856" s="861"/>
      <c r="H856" s="861"/>
      <c r="I856" s="861"/>
      <c r="J856" s="861"/>
      <c r="K856" s="861"/>
      <c r="L856" s="105"/>
      <c r="P856" s="106"/>
    </row>
    <row r="857" spans="1:18" hidden="1" x14ac:dyDescent="0.25">
      <c r="A857" s="862"/>
      <c r="B857" s="862"/>
      <c r="C857" s="862"/>
      <c r="D857" s="862"/>
      <c r="E857" s="862"/>
      <c r="F857" s="862"/>
      <c r="P857" s="106"/>
    </row>
    <row r="858" spans="1:18" ht="56.25" hidden="1" customHeight="1" x14ac:dyDescent="0.25">
      <c r="A858" s="167" t="s">
        <v>24</v>
      </c>
      <c r="B858" s="167" t="s">
        <v>14</v>
      </c>
      <c r="C858" s="167" t="s">
        <v>78</v>
      </c>
      <c r="D858" s="167" t="s">
        <v>27</v>
      </c>
      <c r="E858" s="167" t="s">
        <v>79</v>
      </c>
      <c r="F858" s="167" t="s">
        <v>7</v>
      </c>
      <c r="G858" s="178" t="s">
        <v>103</v>
      </c>
      <c r="P858" s="106"/>
    </row>
    <row r="859" spans="1:18" s="78" customFormat="1" hidden="1" x14ac:dyDescent="0.25">
      <c r="A859" s="113">
        <v>1</v>
      </c>
      <c r="B859" s="113">
        <v>2</v>
      </c>
      <c r="C859" s="113">
        <v>3</v>
      </c>
      <c r="D859" s="113">
        <v>4</v>
      </c>
      <c r="E859" s="113">
        <v>5</v>
      </c>
      <c r="F859" s="113">
        <v>6</v>
      </c>
      <c r="G859" s="154">
        <v>7</v>
      </c>
      <c r="K859" s="79"/>
      <c r="M859" s="327"/>
      <c r="N859" s="67"/>
      <c r="O859" s="184"/>
      <c r="P859" s="186"/>
      <c r="Q859" s="188"/>
      <c r="R859" s="188"/>
    </row>
    <row r="860" spans="1:18" s="225" customFormat="1" ht="27" hidden="1" customHeight="1" x14ac:dyDescent="0.25">
      <c r="A860" s="226">
        <v>1</v>
      </c>
      <c r="B860" s="10" t="s">
        <v>214</v>
      </c>
      <c r="C860" s="226" t="s">
        <v>212</v>
      </c>
      <c r="D860" s="14">
        <f>ROUND(F860/E860,0)</f>
        <v>0</v>
      </c>
      <c r="E860" s="228">
        <v>64.25</v>
      </c>
      <c r="F860" s="228">
        <v>0</v>
      </c>
      <c r="G860" s="230"/>
      <c r="K860" s="68"/>
      <c r="M860" s="328"/>
      <c r="N860" s="78"/>
      <c r="O860" s="188"/>
      <c r="P860" s="106"/>
      <c r="Q860" s="184"/>
      <c r="R860" s="184"/>
    </row>
    <row r="861" spans="1:18" ht="27" hidden="1" customHeight="1" x14ac:dyDescent="0.25">
      <c r="A861" s="167">
        <v>2</v>
      </c>
      <c r="B861" s="10"/>
      <c r="C861" s="14"/>
      <c r="D861" s="14"/>
      <c r="E861" s="165" t="e">
        <f t="shared" ref="E861:E862" si="36">F861/D861</f>
        <v>#DIV/0!</v>
      </c>
      <c r="F861" s="165"/>
      <c r="G861" s="179"/>
      <c r="M861" s="327" t="s">
        <v>218</v>
      </c>
      <c r="N861" s="225"/>
      <c r="P861" s="106"/>
    </row>
    <row r="862" spans="1:18" ht="27" hidden="1" customHeight="1" x14ac:dyDescent="0.25">
      <c r="A862" s="167">
        <v>3</v>
      </c>
      <c r="B862" s="10"/>
      <c r="C862" s="167"/>
      <c r="D862" s="167"/>
      <c r="E862" s="165" t="e">
        <f t="shared" si="36"/>
        <v>#DIV/0!</v>
      </c>
      <c r="F862" s="165"/>
      <c r="G862" s="179"/>
      <c r="P862" s="106"/>
    </row>
    <row r="863" spans="1:18" ht="35.1" hidden="1" customHeight="1" x14ac:dyDescent="0.25">
      <c r="A863" s="144"/>
      <c r="B863" s="145" t="s">
        <v>20</v>
      </c>
      <c r="C863" s="144" t="s">
        <v>21</v>
      </c>
      <c r="D863" s="144" t="s">
        <v>21</v>
      </c>
      <c r="E863" s="144" t="s">
        <v>21</v>
      </c>
      <c r="F863" s="146">
        <f>F862+F861+F860</f>
        <v>0</v>
      </c>
      <c r="G863" s="153" t="s">
        <v>12</v>
      </c>
      <c r="P863" s="106"/>
    </row>
    <row r="864" spans="1:18" ht="24.95" hidden="1" customHeight="1" x14ac:dyDescent="0.25">
      <c r="A864" s="17"/>
      <c r="B864" s="11"/>
      <c r="C864" s="17"/>
      <c r="D864" s="17"/>
      <c r="E864" s="17"/>
      <c r="F864" s="36"/>
      <c r="P864" s="106"/>
    </row>
    <row r="865" spans="1:18" ht="30.75" customHeight="1" x14ac:dyDescent="0.25">
      <c r="A865" s="861" t="s">
        <v>156</v>
      </c>
      <c r="B865" s="861"/>
      <c r="C865" s="861"/>
      <c r="D865" s="861"/>
      <c r="E865" s="861"/>
      <c r="F865" s="861"/>
      <c r="G865" s="861"/>
      <c r="H865" s="861"/>
      <c r="I865" s="861"/>
      <c r="J865" s="861"/>
      <c r="K865" s="861"/>
      <c r="L865" s="105"/>
      <c r="P865" s="106"/>
    </row>
    <row r="866" spans="1:18" x14ac:dyDescent="0.25">
      <c r="A866" s="862"/>
      <c r="B866" s="862"/>
      <c r="C866" s="862"/>
      <c r="D866" s="862"/>
      <c r="E866" s="862"/>
      <c r="F866" s="862"/>
      <c r="P866" s="106"/>
    </row>
    <row r="867" spans="1:18" ht="56.25" customHeight="1" x14ac:dyDescent="0.25">
      <c r="A867" s="167" t="s">
        <v>24</v>
      </c>
      <c r="B867" s="167" t="s">
        <v>14</v>
      </c>
      <c r="C867" s="167" t="s">
        <v>78</v>
      </c>
      <c r="D867" s="167" t="s">
        <v>27</v>
      </c>
      <c r="E867" s="167" t="s">
        <v>79</v>
      </c>
      <c r="F867" s="167" t="s">
        <v>7</v>
      </c>
      <c r="G867" s="178" t="s">
        <v>103</v>
      </c>
      <c r="P867" s="106"/>
    </row>
    <row r="868" spans="1:18" x14ac:dyDescent="0.25">
      <c r="A868" s="167">
        <v>1</v>
      </c>
      <c r="B868" s="167">
        <v>2</v>
      </c>
      <c r="C868" s="167">
        <v>3</v>
      </c>
      <c r="D868" s="167">
        <v>4</v>
      </c>
      <c r="E868" s="167">
        <v>5</v>
      </c>
      <c r="F868" s="167">
        <v>6</v>
      </c>
      <c r="G868" s="178">
        <v>7</v>
      </c>
      <c r="P868" s="106"/>
    </row>
    <row r="869" spans="1:18" ht="27" customHeight="1" x14ac:dyDescent="0.25">
      <c r="A869" s="167">
        <v>1</v>
      </c>
      <c r="B869" s="10"/>
      <c r="C869" s="167" t="s">
        <v>229</v>
      </c>
      <c r="D869" s="167">
        <v>6</v>
      </c>
      <c r="E869" s="165">
        <f t="shared" ref="E869:E874" si="37">F869/D869</f>
        <v>0</v>
      </c>
      <c r="F869" s="165"/>
      <c r="G869" s="179"/>
      <c r="P869" s="106"/>
      <c r="Q869" s="195"/>
    </row>
    <row r="870" spans="1:18" ht="27" customHeight="1" x14ac:dyDescent="0.25">
      <c r="A870" s="167">
        <v>2</v>
      </c>
      <c r="B870" s="10"/>
      <c r="C870" s="298" t="s">
        <v>229</v>
      </c>
      <c r="D870" s="14">
        <v>6</v>
      </c>
      <c r="E870" s="165">
        <f t="shared" si="37"/>
        <v>0</v>
      </c>
      <c r="F870" s="165"/>
      <c r="G870" s="179"/>
      <c r="P870" s="106"/>
      <c r="Q870" s="195"/>
    </row>
    <row r="871" spans="1:18" ht="27" hidden="1" customHeight="1" x14ac:dyDescent="0.25">
      <c r="A871" s="167">
        <v>3</v>
      </c>
      <c r="B871" s="10"/>
      <c r="C871" s="167"/>
      <c r="D871" s="167"/>
      <c r="E871" s="165" t="e">
        <f t="shared" si="37"/>
        <v>#DIV/0!</v>
      </c>
      <c r="F871" s="165"/>
      <c r="G871" s="179"/>
      <c r="K871" s="76"/>
      <c r="P871" s="106"/>
      <c r="Q871" s="195"/>
    </row>
    <row r="872" spans="1:18" ht="27" hidden="1" customHeight="1" x14ac:dyDescent="0.25">
      <c r="A872" s="167">
        <v>4</v>
      </c>
      <c r="B872" s="10"/>
      <c r="C872" s="167"/>
      <c r="D872" s="167"/>
      <c r="E872" s="165" t="e">
        <f t="shared" si="37"/>
        <v>#DIV/0!</v>
      </c>
      <c r="F872" s="165"/>
      <c r="G872" s="179"/>
      <c r="P872" s="106"/>
      <c r="Q872" s="195"/>
    </row>
    <row r="873" spans="1:18" ht="27" hidden="1" customHeight="1" x14ac:dyDescent="0.25">
      <c r="A873" s="167">
        <v>5</v>
      </c>
      <c r="B873" s="10"/>
      <c r="C873" s="167"/>
      <c r="D873" s="167"/>
      <c r="E873" s="165" t="e">
        <f t="shared" si="37"/>
        <v>#DIV/0!</v>
      </c>
      <c r="F873" s="165"/>
      <c r="G873" s="179"/>
      <c r="P873" s="106"/>
      <c r="Q873" s="195"/>
    </row>
    <row r="874" spans="1:18" ht="27" hidden="1" customHeight="1" x14ac:dyDescent="0.25">
      <c r="A874" s="167">
        <v>6</v>
      </c>
      <c r="B874" s="10"/>
      <c r="C874" s="167"/>
      <c r="D874" s="167"/>
      <c r="E874" s="165" t="e">
        <f t="shared" si="37"/>
        <v>#DIV/0!</v>
      </c>
      <c r="F874" s="165"/>
      <c r="G874" s="179"/>
      <c r="P874" s="106"/>
      <c r="Q874" s="195"/>
    </row>
    <row r="875" spans="1:18" ht="27" customHeight="1" x14ac:dyDescent="0.25">
      <c r="A875" s="144"/>
      <c r="B875" s="145" t="s">
        <v>20</v>
      </c>
      <c r="C875" s="144" t="s">
        <v>21</v>
      </c>
      <c r="D875" s="144" t="s">
        <v>21</v>
      </c>
      <c r="E875" s="144" t="s">
        <v>21</v>
      </c>
      <c r="F875" s="146">
        <f>F872+F870+F869+F871+F873+F874</f>
        <v>0</v>
      </c>
      <c r="G875" s="153" t="s">
        <v>12</v>
      </c>
      <c r="P875" s="106"/>
      <c r="Q875" s="195"/>
    </row>
    <row r="876" spans="1:18" ht="24.95" customHeight="1" x14ac:dyDescent="0.25">
      <c r="A876" s="17"/>
      <c r="B876" s="11"/>
      <c r="C876" s="17"/>
      <c r="D876" s="17"/>
      <c r="E876" s="17"/>
      <c r="F876" s="36"/>
    </row>
    <row r="877" spans="1:18" ht="36" hidden="1" customHeight="1" x14ac:dyDescent="0.25">
      <c r="A877" s="861" t="s">
        <v>149</v>
      </c>
      <c r="B877" s="861"/>
      <c r="C877" s="861"/>
      <c r="D877" s="861"/>
      <c r="E877" s="861"/>
      <c r="F877" s="861"/>
      <c r="G877" s="861"/>
      <c r="H877" s="861"/>
      <c r="I877" s="861"/>
      <c r="J877" s="861"/>
      <c r="K877" s="861"/>
      <c r="O877" s="106"/>
    </row>
    <row r="878" spans="1:18" hidden="1" x14ac:dyDescent="0.25">
      <c r="A878" s="862"/>
      <c r="B878" s="862"/>
      <c r="C878" s="862"/>
      <c r="D878" s="862"/>
      <c r="E878" s="862"/>
      <c r="F878" s="17"/>
      <c r="O878" s="106"/>
    </row>
    <row r="879" spans="1:18" ht="66" hidden="1" customHeight="1" x14ac:dyDescent="0.25">
      <c r="A879" s="167" t="s">
        <v>15</v>
      </c>
      <c r="B879" s="167" t="s">
        <v>14</v>
      </c>
      <c r="C879" s="167" t="s">
        <v>27</v>
      </c>
      <c r="D879" s="167" t="s">
        <v>75</v>
      </c>
      <c r="E879" s="167" t="s">
        <v>7</v>
      </c>
      <c r="F879" s="178" t="s">
        <v>103</v>
      </c>
      <c r="O879" s="106"/>
    </row>
    <row r="880" spans="1:18" s="78" customFormat="1" ht="21" hidden="1" customHeight="1" x14ac:dyDescent="0.25">
      <c r="A880" s="113">
        <v>1</v>
      </c>
      <c r="B880" s="113">
        <v>2</v>
      </c>
      <c r="C880" s="113">
        <v>3</v>
      </c>
      <c r="D880" s="113">
        <v>4</v>
      </c>
      <c r="E880" s="113">
        <v>5</v>
      </c>
      <c r="F880" s="154">
        <v>6</v>
      </c>
      <c r="K880" s="79"/>
      <c r="M880" s="327"/>
      <c r="N880" s="67"/>
      <c r="O880" s="106"/>
      <c r="P880" s="188"/>
      <c r="Q880" s="188"/>
      <c r="R880" s="188"/>
    </row>
    <row r="881" spans="1:18" ht="27" hidden="1" customHeight="1" x14ac:dyDescent="0.25">
      <c r="A881" s="167">
        <v>1</v>
      </c>
      <c r="B881" s="10" t="s">
        <v>84</v>
      </c>
      <c r="C881" s="167"/>
      <c r="D881" s="165" t="e">
        <f>E881/C881</f>
        <v>#DIV/0!</v>
      </c>
      <c r="E881" s="165"/>
      <c r="F881" s="153"/>
      <c r="M881" s="328"/>
      <c r="N881" s="78"/>
      <c r="O881" s="186"/>
    </row>
    <row r="882" spans="1:18" ht="35.1" hidden="1" customHeight="1" x14ac:dyDescent="0.25">
      <c r="A882" s="167">
        <v>2</v>
      </c>
      <c r="B882" s="10" t="s">
        <v>83</v>
      </c>
      <c r="C882" s="167"/>
      <c r="D882" s="165" t="e">
        <f>E882/C882</f>
        <v>#DIV/0!</v>
      </c>
      <c r="E882" s="165"/>
      <c r="F882" s="153"/>
      <c r="O882" s="106"/>
    </row>
    <row r="883" spans="1:18" ht="36" hidden="1" customHeight="1" x14ac:dyDescent="0.25">
      <c r="A883" s="167">
        <v>3</v>
      </c>
      <c r="B883" s="10" t="s">
        <v>85</v>
      </c>
      <c r="C883" s="167"/>
      <c r="D883" s="165" t="e">
        <f>E883/C883</f>
        <v>#DIV/0!</v>
      </c>
      <c r="E883" s="165"/>
      <c r="F883" s="153"/>
      <c r="O883" s="106"/>
    </row>
    <row r="884" spans="1:18" ht="32.25" hidden="1" customHeight="1" x14ac:dyDescent="0.25">
      <c r="A884" s="167">
        <v>4</v>
      </c>
      <c r="B884" s="10" t="s">
        <v>86</v>
      </c>
      <c r="C884" s="167"/>
      <c r="D884" s="165" t="e">
        <f>E884/C884</f>
        <v>#DIV/0!</v>
      </c>
      <c r="E884" s="165"/>
      <c r="F884" s="153"/>
      <c r="O884" s="106"/>
    </row>
    <row r="885" spans="1:18" ht="38.25" hidden="1" customHeight="1" x14ac:dyDescent="0.25">
      <c r="A885" s="144"/>
      <c r="B885" s="145" t="s">
        <v>20</v>
      </c>
      <c r="C885" s="144"/>
      <c r="D885" s="144" t="s">
        <v>21</v>
      </c>
      <c r="E885" s="146">
        <f>E884+E883+E882+E881</f>
        <v>0</v>
      </c>
      <c r="F885" s="153" t="s">
        <v>12</v>
      </c>
      <c r="O885" s="106"/>
    </row>
    <row r="886" spans="1:18" ht="24.95" hidden="1" customHeight="1" x14ac:dyDescent="0.25">
      <c r="A886" s="35"/>
      <c r="B886" s="11"/>
      <c r="C886" s="17"/>
      <c r="D886" s="17"/>
      <c r="E886" s="17"/>
      <c r="F886" s="36"/>
      <c r="O886" s="106"/>
      <c r="P886" s="106"/>
    </row>
    <row r="887" spans="1:18" ht="33" hidden="1" customHeight="1" x14ac:dyDescent="0.25">
      <c r="A887" s="861" t="s">
        <v>158</v>
      </c>
      <c r="B887" s="860"/>
      <c r="C887" s="860"/>
      <c r="D887" s="860"/>
      <c r="E887" s="860"/>
      <c r="F887" s="860"/>
      <c r="G887" s="860"/>
      <c r="H887" s="860"/>
      <c r="I887" s="860"/>
      <c r="J887" s="860"/>
      <c r="K887" s="860"/>
    </row>
    <row r="888" spans="1:18" ht="9" hidden="1" customHeight="1" x14ac:dyDescent="0.25">
      <c r="A888" s="30"/>
      <c r="B888" s="11"/>
      <c r="C888" s="17"/>
      <c r="D888" s="17"/>
      <c r="E888" s="17"/>
      <c r="F888" s="17"/>
      <c r="P888" s="106"/>
    </row>
    <row r="889" spans="1:18" hidden="1" x14ac:dyDescent="0.25">
      <c r="A889" s="30"/>
      <c r="B889" s="11"/>
      <c r="C889" s="17"/>
      <c r="D889" s="17"/>
      <c r="E889" s="17"/>
      <c r="F889" s="17"/>
      <c r="P889" s="106"/>
    </row>
    <row r="890" spans="1:18" ht="53.25" hidden="1" customHeight="1" x14ac:dyDescent="0.25">
      <c r="A890" s="167" t="s">
        <v>24</v>
      </c>
      <c r="B890" s="167" t="s">
        <v>14</v>
      </c>
      <c r="C890" s="167" t="s">
        <v>74</v>
      </c>
      <c r="D890" s="167" t="s">
        <v>117</v>
      </c>
      <c r="E890" s="178" t="s">
        <v>103</v>
      </c>
      <c r="F890" s="17"/>
      <c r="P890" s="106"/>
    </row>
    <row r="891" spans="1:18" s="78" customFormat="1" hidden="1" x14ac:dyDescent="0.25">
      <c r="A891" s="113">
        <v>1</v>
      </c>
      <c r="B891" s="113">
        <v>2</v>
      </c>
      <c r="C891" s="113">
        <v>3</v>
      </c>
      <c r="D891" s="113">
        <v>4</v>
      </c>
      <c r="E891" s="154">
        <v>5</v>
      </c>
      <c r="F891" s="1"/>
      <c r="K891" s="79"/>
      <c r="M891" s="327"/>
      <c r="N891" s="67"/>
      <c r="O891" s="184"/>
      <c r="P891" s="186"/>
      <c r="Q891" s="188"/>
      <c r="R891" s="188"/>
    </row>
    <row r="892" spans="1:18" ht="49.5" hidden="1" customHeight="1" x14ac:dyDescent="0.25">
      <c r="A892" s="167"/>
      <c r="B892" s="15"/>
      <c r="C892" s="13"/>
      <c r="D892" s="165"/>
      <c r="E892" s="179"/>
      <c r="F892" s="17"/>
      <c r="M892" s="328"/>
      <c r="N892" s="78"/>
      <c r="O892" s="188"/>
      <c r="P892" s="106"/>
      <c r="Q892" s="195"/>
    </row>
    <row r="893" spans="1:18" ht="27.75" hidden="1" customHeight="1" x14ac:dyDescent="0.25">
      <c r="A893" s="167"/>
      <c r="B893" s="15"/>
      <c r="C893" s="13"/>
      <c r="D893" s="165"/>
      <c r="E893" s="153"/>
      <c r="F893" s="36"/>
      <c r="P893" s="106"/>
      <c r="Q893" s="195"/>
    </row>
    <row r="894" spans="1:18" ht="29.25" hidden="1" customHeight="1" x14ac:dyDescent="0.25">
      <c r="A894" s="167"/>
      <c r="B894" s="15"/>
      <c r="C894" s="13"/>
      <c r="D894" s="165"/>
      <c r="E894" s="179"/>
      <c r="F894" s="17"/>
      <c r="P894" s="106"/>
      <c r="Q894" s="195"/>
    </row>
    <row r="895" spans="1:18" ht="29.25" hidden="1" customHeight="1" x14ac:dyDescent="0.25">
      <c r="A895" s="167"/>
      <c r="B895" s="15"/>
      <c r="C895" s="13"/>
      <c r="D895" s="165"/>
      <c r="E895" s="179"/>
      <c r="F895" s="17"/>
      <c r="P895" s="106"/>
      <c r="Q895" s="195"/>
    </row>
    <row r="896" spans="1:18" ht="35.1" hidden="1" customHeight="1" x14ac:dyDescent="0.25">
      <c r="A896" s="144"/>
      <c r="B896" s="145" t="s">
        <v>20</v>
      </c>
      <c r="C896" s="144" t="s">
        <v>21</v>
      </c>
      <c r="D896" s="146">
        <f>SUM(D892:D895)</f>
        <v>0</v>
      </c>
      <c r="E896" s="153" t="s">
        <v>12</v>
      </c>
      <c r="F896" s="17"/>
      <c r="P896" s="106"/>
    </row>
    <row r="897" spans="1:18" ht="24.95" hidden="1" customHeight="1" x14ac:dyDescent="0.25">
      <c r="A897" s="35"/>
      <c r="B897" s="11"/>
      <c r="C897" s="17"/>
      <c r="D897" s="17"/>
      <c r="E897" s="17"/>
      <c r="F897" s="36"/>
      <c r="P897" s="106"/>
    </row>
    <row r="898" spans="1:18" ht="39.75" customHeight="1" x14ac:dyDescent="0.25">
      <c r="A898" s="863" t="s">
        <v>180</v>
      </c>
      <c r="B898" s="863"/>
      <c r="C898" s="863"/>
      <c r="D898" s="863"/>
      <c r="E898" s="863"/>
      <c r="F898" s="863"/>
      <c r="G898" s="863"/>
      <c r="H898" s="863"/>
      <c r="I898" s="863"/>
      <c r="J898" s="863"/>
      <c r="K898" s="863"/>
    </row>
    <row r="899" spans="1:18" ht="24.95" customHeight="1" x14ac:dyDescent="0.25">
      <c r="A899" s="35"/>
      <c r="B899" s="11"/>
      <c r="C899" s="17"/>
      <c r="D899" s="17"/>
      <c r="E899" s="17"/>
      <c r="F899" s="36"/>
      <c r="P899" s="106"/>
    </row>
    <row r="900" spans="1:18" ht="29.25" customHeight="1" x14ac:dyDescent="0.25">
      <c r="A900" s="860" t="s">
        <v>118</v>
      </c>
      <c r="B900" s="860"/>
      <c r="C900" s="860"/>
      <c r="D900" s="860"/>
      <c r="E900" s="860"/>
      <c r="F900" s="860"/>
      <c r="G900" s="860"/>
      <c r="H900" s="860"/>
      <c r="I900" s="860"/>
      <c r="J900" s="860"/>
      <c r="K900" s="860"/>
      <c r="P900" s="106"/>
    </row>
    <row r="901" spans="1:18" x14ac:dyDescent="0.25">
      <c r="A901" s="55"/>
      <c r="B901" s="55"/>
      <c r="C901" s="55"/>
      <c r="D901" s="55"/>
      <c r="E901" s="55"/>
      <c r="F901" s="17"/>
      <c r="P901" s="106"/>
    </row>
    <row r="902" spans="1:18" s="68" customFormat="1" ht="57.75" customHeight="1" x14ac:dyDescent="0.25">
      <c r="A902" s="167" t="s">
        <v>24</v>
      </c>
      <c r="B902" s="167" t="s">
        <v>14</v>
      </c>
      <c r="C902" s="167" t="s">
        <v>74</v>
      </c>
      <c r="D902" s="167" t="s">
        <v>117</v>
      </c>
      <c r="E902" s="178" t="s">
        <v>103</v>
      </c>
      <c r="F902" s="37"/>
      <c r="G902" s="4"/>
      <c r="H902" s="37"/>
      <c r="I902" s="4"/>
      <c r="J902" s="4"/>
      <c r="M902" s="327"/>
      <c r="N902" s="67"/>
      <c r="O902" s="184"/>
      <c r="P902" s="88"/>
      <c r="Q902" s="121"/>
      <c r="R902" s="121"/>
    </row>
    <row r="903" spans="1:18" s="79" customFormat="1" x14ac:dyDescent="0.25">
      <c r="A903" s="113">
        <v>1</v>
      </c>
      <c r="B903" s="113">
        <v>2</v>
      </c>
      <c r="C903" s="113">
        <v>3</v>
      </c>
      <c r="D903" s="113">
        <v>4</v>
      </c>
      <c r="E903" s="154">
        <v>5</v>
      </c>
      <c r="F903" s="107"/>
      <c r="G903" s="108"/>
      <c r="H903" s="109"/>
      <c r="I903" s="108"/>
      <c r="J903" s="108"/>
      <c r="M903" s="299"/>
      <c r="N903" s="68"/>
      <c r="O903" s="121"/>
      <c r="P903" s="198"/>
      <c r="Q903" s="193"/>
      <c r="R903" s="193"/>
    </row>
    <row r="904" spans="1:18" s="68" customFormat="1" ht="30.75" customHeight="1" x14ac:dyDescent="0.25">
      <c r="A904" s="167">
        <v>1</v>
      </c>
      <c r="B904" s="10" t="s">
        <v>240</v>
      </c>
      <c r="C904" s="13">
        <v>1</v>
      </c>
      <c r="D904" s="255"/>
      <c r="E904" s="258"/>
      <c r="F904" s="37"/>
      <c r="G904" s="4"/>
      <c r="H904" s="21"/>
      <c r="I904" s="4"/>
      <c r="J904" s="4"/>
      <c r="M904" s="334"/>
      <c r="N904" s="79"/>
      <c r="O904" s="193"/>
      <c r="P904" s="88"/>
      <c r="Q904" s="199"/>
      <c r="R904" s="121"/>
    </row>
    <row r="905" spans="1:18" s="68" customFormat="1" ht="42" customHeight="1" x14ac:dyDescent="0.25">
      <c r="A905" s="144"/>
      <c r="B905" s="145" t="s">
        <v>20</v>
      </c>
      <c r="C905" s="144" t="s">
        <v>21</v>
      </c>
      <c r="D905" s="146">
        <f>SUM(D904:D904)</f>
        <v>0</v>
      </c>
      <c r="E905" s="153" t="s">
        <v>12</v>
      </c>
      <c r="F905" s="37"/>
      <c r="G905" s="4"/>
      <c r="H905" s="21"/>
      <c r="I905" s="4"/>
      <c r="J905" s="4"/>
      <c r="M905" s="299"/>
      <c r="O905" s="121"/>
      <c r="P905" s="88"/>
      <c r="Q905" s="121"/>
      <c r="R905" s="121"/>
    </row>
    <row r="906" spans="1:18" s="68" customFormat="1" x14ac:dyDescent="0.25">
      <c r="A906" s="37"/>
      <c r="B906" s="37"/>
      <c r="C906" s="37"/>
      <c r="D906" s="37"/>
      <c r="E906" s="37"/>
      <c r="F906" s="37"/>
      <c r="G906" s="4"/>
      <c r="H906" s="21"/>
      <c r="I906" s="4"/>
      <c r="J906" s="4"/>
      <c r="M906" s="299"/>
      <c r="O906" s="121"/>
      <c r="P906" s="88"/>
      <c r="Q906" s="121"/>
      <c r="R906" s="121"/>
    </row>
    <row r="907" spans="1:18" s="68" customFormat="1" ht="30.75" hidden="1" customHeight="1" x14ac:dyDescent="0.25">
      <c r="A907" s="861" t="s">
        <v>152</v>
      </c>
      <c r="B907" s="861"/>
      <c r="C907" s="861"/>
      <c r="D907" s="861"/>
      <c r="E907" s="861"/>
      <c r="F907" s="861"/>
      <c r="G907" s="861"/>
      <c r="H907" s="861"/>
      <c r="I907" s="861"/>
      <c r="J907" s="861"/>
      <c r="M907" s="299"/>
      <c r="O907" s="121"/>
      <c r="P907" s="88"/>
      <c r="Q907" s="121"/>
      <c r="R907" s="121"/>
    </row>
    <row r="908" spans="1:18" s="68" customFormat="1" hidden="1" x14ac:dyDescent="0.25">
      <c r="A908" s="862"/>
      <c r="B908" s="862"/>
      <c r="C908" s="862"/>
      <c r="D908" s="862"/>
      <c r="E908" s="862"/>
      <c r="F908" s="862"/>
      <c r="G908" s="67"/>
      <c r="H908" s="67"/>
      <c r="I908" s="67"/>
      <c r="J908" s="67"/>
      <c r="M908" s="335"/>
      <c r="O908" s="121"/>
      <c r="P908" s="88"/>
      <c r="Q908" s="121"/>
      <c r="R908" s="121"/>
    </row>
    <row r="909" spans="1:18" s="68" customFormat="1" ht="51.75" hidden="1" customHeight="1" x14ac:dyDescent="0.25">
      <c r="A909" s="167" t="s">
        <v>24</v>
      </c>
      <c r="B909" s="167" t="s">
        <v>14</v>
      </c>
      <c r="C909" s="167" t="s">
        <v>78</v>
      </c>
      <c r="D909" s="167" t="s">
        <v>27</v>
      </c>
      <c r="E909" s="167" t="s">
        <v>79</v>
      </c>
      <c r="F909" s="167" t="s">
        <v>7</v>
      </c>
      <c r="G909" s="178" t="s">
        <v>103</v>
      </c>
      <c r="H909" s="67"/>
      <c r="I909" s="67"/>
      <c r="J909" s="67"/>
      <c r="M909" s="299"/>
      <c r="O909" s="121"/>
      <c r="P909" s="88"/>
      <c r="Q909" s="121"/>
      <c r="R909" s="121"/>
    </row>
    <row r="910" spans="1:18" s="79" customFormat="1" hidden="1" x14ac:dyDescent="0.25">
      <c r="A910" s="113">
        <v>1</v>
      </c>
      <c r="B910" s="113">
        <v>2</v>
      </c>
      <c r="C910" s="113">
        <v>3</v>
      </c>
      <c r="D910" s="113">
        <v>4</v>
      </c>
      <c r="E910" s="113">
        <v>5</v>
      </c>
      <c r="F910" s="113">
        <v>6</v>
      </c>
      <c r="G910" s="154">
        <v>7</v>
      </c>
      <c r="H910" s="78"/>
      <c r="I910" s="78"/>
      <c r="J910" s="78"/>
      <c r="M910" s="299"/>
      <c r="N910" s="68"/>
      <c r="O910" s="121"/>
      <c r="P910" s="198"/>
      <c r="Q910" s="193"/>
      <c r="R910" s="193"/>
    </row>
    <row r="911" spans="1:18" s="68" customFormat="1" ht="50.25" hidden="1" customHeight="1" x14ac:dyDescent="0.25">
      <c r="A911" s="167">
        <v>1</v>
      </c>
      <c r="B911" s="10"/>
      <c r="C911" s="167"/>
      <c r="D911" s="167"/>
      <c r="E911" s="165" t="e">
        <f>F911/D911</f>
        <v>#DIV/0!</v>
      </c>
      <c r="F911" s="165"/>
      <c r="G911" s="179"/>
      <c r="H911" s="67"/>
      <c r="I911" s="67"/>
      <c r="J911" s="67"/>
      <c r="M911" s="334"/>
      <c r="N911" s="79"/>
      <c r="O911" s="193"/>
      <c r="P911" s="88"/>
      <c r="Q911" s="121"/>
      <c r="R911" s="121"/>
    </row>
    <row r="912" spans="1:18" ht="38.25" hidden="1" customHeight="1" x14ac:dyDescent="0.25">
      <c r="A912" s="144"/>
      <c r="B912" s="145" t="s">
        <v>20</v>
      </c>
      <c r="C912" s="144" t="s">
        <v>21</v>
      </c>
      <c r="D912" s="144" t="s">
        <v>21</v>
      </c>
      <c r="E912" s="144" t="s">
        <v>21</v>
      </c>
      <c r="F912" s="146">
        <f>F911</f>
        <v>0</v>
      </c>
      <c r="G912" s="153" t="s">
        <v>12</v>
      </c>
      <c r="M912" s="299"/>
      <c r="N912" s="68"/>
      <c r="O912" s="121"/>
      <c r="P912" s="106"/>
    </row>
    <row r="913" spans="1:18" ht="24.95" customHeight="1" x14ac:dyDescent="0.25">
      <c r="A913" s="35"/>
      <c r="B913" s="11"/>
      <c r="C913" s="17"/>
      <c r="D913" s="17"/>
      <c r="E913" s="17"/>
      <c r="F913" s="36"/>
      <c r="P913" s="106"/>
    </row>
    <row r="914" spans="1:18" ht="45" customHeight="1" x14ac:dyDescent="0.25">
      <c r="A914" s="35"/>
      <c r="B914" s="177" t="s">
        <v>219</v>
      </c>
      <c r="C914" s="164">
        <f>C915+C916+C917</f>
        <v>0</v>
      </c>
      <c r="D914" s="204"/>
      <c r="E914" s="204"/>
      <c r="F914" s="36"/>
      <c r="L914" s="38" t="e">
        <f>SUM(#REF!)</f>
        <v>#REF!</v>
      </c>
      <c r="P914" s="106"/>
    </row>
    <row r="915" spans="1:18" ht="39.75" customHeight="1" x14ac:dyDescent="0.25">
      <c r="A915" s="35"/>
      <c r="B915" s="11" t="s">
        <v>220</v>
      </c>
      <c r="C915" s="164">
        <f>F912+D905+D896+E885+F875+F863+F854+F845+E835+F817+E807+D799+D790+E779+F768+F758+F750+F735+D726+D717+E708+E695+E686+C674+C663+C652+C641+C628+E615+E600+E589+D578+E562+F553+F543+F525+E511+J503-C916-C917</f>
        <v>0</v>
      </c>
      <c r="D915" s="17"/>
      <c r="E915" s="17"/>
      <c r="F915" s="36"/>
      <c r="M915" s="336" t="s">
        <v>88</v>
      </c>
      <c r="N915" s="75" t="e">
        <f>D914-L914</f>
        <v>#REF!</v>
      </c>
    </row>
    <row r="916" spans="1:18" ht="34.5" customHeight="1" x14ac:dyDescent="0.25">
      <c r="A916" s="17"/>
      <c r="B916" s="11" t="s">
        <v>13</v>
      </c>
      <c r="C916" s="164">
        <v>0</v>
      </c>
      <c r="D916" s="17"/>
      <c r="E916" s="17"/>
      <c r="F916" s="17"/>
    </row>
    <row r="917" spans="1:18" ht="36" customHeight="1" x14ac:dyDescent="0.25">
      <c r="A917" s="17"/>
      <c r="B917" s="11" t="s">
        <v>106</v>
      </c>
      <c r="C917" s="164">
        <v>0</v>
      </c>
      <c r="D917" s="17"/>
      <c r="E917" s="17"/>
      <c r="F917" s="17"/>
    </row>
    <row r="918" spans="1:18" ht="24.95" customHeight="1" x14ac:dyDescent="0.25">
      <c r="A918" s="17"/>
      <c r="B918" s="11"/>
      <c r="C918" s="17"/>
      <c r="D918" s="308" t="s">
        <v>270</v>
      </c>
      <c r="E918" s="17"/>
      <c r="F918" s="17"/>
    </row>
    <row r="919" spans="1:18" ht="37.5" customHeight="1" x14ac:dyDescent="0.25">
      <c r="A919" s="17"/>
      <c r="B919" s="175" t="s">
        <v>195</v>
      </c>
      <c r="C919" s="201">
        <f>F912+D905+D896+E885+F875+F863+F854+F845+E835+F817+E807+D799+D790+E779+F768+F758+F750+F735+D726+D717+E708</f>
        <v>0</v>
      </c>
      <c r="D919" s="308" t="s">
        <v>12</v>
      </c>
      <c r="E919" s="17"/>
      <c r="F919" s="17"/>
    </row>
    <row r="920" spans="1:18" ht="54.75" customHeight="1" x14ac:dyDescent="0.25">
      <c r="A920" s="17"/>
      <c r="B920" s="200" t="s">
        <v>196</v>
      </c>
      <c r="C920" s="202"/>
      <c r="D920" s="308" t="s">
        <v>12</v>
      </c>
      <c r="E920" s="17"/>
      <c r="F920" s="17"/>
    </row>
    <row r="921" spans="1:18" s="307" customFormat="1" ht="41.25" customHeight="1" x14ac:dyDescent="0.25">
      <c r="A921" s="17"/>
      <c r="B921" s="917" t="s">
        <v>264</v>
      </c>
      <c r="C921" s="249"/>
      <c r="D921" s="310" t="s">
        <v>265</v>
      </c>
      <c r="E921" s="918" t="s">
        <v>266</v>
      </c>
      <c r="F921" s="17" t="s">
        <v>271</v>
      </c>
      <c r="G921" s="315"/>
      <c r="K921" s="68"/>
      <c r="M921" s="327"/>
      <c r="N921" s="67"/>
      <c r="O921" s="184"/>
      <c r="P921" s="184"/>
      <c r="Q921" s="184"/>
      <c r="R921" s="184"/>
    </row>
    <row r="922" spans="1:18" s="307" customFormat="1" ht="38.25" customHeight="1" x14ac:dyDescent="0.25">
      <c r="A922" s="17"/>
      <c r="B922" s="917"/>
      <c r="C922" s="249"/>
      <c r="D922" s="310" t="s">
        <v>267</v>
      </c>
      <c r="E922" s="918"/>
      <c r="F922" s="17" t="s">
        <v>263</v>
      </c>
      <c r="G922" s="315" t="s">
        <v>272</v>
      </c>
      <c r="K922" s="68"/>
      <c r="M922" s="327"/>
      <c r="O922" s="184"/>
      <c r="P922" s="184"/>
      <c r="Q922" s="184"/>
      <c r="R922" s="184"/>
    </row>
    <row r="923" spans="1:18" s="307" customFormat="1" ht="36.75" customHeight="1" x14ac:dyDescent="0.25">
      <c r="A923" s="17"/>
      <c r="B923" s="917"/>
      <c r="C923" s="249"/>
      <c r="D923" s="310" t="s">
        <v>268</v>
      </c>
      <c r="E923" s="918"/>
      <c r="F923" s="17" t="s">
        <v>261</v>
      </c>
      <c r="G923" s="315"/>
      <c r="K923" s="68"/>
      <c r="M923" s="327"/>
      <c r="O923" s="184"/>
      <c r="P923" s="184"/>
      <c r="Q923" s="184"/>
      <c r="R923" s="184"/>
    </row>
    <row r="924" spans="1:18" s="307" customFormat="1" ht="41.25" customHeight="1" x14ac:dyDescent="0.25">
      <c r="A924" s="17"/>
      <c r="B924" s="917"/>
      <c r="C924" s="249"/>
      <c r="D924" s="310" t="s">
        <v>269</v>
      </c>
      <c r="E924" s="918"/>
      <c r="F924" s="17" t="s">
        <v>263</v>
      </c>
      <c r="G924" s="315" t="s">
        <v>273</v>
      </c>
      <c r="K924" s="68"/>
      <c r="M924" s="327"/>
      <c r="O924" s="184"/>
      <c r="P924" s="184"/>
      <c r="Q924" s="184"/>
      <c r="R924" s="184"/>
    </row>
    <row r="925" spans="1:18" ht="58.5" customHeight="1" x14ac:dyDescent="0.25">
      <c r="A925" s="17"/>
      <c r="B925" s="175" t="s">
        <v>197</v>
      </c>
      <c r="C925" s="201">
        <f>C919-C920</f>
        <v>0</v>
      </c>
      <c r="D925" s="308" t="s">
        <v>12</v>
      </c>
      <c r="E925" s="17"/>
      <c r="F925" s="17"/>
      <c r="N925" s="307"/>
    </row>
    <row r="926" spans="1:18" ht="24.95" customHeight="1" x14ac:dyDescent="0.25">
      <c r="A926" s="17"/>
      <c r="B926" s="11"/>
      <c r="C926" s="36">
        <f>C919-C921-C922-C923-C924</f>
        <v>0</v>
      </c>
      <c r="D926" s="17"/>
      <c r="E926" s="17"/>
      <c r="F926" s="17"/>
    </row>
    <row r="927" spans="1:18" s="253" customFormat="1" ht="24.95" customHeight="1" x14ac:dyDescent="0.25">
      <c r="A927" s="17"/>
      <c r="B927" s="11"/>
      <c r="C927" s="17"/>
      <c r="D927" s="17"/>
      <c r="E927" s="17"/>
      <c r="F927" s="17"/>
      <c r="K927" s="68"/>
      <c r="M927" s="327"/>
      <c r="N927" s="67"/>
      <c r="O927" s="184"/>
      <c r="P927" s="184"/>
      <c r="Q927" s="184"/>
      <c r="R927" s="184"/>
    </row>
    <row r="928" spans="1:18" s="253" customFormat="1" ht="24.95" customHeight="1" x14ac:dyDescent="0.25">
      <c r="A928" s="17"/>
      <c r="B928" s="11"/>
      <c r="C928" s="17"/>
      <c r="D928" s="17"/>
      <c r="E928" s="17"/>
      <c r="F928" s="17"/>
      <c r="K928" s="68"/>
      <c r="M928" s="327"/>
      <c r="O928" s="184"/>
      <c r="P928" s="184"/>
      <c r="Q928" s="184"/>
      <c r="R928" s="184"/>
    </row>
    <row r="929" spans="1:18" ht="24.95" customHeight="1" x14ac:dyDescent="0.25">
      <c r="A929" s="17"/>
      <c r="B929" s="11"/>
      <c r="C929" s="17"/>
      <c r="D929" s="17"/>
      <c r="E929" s="17"/>
      <c r="F929" s="17"/>
      <c r="N929" s="253"/>
    </row>
    <row r="930" spans="1:18" s="17" customFormat="1" x14ac:dyDescent="0.25">
      <c r="A930" s="858" t="s">
        <v>11</v>
      </c>
      <c r="B930" s="858"/>
      <c r="C930" s="47"/>
      <c r="D930" s="859" t="e">
        <f>#REF!</f>
        <v>#REF!</v>
      </c>
      <c r="E930" s="859"/>
      <c r="L930" s="111"/>
      <c r="M930" s="327"/>
      <c r="N930" s="67"/>
      <c r="O930" s="184"/>
      <c r="P930" s="20"/>
      <c r="Q930" s="20"/>
      <c r="R930" s="20"/>
    </row>
    <row r="931" spans="1:18" s="17" customFormat="1" x14ac:dyDescent="0.25">
      <c r="B931" s="40"/>
      <c r="C931" s="161" t="s">
        <v>10</v>
      </c>
      <c r="D931" s="857" t="s">
        <v>3</v>
      </c>
      <c r="E931" s="857"/>
      <c r="L931" s="111"/>
      <c r="M931" s="332"/>
      <c r="O931" s="20"/>
      <c r="P931" s="20"/>
      <c r="Q931" s="20"/>
      <c r="R931" s="20"/>
    </row>
    <row r="932" spans="1:18" ht="33" customHeight="1" x14ac:dyDescent="0.25">
      <c r="A932" s="851" t="str">
        <f>'МЗ МБ'!A984:J984</f>
        <v>Муниципальное бюджетное общеобразовательное учреждение "Кингисеппская средняя общеобразовательная школа № 4"</v>
      </c>
      <c r="B932" s="851"/>
      <c r="C932" s="851"/>
      <c r="D932" s="851"/>
      <c r="E932" s="851"/>
      <c r="F932" s="851"/>
      <c r="G932" s="851"/>
      <c r="H932" s="851"/>
      <c r="I932" s="851"/>
      <c r="J932" s="851"/>
      <c r="K932" s="851"/>
      <c r="M932" s="332"/>
      <c r="N932" s="17"/>
      <c r="O932" s="20"/>
    </row>
    <row r="933" spans="1:18" ht="9" customHeight="1" x14ac:dyDescent="0.25"/>
    <row r="934" spans="1:18" ht="33.75" customHeight="1" x14ac:dyDescent="0.25">
      <c r="A934" s="852" t="s">
        <v>77</v>
      </c>
      <c r="B934" s="852"/>
      <c r="C934" s="852"/>
      <c r="D934" s="852"/>
      <c r="E934" s="852"/>
      <c r="F934" s="852"/>
      <c r="G934" s="852"/>
      <c r="H934" s="852"/>
      <c r="I934" s="852"/>
      <c r="J934" s="852"/>
      <c r="K934" s="852"/>
    </row>
    <row r="936" spans="1:18" ht="19.5" customHeight="1" x14ac:dyDescent="0.25">
      <c r="A936" s="111"/>
      <c r="B936" s="111"/>
      <c r="C936" s="111"/>
      <c r="D936" s="111"/>
      <c r="E936" s="111"/>
      <c r="F936" s="111"/>
      <c r="G936" s="69" t="s">
        <v>104</v>
      </c>
      <c r="H936" s="2"/>
      <c r="I936" s="70"/>
      <c r="J936" s="2"/>
      <c r="K936" s="71" t="s">
        <v>433</v>
      </c>
    </row>
    <row r="937" spans="1:18" x14ac:dyDescent="0.25">
      <c r="B937" s="17"/>
    </row>
    <row r="938" spans="1:18" ht="45.75" customHeight="1" x14ac:dyDescent="0.25">
      <c r="A938" s="853" t="s">
        <v>95</v>
      </c>
      <c r="B938" s="853"/>
      <c r="C938" s="915" t="s">
        <v>5</v>
      </c>
      <c r="D938" s="915"/>
      <c r="E938" s="915"/>
      <c r="F938" s="915"/>
      <c r="G938" s="915"/>
      <c r="H938" s="915"/>
      <c r="I938" s="915"/>
      <c r="J938" s="915"/>
      <c r="K938" s="915"/>
    </row>
    <row r="939" spans="1:18" ht="14.25" customHeight="1" x14ac:dyDescent="0.25">
      <c r="A939" s="20"/>
      <c r="B939" s="20"/>
      <c r="C939" s="66"/>
      <c r="D939" s="66"/>
      <c r="E939" s="66"/>
      <c r="F939" s="66"/>
      <c r="G939" s="66"/>
      <c r="H939" s="66"/>
      <c r="I939" s="66"/>
      <c r="J939" s="66"/>
      <c r="K939" s="72"/>
    </row>
    <row r="940" spans="1:18" ht="21" customHeight="1" x14ac:dyDescent="0.25"/>
    <row r="941" spans="1:18" ht="48" customHeight="1" x14ac:dyDescent="0.25">
      <c r="A941" s="881" t="s">
        <v>418</v>
      </c>
      <c r="B941" s="881"/>
      <c r="C941" s="881"/>
      <c r="D941" s="881"/>
      <c r="E941" s="881"/>
      <c r="F941" s="881"/>
      <c r="G941" s="881"/>
      <c r="H941" s="881"/>
      <c r="I941" s="881"/>
      <c r="J941" s="881"/>
      <c r="K941" s="881"/>
    </row>
    <row r="942" spans="1:18" ht="24" customHeight="1" x14ac:dyDescent="0.25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</row>
    <row r="943" spans="1:18" ht="30" hidden="1" customHeight="1" x14ac:dyDescent="0.25">
      <c r="A943" s="880" t="s">
        <v>191</v>
      </c>
      <c r="B943" s="880"/>
      <c r="C943" s="880"/>
      <c r="D943" s="880"/>
      <c r="E943" s="880"/>
      <c r="F943" s="880"/>
      <c r="G943" s="880"/>
      <c r="H943" s="880"/>
      <c r="I943" s="880"/>
      <c r="J943" s="880"/>
      <c r="K943" s="880"/>
    </row>
    <row r="944" spans="1:18" s="68" customFormat="1" ht="30" hidden="1" customHeight="1" x14ac:dyDescent="0.25">
      <c r="A944" s="203"/>
      <c r="B944" s="203"/>
      <c r="C944" s="203"/>
      <c r="D944" s="203"/>
      <c r="E944" s="203"/>
      <c r="F944" s="203"/>
      <c r="G944" s="203"/>
      <c r="H944" s="203"/>
      <c r="I944" s="203"/>
      <c r="J944" s="203"/>
      <c r="K944" s="203"/>
      <c r="M944" s="327"/>
      <c r="N944" s="67"/>
      <c r="O944" s="184"/>
      <c r="P944" s="121"/>
      <c r="Q944" s="121"/>
      <c r="R944" s="121"/>
    </row>
    <row r="945" spans="1:18" ht="38.25" hidden="1" customHeight="1" x14ac:dyDescent="0.25">
      <c r="A945" s="882" t="s">
        <v>120</v>
      </c>
      <c r="B945" s="882"/>
      <c r="C945" s="882"/>
      <c r="D945" s="882"/>
      <c r="E945" s="882"/>
      <c r="F945" s="882"/>
      <c r="G945" s="882"/>
      <c r="H945" s="882"/>
      <c r="I945" s="882"/>
      <c r="J945" s="882"/>
      <c r="K945" s="882"/>
      <c r="M945" s="299"/>
      <c r="N945" s="68"/>
      <c r="O945" s="121"/>
    </row>
    <row r="946" spans="1:18" ht="6.75" hidden="1" customHeight="1" x14ac:dyDescent="0.25">
      <c r="B946" s="111"/>
      <c r="C946" s="111"/>
      <c r="D946" s="111"/>
      <c r="E946" s="111"/>
      <c r="F946" s="111"/>
      <c r="G946" s="111"/>
      <c r="H946" s="111"/>
      <c r="I946" s="111"/>
      <c r="J946" s="111"/>
      <c r="K946" s="18"/>
    </row>
    <row r="947" spans="1:18" ht="6.75" hidden="1" customHeight="1" x14ac:dyDescent="0.25">
      <c r="B947" s="111"/>
      <c r="C947" s="111"/>
      <c r="D947" s="111"/>
      <c r="E947" s="111"/>
      <c r="F947" s="111"/>
      <c r="G947" s="111"/>
      <c r="H947" s="111"/>
      <c r="I947" s="111"/>
      <c r="J947" s="111"/>
      <c r="K947" s="18"/>
    </row>
    <row r="948" spans="1:18" ht="8.25" hidden="1" customHeight="1" x14ac:dyDescent="0.25">
      <c r="B948" s="17"/>
      <c r="C948" s="17"/>
      <c r="D948" s="17"/>
      <c r="E948" s="17"/>
      <c r="F948" s="17"/>
      <c r="G948" s="17"/>
      <c r="H948" s="17"/>
      <c r="I948" s="17"/>
      <c r="J948" s="17"/>
      <c r="K948" s="19"/>
    </row>
    <row r="949" spans="1:18" ht="3" hidden="1" customHeight="1" x14ac:dyDescent="0.25">
      <c r="B949" s="11"/>
      <c r="C949" s="11"/>
      <c r="D949" s="20"/>
      <c r="E949" s="20"/>
      <c r="F949" s="20"/>
      <c r="G949" s="20"/>
      <c r="H949" s="20"/>
      <c r="I949" s="20"/>
      <c r="J949" s="20"/>
      <c r="K949" s="21"/>
    </row>
    <row r="950" spans="1:18" ht="52.5" hidden="1" customHeight="1" x14ac:dyDescent="0.25">
      <c r="A950" s="875" t="s">
        <v>24</v>
      </c>
      <c r="B950" s="875" t="s">
        <v>22</v>
      </c>
      <c r="C950" s="875" t="s">
        <v>23</v>
      </c>
      <c r="D950" s="877" t="s">
        <v>16</v>
      </c>
      <c r="E950" s="878"/>
      <c r="F950" s="878"/>
      <c r="G950" s="879"/>
      <c r="H950" s="884" t="s">
        <v>17</v>
      </c>
      <c r="I950" s="884" t="s">
        <v>25</v>
      </c>
      <c r="J950" s="873" t="s">
        <v>113</v>
      </c>
      <c r="K950" s="902" t="s">
        <v>103</v>
      </c>
    </row>
    <row r="951" spans="1:18" hidden="1" x14ac:dyDescent="0.25">
      <c r="A951" s="883"/>
      <c r="B951" s="883"/>
      <c r="C951" s="883"/>
      <c r="D951" s="875" t="s">
        <v>6</v>
      </c>
      <c r="E951" s="877" t="s">
        <v>1</v>
      </c>
      <c r="F951" s="878"/>
      <c r="G951" s="879"/>
      <c r="H951" s="885"/>
      <c r="I951" s="885"/>
      <c r="J951" s="873"/>
      <c r="K951" s="902"/>
    </row>
    <row r="952" spans="1:18" ht="116.25" hidden="1" x14ac:dyDescent="0.25">
      <c r="A952" s="876"/>
      <c r="B952" s="876"/>
      <c r="C952" s="876"/>
      <c r="D952" s="876"/>
      <c r="E952" s="167" t="s">
        <v>18</v>
      </c>
      <c r="F952" s="167" t="s">
        <v>26</v>
      </c>
      <c r="G952" s="167" t="s">
        <v>19</v>
      </c>
      <c r="H952" s="886"/>
      <c r="I952" s="886"/>
      <c r="J952" s="873"/>
      <c r="K952" s="902"/>
    </row>
    <row r="953" spans="1:18" s="78" customFormat="1" hidden="1" x14ac:dyDescent="0.25">
      <c r="A953" s="113">
        <v>1</v>
      </c>
      <c r="B953" s="113">
        <v>2</v>
      </c>
      <c r="C953" s="113">
        <v>3</v>
      </c>
      <c r="D953" s="113">
        <v>4</v>
      </c>
      <c r="E953" s="113">
        <v>5</v>
      </c>
      <c r="F953" s="113">
        <v>6</v>
      </c>
      <c r="G953" s="113">
        <v>7</v>
      </c>
      <c r="H953" s="113">
        <v>8</v>
      </c>
      <c r="I953" s="113">
        <v>9</v>
      </c>
      <c r="J953" s="113">
        <v>10</v>
      </c>
      <c r="K953" s="154">
        <v>11</v>
      </c>
      <c r="M953" s="327"/>
      <c r="N953" s="67"/>
      <c r="O953" s="184"/>
      <c r="P953" s="188"/>
      <c r="Q953" s="188"/>
      <c r="R953" s="188"/>
    </row>
    <row r="954" spans="1:18" ht="36" hidden="1" customHeight="1" x14ac:dyDescent="0.25">
      <c r="A954" s="167" t="s">
        <v>89</v>
      </c>
      <c r="B954" s="10" t="s">
        <v>102</v>
      </c>
      <c r="C954" s="255"/>
      <c r="D954" s="255">
        <f>F954+G954+E954</f>
        <v>0</v>
      </c>
      <c r="E954" s="255">
        <v>0</v>
      </c>
      <c r="F954" s="255">
        <v>0</v>
      </c>
      <c r="G954" s="255"/>
      <c r="H954" s="255">
        <v>0</v>
      </c>
      <c r="I954" s="255">
        <v>1</v>
      </c>
      <c r="J954" s="5">
        <f>C954*D954*(1+H954/100)*I954*12</f>
        <v>0</v>
      </c>
      <c r="K954" s="153"/>
      <c r="M954" s="328"/>
      <c r="N954" s="78"/>
      <c r="O954" s="188"/>
    </row>
    <row r="955" spans="1:18" ht="35.1" hidden="1" customHeight="1" x14ac:dyDescent="0.25">
      <c r="A955" s="144"/>
      <c r="B955" s="145" t="s">
        <v>20</v>
      </c>
      <c r="C955" s="146">
        <f>SUM(C954:C954)</f>
        <v>0</v>
      </c>
      <c r="D955" s="146">
        <f>SUM(D954:D954)</f>
        <v>0</v>
      </c>
      <c r="E955" s="144" t="s">
        <v>21</v>
      </c>
      <c r="F955" s="144" t="s">
        <v>21</v>
      </c>
      <c r="G955" s="144" t="s">
        <v>21</v>
      </c>
      <c r="H955" s="144" t="s">
        <v>21</v>
      </c>
      <c r="I955" s="144" t="s">
        <v>21</v>
      </c>
      <c r="J955" s="146">
        <f>SUM(J954:J954)</f>
        <v>0</v>
      </c>
      <c r="K955" s="155" t="s">
        <v>12</v>
      </c>
    </row>
    <row r="956" spans="1:18" hidden="1" x14ac:dyDescent="0.25"/>
    <row r="957" spans="1:18" hidden="1" x14ac:dyDescent="0.25">
      <c r="A957" s="868" t="s">
        <v>124</v>
      </c>
      <c r="B957" s="868"/>
      <c r="C957" s="868"/>
      <c r="D957" s="868"/>
      <c r="E957" s="868"/>
      <c r="F957" s="868"/>
      <c r="G957" s="868"/>
      <c r="H957" s="868"/>
      <c r="I957" s="868"/>
      <c r="J957" s="868"/>
      <c r="K957" s="868"/>
    </row>
    <row r="958" spans="1:18" hidden="1" x14ac:dyDescent="0.25">
      <c r="A958" s="174"/>
      <c r="B958" s="174"/>
      <c r="C958" s="174"/>
      <c r="D958" s="174"/>
      <c r="E958" s="174"/>
      <c r="F958" s="174"/>
      <c r="G958" s="174"/>
      <c r="H958" s="174"/>
      <c r="I958" s="174"/>
      <c r="J958" s="174"/>
    </row>
    <row r="959" spans="1:18" ht="59.25" hidden="1" customHeight="1" x14ac:dyDescent="0.25">
      <c r="A959" s="14" t="s">
        <v>24</v>
      </c>
      <c r="B959" s="14" t="s">
        <v>14</v>
      </c>
      <c r="C959" s="167" t="s">
        <v>132</v>
      </c>
      <c r="D959" s="167" t="s">
        <v>133</v>
      </c>
      <c r="E959" s="167" t="s">
        <v>134</v>
      </c>
      <c r="F959" s="178" t="s">
        <v>103</v>
      </c>
      <c r="G959" s="174"/>
      <c r="H959" s="174"/>
      <c r="I959" s="174"/>
      <c r="J959" s="174"/>
    </row>
    <row r="960" spans="1:18" hidden="1" x14ac:dyDescent="0.25">
      <c r="A960" s="91">
        <v>1</v>
      </c>
      <c r="B960" s="91">
        <v>2</v>
      </c>
      <c r="C960" s="113">
        <v>3</v>
      </c>
      <c r="D960" s="113">
        <v>4</v>
      </c>
      <c r="E960" s="113">
        <v>5</v>
      </c>
      <c r="F960" s="151">
        <v>6</v>
      </c>
      <c r="G960" s="174"/>
      <c r="H960" s="174"/>
      <c r="I960" s="174"/>
      <c r="J960" s="174"/>
    </row>
    <row r="961" spans="1:18" ht="131.25" hidden="1" customHeight="1" x14ac:dyDescent="0.35">
      <c r="A961" s="84">
        <v>1</v>
      </c>
      <c r="B961" s="90" t="s">
        <v>123</v>
      </c>
      <c r="C961" s="165"/>
      <c r="D961" s="77">
        <v>12</v>
      </c>
      <c r="E961" s="85"/>
      <c r="F961" s="179"/>
      <c r="G961" s="86"/>
      <c r="H961" s="87"/>
      <c r="I961" s="16"/>
      <c r="J961" s="88"/>
    </row>
    <row r="962" spans="1:18" ht="42" hidden="1" customHeight="1" x14ac:dyDescent="0.35">
      <c r="A962" s="84">
        <v>2</v>
      </c>
      <c r="B962" s="90" t="s">
        <v>160</v>
      </c>
      <c r="C962" s="165"/>
      <c r="D962" s="77"/>
      <c r="E962" s="85"/>
      <c r="F962" s="179"/>
      <c r="G962" s="86"/>
      <c r="H962" s="87"/>
      <c r="I962" s="16"/>
      <c r="J962" s="88"/>
    </row>
    <row r="963" spans="1:18" ht="36" hidden="1" customHeight="1" x14ac:dyDescent="0.35">
      <c r="A963" s="147"/>
      <c r="B963" s="145" t="s">
        <v>20</v>
      </c>
      <c r="C963" s="148"/>
      <c r="D963" s="149"/>
      <c r="E963" s="146">
        <f>E962+E961</f>
        <v>0</v>
      </c>
      <c r="F963" s="153" t="s">
        <v>12</v>
      </c>
      <c r="G963" s="174"/>
      <c r="H963" s="174"/>
      <c r="I963" s="16"/>
      <c r="J963" s="89"/>
    </row>
    <row r="964" spans="1:18" hidden="1" x14ac:dyDescent="0.25"/>
    <row r="965" spans="1:18" ht="39" hidden="1" customHeight="1" x14ac:dyDescent="0.25">
      <c r="A965" s="880" t="s">
        <v>190</v>
      </c>
      <c r="B965" s="880"/>
      <c r="C965" s="880"/>
      <c r="D965" s="880"/>
      <c r="E965" s="880"/>
      <c r="F965" s="880"/>
      <c r="G965" s="880"/>
      <c r="H965" s="880"/>
      <c r="I965" s="880"/>
      <c r="J965" s="880"/>
      <c r="K965" s="880"/>
    </row>
    <row r="966" spans="1:18" ht="12.75" hidden="1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</row>
    <row r="967" spans="1:18" ht="31.5" hidden="1" customHeight="1" x14ac:dyDescent="0.25">
      <c r="A967" s="865" t="s">
        <v>121</v>
      </c>
      <c r="B967" s="865"/>
      <c r="C967" s="865"/>
      <c r="D967" s="865"/>
      <c r="E967" s="865"/>
      <c r="F967" s="865"/>
      <c r="G967" s="865"/>
      <c r="H967" s="865"/>
      <c r="I967" s="865"/>
      <c r="J967" s="865"/>
      <c r="K967" s="865"/>
    </row>
    <row r="968" spans="1:18" hidden="1" x14ac:dyDescent="0.25">
      <c r="A968" s="163"/>
      <c r="B968" s="24"/>
      <c r="C968" s="163"/>
      <c r="D968" s="163"/>
      <c r="E968" s="163"/>
      <c r="F968" s="163"/>
      <c r="O968" s="106"/>
    </row>
    <row r="969" spans="1:18" ht="116.25" hidden="1" x14ac:dyDescent="0.25">
      <c r="A969" s="167" t="s">
        <v>24</v>
      </c>
      <c r="B969" s="167" t="s">
        <v>14</v>
      </c>
      <c r="C969" s="167" t="s">
        <v>40</v>
      </c>
      <c r="D969" s="167" t="s">
        <v>38</v>
      </c>
      <c r="E969" s="167" t="s">
        <v>39</v>
      </c>
      <c r="F969" s="167" t="s">
        <v>80</v>
      </c>
      <c r="G969" s="178" t="s">
        <v>103</v>
      </c>
      <c r="O969" s="106"/>
    </row>
    <row r="970" spans="1:18" s="78" customFormat="1" hidden="1" x14ac:dyDescent="0.25">
      <c r="A970" s="113">
        <v>1</v>
      </c>
      <c r="B970" s="113">
        <v>2</v>
      </c>
      <c r="C970" s="113">
        <v>3</v>
      </c>
      <c r="D970" s="113">
        <v>4</v>
      </c>
      <c r="E970" s="113">
        <v>5</v>
      </c>
      <c r="F970" s="113">
        <v>6</v>
      </c>
      <c r="G970" s="154">
        <v>7</v>
      </c>
      <c r="K970" s="79"/>
      <c r="M970" s="327"/>
      <c r="N970" s="67"/>
      <c r="O970" s="106"/>
      <c r="P970" s="188"/>
      <c r="Q970" s="188"/>
      <c r="R970" s="188"/>
    </row>
    <row r="971" spans="1:18" ht="78" hidden="1" customHeight="1" x14ac:dyDescent="0.25">
      <c r="A971" s="167">
        <v>1</v>
      </c>
      <c r="B971" s="10" t="s">
        <v>28</v>
      </c>
      <c r="C971" s="167" t="s">
        <v>21</v>
      </c>
      <c r="D971" s="167" t="s">
        <v>21</v>
      </c>
      <c r="E971" s="167" t="s">
        <v>21</v>
      </c>
      <c r="F971" s="5">
        <f>F973</f>
        <v>0</v>
      </c>
      <c r="G971" s="156"/>
      <c r="M971" s="328"/>
      <c r="N971" s="78"/>
      <c r="O971" s="186"/>
    </row>
    <row r="972" spans="1:18" hidden="1" x14ac:dyDescent="0.25">
      <c r="A972" s="873" t="s">
        <v>29</v>
      </c>
      <c r="B972" s="10" t="s">
        <v>1</v>
      </c>
      <c r="C972" s="167"/>
      <c r="D972" s="167"/>
      <c r="E972" s="167"/>
      <c r="F972" s="5"/>
      <c r="G972" s="156"/>
      <c r="O972" s="106"/>
    </row>
    <row r="973" spans="1:18" ht="78" hidden="1" customHeight="1" x14ac:dyDescent="0.25">
      <c r="A973" s="873"/>
      <c r="B973" s="10" t="s">
        <v>30</v>
      </c>
      <c r="C973" s="167" t="e">
        <f>F973/E973/D973</f>
        <v>#DIV/0!</v>
      </c>
      <c r="D973" s="167"/>
      <c r="E973" s="167"/>
      <c r="F973" s="5"/>
      <c r="G973" s="156"/>
      <c r="O973" s="106"/>
    </row>
    <row r="974" spans="1:18" ht="78" hidden="1" customHeight="1" x14ac:dyDescent="0.25">
      <c r="A974" s="167">
        <v>2</v>
      </c>
      <c r="B974" s="10" t="s">
        <v>34</v>
      </c>
      <c r="C974" s="167" t="s">
        <v>21</v>
      </c>
      <c r="D974" s="167" t="s">
        <v>21</v>
      </c>
      <c r="E974" s="167" t="s">
        <v>21</v>
      </c>
      <c r="F974" s="5">
        <f>F976</f>
        <v>0</v>
      </c>
      <c r="G974" s="156"/>
      <c r="O974" s="106"/>
    </row>
    <row r="975" spans="1:18" hidden="1" x14ac:dyDescent="0.25">
      <c r="A975" s="873" t="s">
        <v>35</v>
      </c>
      <c r="B975" s="10" t="s">
        <v>1</v>
      </c>
      <c r="C975" s="167"/>
      <c r="D975" s="167"/>
      <c r="E975" s="167"/>
      <c r="F975" s="5"/>
      <c r="G975" s="156"/>
      <c r="O975" s="106"/>
    </row>
    <row r="976" spans="1:18" ht="78" hidden="1" customHeight="1" x14ac:dyDescent="0.25">
      <c r="A976" s="873"/>
      <c r="B976" s="10" t="s">
        <v>30</v>
      </c>
      <c r="C976" s="167" t="e">
        <f t="shared" ref="C976" si="38">F976/E976/D976</f>
        <v>#DIV/0!</v>
      </c>
      <c r="D976" s="167"/>
      <c r="E976" s="167"/>
      <c r="F976" s="5"/>
      <c r="G976" s="156"/>
      <c r="O976" s="106"/>
    </row>
    <row r="977" spans="1:18" ht="33" hidden="1" customHeight="1" x14ac:dyDescent="0.25">
      <c r="A977" s="147"/>
      <c r="B977" s="145" t="s">
        <v>20</v>
      </c>
      <c r="C977" s="144" t="s">
        <v>21</v>
      </c>
      <c r="D977" s="144" t="s">
        <v>21</v>
      </c>
      <c r="E977" s="144" t="s">
        <v>21</v>
      </c>
      <c r="F977" s="146">
        <f>F974+F971</f>
        <v>0</v>
      </c>
      <c r="G977" s="156" t="s">
        <v>12</v>
      </c>
      <c r="O977" s="106"/>
    </row>
    <row r="978" spans="1:18" hidden="1" x14ac:dyDescent="0.25">
      <c r="A978" s="17"/>
      <c r="B978" s="11"/>
      <c r="C978" s="17"/>
      <c r="D978" s="17"/>
      <c r="E978" s="17"/>
      <c r="F978" s="17"/>
      <c r="O978" s="106"/>
    </row>
    <row r="979" spans="1:18" ht="30.75" hidden="1" customHeight="1" x14ac:dyDescent="0.25">
      <c r="A979" s="865" t="s">
        <v>118</v>
      </c>
      <c r="B979" s="865"/>
      <c r="C979" s="865"/>
      <c r="D979" s="865"/>
      <c r="E979" s="865"/>
      <c r="F979" s="865"/>
      <c r="G979" s="865"/>
      <c r="H979" s="865"/>
      <c r="I979" s="865"/>
      <c r="J979" s="865"/>
      <c r="K979" s="865"/>
      <c r="O979" s="106"/>
    </row>
    <row r="980" spans="1:18" hidden="1" x14ac:dyDescent="0.25">
      <c r="A980" s="163"/>
      <c r="B980" s="24"/>
      <c r="C980" s="163"/>
      <c r="D980" s="163"/>
      <c r="E980" s="163"/>
      <c r="F980" s="163"/>
      <c r="O980" s="106"/>
    </row>
    <row r="981" spans="1:18" ht="96" hidden="1" customHeight="1" x14ac:dyDescent="0.25">
      <c r="A981" s="167" t="s">
        <v>24</v>
      </c>
      <c r="B981" s="167" t="s">
        <v>14</v>
      </c>
      <c r="C981" s="167" t="s">
        <v>163</v>
      </c>
      <c r="D981" s="167" t="s">
        <v>38</v>
      </c>
      <c r="E981" s="167" t="s">
        <v>39</v>
      </c>
      <c r="F981" s="167" t="s">
        <v>80</v>
      </c>
      <c r="G981" s="178" t="s">
        <v>103</v>
      </c>
      <c r="O981" s="106"/>
    </row>
    <row r="982" spans="1:18" s="8" customFormat="1" hidden="1" x14ac:dyDescent="0.25">
      <c r="A982" s="112">
        <v>1</v>
      </c>
      <c r="B982" s="112">
        <v>2</v>
      </c>
      <c r="C982" s="112">
        <v>3</v>
      </c>
      <c r="D982" s="112">
        <v>4</v>
      </c>
      <c r="E982" s="112">
        <v>5</v>
      </c>
      <c r="F982" s="112">
        <v>6</v>
      </c>
      <c r="G982" s="157">
        <v>7</v>
      </c>
      <c r="K982" s="80"/>
      <c r="M982" s="327"/>
      <c r="N982" s="67"/>
      <c r="O982" s="106"/>
      <c r="P982" s="192"/>
      <c r="Q982" s="192"/>
      <c r="R982" s="192"/>
    </row>
    <row r="983" spans="1:18" ht="78" hidden="1" customHeight="1" x14ac:dyDescent="0.25">
      <c r="A983" s="167">
        <v>1</v>
      </c>
      <c r="B983" s="10" t="s">
        <v>28</v>
      </c>
      <c r="C983" s="167" t="s">
        <v>21</v>
      </c>
      <c r="D983" s="167" t="s">
        <v>21</v>
      </c>
      <c r="E983" s="167" t="s">
        <v>21</v>
      </c>
      <c r="F983" s="5">
        <f>F985+F987+F986+F988</f>
        <v>0</v>
      </c>
      <c r="G983" s="156"/>
      <c r="M983" s="329"/>
      <c r="N983" s="8"/>
      <c r="O983" s="187"/>
    </row>
    <row r="984" spans="1:18" hidden="1" x14ac:dyDescent="0.25">
      <c r="A984" s="167"/>
      <c r="B984" s="10" t="s">
        <v>1</v>
      </c>
      <c r="C984" s="167"/>
      <c r="D984" s="167"/>
      <c r="E984" s="167"/>
      <c r="F984" s="5"/>
      <c r="G984" s="156"/>
      <c r="O984" s="106"/>
    </row>
    <row r="985" spans="1:18" ht="52.5" hidden="1" customHeight="1" x14ac:dyDescent="0.25">
      <c r="A985" s="167" t="s">
        <v>29</v>
      </c>
      <c r="B985" s="10" t="s">
        <v>32</v>
      </c>
      <c r="C985" s="167" t="e">
        <f t="shared" ref="C985:C986" si="39">F985/E985/D985</f>
        <v>#DIV/0!</v>
      </c>
      <c r="D985" s="167"/>
      <c r="E985" s="167"/>
      <c r="F985" s="5"/>
      <c r="G985" s="156"/>
      <c r="O985" s="106"/>
    </row>
    <row r="986" spans="1:18" ht="54" hidden="1" customHeight="1" x14ac:dyDescent="0.25">
      <c r="A986" s="167" t="s">
        <v>31</v>
      </c>
      <c r="B986" s="10" t="s">
        <v>33</v>
      </c>
      <c r="C986" s="167" t="e">
        <f t="shared" si="39"/>
        <v>#DIV/0!</v>
      </c>
      <c r="D986" s="167"/>
      <c r="E986" s="167"/>
      <c r="F986" s="5"/>
      <c r="G986" s="156"/>
      <c r="O986" s="106"/>
    </row>
    <row r="987" spans="1:18" hidden="1" x14ac:dyDescent="0.25">
      <c r="A987" s="167"/>
      <c r="B987" s="10"/>
      <c r="C987" s="167"/>
      <c r="D987" s="167"/>
      <c r="E987" s="167"/>
      <c r="F987" s="5"/>
      <c r="G987" s="156"/>
      <c r="O987" s="106"/>
    </row>
    <row r="988" spans="1:18" hidden="1" x14ac:dyDescent="0.25">
      <c r="A988" s="167"/>
      <c r="B988" s="10"/>
      <c r="C988" s="167"/>
      <c r="D988" s="167"/>
      <c r="E988" s="167"/>
      <c r="F988" s="5"/>
      <c r="G988" s="156"/>
      <c r="O988" s="106"/>
    </row>
    <row r="989" spans="1:18" ht="72" hidden="1" customHeight="1" x14ac:dyDescent="0.25">
      <c r="A989" s="167">
        <v>2</v>
      </c>
      <c r="B989" s="10" t="s">
        <v>34</v>
      </c>
      <c r="C989" s="167" t="s">
        <v>21</v>
      </c>
      <c r="D989" s="167" t="s">
        <v>21</v>
      </c>
      <c r="E989" s="167" t="s">
        <v>21</v>
      </c>
      <c r="F989" s="5">
        <f>F991+F993+F992+F994</f>
        <v>0</v>
      </c>
      <c r="G989" s="156"/>
      <c r="O989" s="106"/>
    </row>
    <row r="990" spans="1:18" hidden="1" x14ac:dyDescent="0.25">
      <c r="A990" s="167"/>
      <c r="B990" s="10" t="s">
        <v>1</v>
      </c>
      <c r="C990" s="167"/>
      <c r="D990" s="167"/>
      <c r="E990" s="167"/>
      <c r="F990" s="5"/>
      <c r="G990" s="156"/>
      <c r="O990" s="106"/>
    </row>
    <row r="991" spans="1:18" ht="50.25" hidden="1" customHeight="1" x14ac:dyDescent="0.25">
      <c r="A991" s="167" t="s">
        <v>35</v>
      </c>
      <c r="B991" s="10" t="s">
        <v>32</v>
      </c>
      <c r="C991" s="167" t="e">
        <f t="shared" ref="C991:C992" si="40">F991/E991/D991</f>
        <v>#DIV/0!</v>
      </c>
      <c r="D991" s="167"/>
      <c r="E991" s="167"/>
      <c r="F991" s="5"/>
      <c r="G991" s="156"/>
      <c r="O991" s="106"/>
    </row>
    <row r="992" spans="1:18" ht="50.25" hidden="1" customHeight="1" x14ac:dyDescent="0.25">
      <c r="A992" s="167" t="s">
        <v>36</v>
      </c>
      <c r="B992" s="10" t="s">
        <v>33</v>
      </c>
      <c r="C992" s="167" t="e">
        <f t="shared" si="40"/>
        <v>#DIV/0!</v>
      </c>
      <c r="D992" s="167"/>
      <c r="E992" s="167"/>
      <c r="F992" s="5"/>
      <c r="G992" s="156"/>
      <c r="O992" s="106"/>
    </row>
    <row r="993" spans="1:18" ht="67.5" hidden="1" customHeight="1" x14ac:dyDescent="0.25">
      <c r="A993" s="167"/>
      <c r="B993" s="10"/>
      <c r="C993" s="167"/>
      <c r="D993" s="167"/>
      <c r="E993" s="167"/>
      <c r="F993" s="5"/>
      <c r="G993" s="156"/>
      <c r="O993" s="106"/>
    </row>
    <row r="994" spans="1:18" hidden="1" x14ac:dyDescent="0.25">
      <c r="A994" s="167"/>
      <c r="B994" s="10"/>
      <c r="C994" s="167"/>
      <c r="D994" s="167"/>
      <c r="E994" s="167"/>
      <c r="F994" s="5"/>
      <c r="G994" s="156"/>
      <c r="O994" s="106"/>
    </row>
    <row r="995" spans="1:18" ht="38.25" hidden="1" customHeight="1" x14ac:dyDescent="0.25">
      <c r="A995" s="147"/>
      <c r="B995" s="145" t="s">
        <v>20</v>
      </c>
      <c r="C995" s="144" t="s">
        <v>21</v>
      </c>
      <c r="D995" s="144" t="s">
        <v>21</v>
      </c>
      <c r="E995" s="144" t="s">
        <v>21</v>
      </c>
      <c r="F995" s="146">
        <f>F989+F983</f>
        <v>0</v>
      </c>
      <c r="G995" s="156" t="s">
        <v>12</v>
      </c>
      <c r="O995" s="106"/>
    </row>
    <row r="996" spans="1:18" hidden="1" x14ac:dyDescent="0.25">
      <c r="A996" s="17"/>
      <c r="B996" s="11"/>
      <c r="C996" s="17"/>
      <c r="D996" s="17"/>
      <c r="E996" s="17"/>
      <c r="F996" s="17"/>
      <c r="O996" s="106"/>
    </row>
    <row r="997" spans="1:18" ht="40.5" hidden="1" customHeight="1" x14ac:dyDescent="0.25">
      <c r="A997" s="865" t="s">
        <v>119</v>
      </c>
      <c r="B997" s="865"/>
      <c r="C997" s="865"/>
      <c r="D997" s="865"/>
      <c r="E997" s="865"/>
      <c r="F997" s="865"/>
      <c r="G997" s="865"/>
      <c r="H997" s="865"/>
      <c r="I997" s="865"/>
      <c r="J997" s="865"/>
      <c r="K997" s="865"/>
      <c r="O997" s="106"/>
    </row>
    <row r="998" spans="1:18" hidden="1" x14ac:dyDescent="0.25">
      <c r="A998" s="163"/>
      <c r="B998" s="24"/>
      <c r="C998" s="163"/>
      <c r="D998" s="163"/>
      <c r="E998" s="163"/>
      <c r="F998" s="163"/>
      <c r="O998" s="106"/>
    </row>
    <row r="999" spans="1:18" hidden="1" x14ac:dyDescent="0.25">
      <c r="A999" s="873" t="s">
        <v>24</v>
      </c>
      <c r="B999" s="873" t="s">
        <v>14</v>
      </c>
      <c r="C999" s="873" t="s">
        <v>43</v>
      </c>
      <c r="D999" s="873" t="s">
        <v>41</v>
      </c>
      <c r="E999" s="873" t="s">
        <v>44</v>
      </c>
      <c r="F999" s="873" t="s">
        <v>42</v>
      </c>
      <c r="G999" s="902" t="s">
        <v>103</v>
      </c>
      <c r="O999" s="106"/>
    </row>
    <row r="1000" spans="1:18" hidden="1" x14ac:dyDescent="0.25">
      <c r="A1000" s="873"/>
      <c r="B1000" s="873"/>
      <c r="C1000" s="873"/>
      <c r="D1000" s="873"/>
      <c r="E1000" s="873"/>
      <c r="F1000" s="873"/>
      <c r="G1000" s="902"/>
      <c r="O1000" s="106"/>
    </row>
    <row r="1001" spans="1:18" hidden="1" x14ac:dyDescent="0.25">
      <c r="A1001" s="873"/>
      <c r="B1001" s="873"/>
      <c r="C1001" s="873"/>
      <c r="D1001" s="873"/>
      <c r="E1001" s="873"/>
      <c r="F1001" s="873"/>
      <c r="G1001" s="902"/>
      <c r="O1001" s="106"/>
    </row>
    <row r="1002" spans="1:18" hidden="1" x14ac:dyDescent="0.25">
      <c r="A1002" s="873"/>
      <c r="B1002" s="873"/>
      <c r="C1002" s="873"/>
      <c r="D1002" s="873"/>
      <c r="E1002" s="873"/>
      <c r="F1002" s="873"/>
      <c r="G1002" s="902"/>
      <c r="O1002" s="106"/>
    </row>
    <row r="1003" spans="1:18" s="78" customFormat="1" hidden="1" x14ac:dyDescent="0.25">
      <c r="A1003" s="113">
        <v>1</v>
      </c>
      <c r="B1003" s="113">
        <v>2</v>
      </c>
      <c r="C1003" s="113">
        <v>3</v>
      </c>
      <c r="D1003" s="113">
        <v>4</v>
      </c>
      <c r="E1003" s="113">
        <v>5</v>
      </c>
      <c r="F1003" s="113">
        <v>6</v>
      </c>
      <c r="G1003" s="154">
        <v>7</v>
      </c>
      <c r="K1003" s="79"/>
      <c r="M1003" s="327"/>
      <c r="N1003" s="67"/>
      <c r="O1003" s="106"/>
      <c r="P1003" s="188"/>
      <c r="Q1003" s="188"/>
      <c r="R1003" s="188"/>
    </row>
    <row r="1004" spans="1:18" ht="35.25" hidden="1" customHeight="1" x14ac:dyDescent="0.25">
      <c r="A1004" s="167">
        <v>1</v>
      </c>
      <c r="B1004" s="10" t="s">
        <v>45</v>
      </c>
      <c r="C1004" s="167"/>
      <c r="D1004" s="167"/>
      <c r="E1004" s="167">
        <v>50</v>
      </c>
      <c r="F1004" s="5">
        <f>E1004*D1004*C1004</f>
        <v>0</v>
      </c>
      <c r="G1004" s="153"/>
      <c r="M1004" s="328"/>
      <c r="N1004" s="78"/>
      <c r="O1004" s="186"/>
    </row>
    <row r="1005" spans="1:18" ht="33" hidden="1" customHeight="1" x14ac:dyDescent="0.25">
      <c r="A1005" s="147"/>
      <c r="B1005" s="145" t="s">
        <v>20</v>
      </c>
      <c r="C1005" s="144" t="s">
        <v>21</v>
      </c>
      <c r="D1005" s="144" t="s">
        <v>21</v>
      </c>
      <c r="E1005" s="144" t="s">
        <v>21</v>
      </c>
      <c r="F1005" s="146">
        <f>F1004</f>
        <v>0</v>
      </c>
      <c r="G1005" s="153" t="s">
        <v>12</v>
      </c>
      <c r="O1005" s="106"/>
    </row>
    <row r="1006" spans="1:18" hidden="1" x14ac:dyDescent="0.25">
      <c r="O1006" s="106"/>
    </row>
    <row r="1007" spans="1:18" ht="66" hidden="1" customHeight="1" x14ac:dyDescent="0.25">
      <c r="A1007" s="871" t="s">
        <v>189</v>
      </c>
      <c r="B1007" s="871"/>
      <c r="C1007" s="871"/>
      <c r="D1007" s="871"/>
      <c r="E1007" s="871"/>
      <c r="F1007" s="871"/>
      <c r="G1007" s="871"/>
      <c r="H1007" s="871"/>
      <c r="I1007" s="871"/>
      <c r="J1007" s="871"/>
      <c r="K1007" s="871"/>
    </row>
    <row r="1008" spans="1:18" ht="28.5" hidden="1" customHeight="1" x14ac:dyDescent="0.25">
      <c r="A1008" s="170"/>
      <c r="B1008" s="170"/>
      <c r="C1008" s="170"/>
      <c r="D1008" s="170"/>
      <c r="E1008" s="170"/>
      <c r="F1008" s="170"/>
      <c r="G1008" s="170"/>
      <c r="H1008" s="170"/>
      <c r="I1008" s="170"/>
      <c r="J1008" s="170"/>
      <c r="K1008" s="170"/>
    </row>
    <row r="1009" spans="1:18" ht="29.25" hidden="1" customHeight="1" x14ac:dyDescent="0.25">
      <c r="A1009" s="861" t="s">
        <v>118</v>
      </c>
      <c r="B1009" s="861"/>
      <c r="C1009" s="861"/>
      <c r="D1009" s="861"/>
      <c r="E1009" s="861"/>
      <c r="F1009" s="861"/>
      <c r="G1009" s="861"/>
      <c r="H1009" s="861"/>
      <c r="I1009" s="861"/>
      <c r="J1009" s="861"/>
      <c r="K1009" s="861"/>
    </row>
    <row r="1010" spans="1:18" hidden="1" x14ac:dyDescent="0.25">
      <c r="A1010" s="862"/>
      <c r="B1010" s="862"/>
      <c r="C1010" s="862"/>
      <c r="D1010" s="862"/>
      <c r="E1010" s="862"/>
      <c r="F1010" s="17"/>
    </row>
    <row r="1011" spans="1:18" ht="51" hidden="1" customHeight="1" x14ac:dyDescent="0.25">
      <c r="A1011" s="167" t="s">
        <v>15</v>
      </c>
      <c r="B1011" s="167" t="s">
        <v>14</v>
      </c>
      <c r="C1011" s="167" t="s">
        <v>27</v>
      </c>
      <c r="D1011" s="167" t="s">
        <v>75</v>
      </c>
      <c r="E1011" s="167" t="s">
        <v>76</v>
      </c>
      <c r="F1011" s="178" t="s">
        <v>103</v>
      </c>
    </row>
    <row r="1012" spans="1:18" s="78" customFormat="1" hidden="1" x14ac:dyDescent="0.25">
      <c r="A1012" s="113">
        <v>1</v>
      </c>
      <c r="B1012" s="113">
        <v>2</v>
      </c>
      <c r="C1012" s="113">
        <v>3</v>
      </c>
      <c r="D1012" s="113">
        <v>4</v>
      </c>
      <c r="E1012" s="113">
        <v>5</v>
      </c>
      <c r="F1012" s="154">
        <v>6</v>
      </c>
      <c r="K1012" s="79"/>
      <c r="M1012" s="327"/>
      <c r="N1012" s="67"/>
      <c r="O1012" s="184"/>
      <c r="P1012" s="188"/>
      <c r="Q1012" s="188"/>
      <c r="R1012" s="188"/>
    </row>
    <row r="1013" spans="1:18" ht="120.75" hidden="1" customHeight="1" x14ac:dyDescent="0.25">
      <c r="A1013" s="167">
        <v>1</v>
      </c>
      <c r="B1013" s="10" t="s">
        <v>105</v>
      </c>
      <c r="C1013" s="167"/>
      <c r="D1013" s="165" t="e">
        <f>E1013/C1013</f>
        <v>#DIV/0!</v>
      </c>
      <c r="E1013" s="165"/>
      <c r="F1013" s="153"/>
      <c r="M1013" s="328"/>
      <c r="N1013" s="78"/>
      <c r="O1013" s="188"/>
    </row>
    <row r="1014" spans="1:18" ht="35.1" hidden="1" customHeight="1" x14ac:dyDescent="0.25">
      <c r="A1014" s="144"/>
      <c r="B1014" s="145" t="s">
        <v>20</v>
      </c>
      <c r="C1014" s="144"/>
      <c r="D1014" s="144" t="s">
        <v>21</v>
      </c>
      <c r="E1014" s="146">
        <f>E1013</f>
        <v>0</v>
      </c>
      <c r="F1014" s="153" t="s">
        <v>12</v>
      </c>
    </row>
    <row r="1015" spans="1:18" hidden="1" x14ac:dyDescent="0.25"/>
    <row r="1016" spans="1:18" ht="55.5" hidden="1" customHeight="1" x14ac:dyDescent="0.25">
      <c r="A1016" s="871" t="s">
        <v>188</v>
      </c>
      <c r="B1016" s="871"/>
      <c r="C1016" s="871"/>
      <c r="D1016" s="871"/>
      <c r="E1016" s="871"/>
      <c r="F1016" s="871"/>
      <c r="G1016" s="871"/>
      <c r="H1016" s="871"/>
      <c r="I1016" s="871"/>
      <c r="J1016" s="871"/>
      <c r="K1016" s="871"/>
    </row>
    <row r="1017" spans="1:18" hidden="1" x14ac:dyDescent="0.25">
      <c r="A1017" s="17"/>
      <c r="B1017" s="11"/>
      <c r="C1017" s="17"/>
      <c r="D1017" s="17"/>
      <c r="E1017" s="17"/>
      <c r="F1017" s="17"/>
    </row>
    <row r="1018" spans="1:18" ht="40.5" hidden="1" customHeight="1" x14ac:dyDescent="0.25">
      <c r="A1018" s="914" t="s">
        <v>122</v>
      </c>
      <c r="B1018" s="914"/>
      <c r="C1018" s="914"/>
      <c r="D1018" s="914"/>
      <c r="E1018" s="914"/>
      <c r="F1018" s="914"/>
      <c r="G1018" s="914"/>
      <c r="H1018" s="914"/>
      <c r="I1018" s="914"/>
      <c r="J1018" s="914"/>
    </row>
    <row r="1019" spans="1:18" hidden="1" x14ac:dyDescent="0.25">
      <c r="A1019" s="23"/>
      <c r="B1019" s="11"/>
      <c r="C1019" s="17"/>
      <c r="D1019" s="17"/>
      <c r="E1019" s="17"/>
      <c r="F1019" s="17"/>
    </row>
    <row r="1020" spans="1:18" ht="111.75" hidden="1" customHeight="1" x14ac:dyDescent="0.25">
      <c r="A1020" s="167" t="s">
        <v>24</v>
      </c>
      <c r="B1020" s="167" t="s">
        <v>46</v>
      </c>
      <c r="C1020" s="167" t="s">
        <v>53</v>
      </c>
      <c r="D1020" s="167" t="s">
        <v>54</v>
      </c>
      <c r="E1020" s="178" t="s">
        <v>103</v>
      </c>
      <c r="F1020" s="17"/>
    </row>
    <row r="1021" spans="1:18" s="78" customFormat="1" hidden="1" x14ac:dyDescent="0.25">
      <c r="A1021" s="113">
        <v>1</v>
      </c>
      <c r="B1021" s="113">
        <v>2</v>
      </c>
      <c r="C1021" s="113">
        <v>3</v>
      </c>
      <c r="D1021" s="113">
        <v>4</v>
      </c>
      <c r="E1021" s="154">
        <v>5</v>
      </c>
      <c r="F1021" s="1"/>
      <c r="K1021" s="79"/>
      <c r="M1021" s="327"/>
      <c r="N1021" s="67"/>
      <c r="O1021" s="184"/>
      <c r="P1021" s="188"/>
      <c r="Q1021" s="188"/>
      <c r="R1021" s="188"/>
    </row>
    <row r="1022" spans="1:18" ht="54.75" hidden="1" customHeight="1" x14ac:dyDescent="0.25">
      <c r="A1022" s="171">
        <v>1</v>
      </c>
      <c r="B1022" s="26" t="s">
        <v>47</v>
      </c>
      <c r="C1022" s="257" t="s">
        <v>21</v>
      </c>
      <c r="D1022" s="5">
        <f>D1023</f>
        <v>0</v>
      </c>
      <c r="E1022" s="153"/>
      <c r="F1022" s="17"/>
      <c r="M1022" s="328"/>
      <c r="N1022" s="78"/>
      <c r="O1022" s="188"/>
    </row>
    <row r="1023" spans="1:18" ht="34.5" hidden="1" customHeight="1" x14ac:dyDescent="0.25">
      <c r="A1023" s="167" t="s">
        <v>29</v>
      </c>
      <c r="B1023" s="10" t="s">
        <v>48</v>
      </c>
      <c r="C1023" s="255">
        <f>J955+E961</f>
        <v>0</v>
      </c>
      <c r="D1023" s="255"/>
      <c r="E1023" s="153"/>
      <c r="F1023" s="17"/>
      <c r="L1023" s="74">
        <f>C1023*0.22</f>
        <v>0</v>
      </c>
      <c r="P1023" s="27"/>
      <c r="Q1023" s="27"/>
    </row>
    <row r="1024" spans="1:18" ht="48.75" hidden="1" customHeight="1" x14ac:dyDescent="0.25">
      <c r="A1024" s="171">
        <v>2</v>
      </c>
      <c r="B1024" s="26" t="s">
        <v>49</v>
      </c>
      <c r="C1024" s="257" t="s">
        <v>21</v>
      </c>
      <c r="D1024" s="5">
        <f>D1026+D1027</f>
        <v>0</v>
      </c>
      <c r="E1024" s="153"/>
      <c r="F1024" s="17"/>
      <c r="L1024" s="74"/>
      <c r="M1024" s="909" t="s">
        <v>275</v>
      </c>
      <c r="N1024" s="27"/>
      <c r="O1024" s="27"/>
      <c r="P1024" s="27"/>
      <c r="Q1024" s="27"/>
    </row>
    <row r="1025" spans="1:17" ht="30" hidden="1" customHeight="1" x14ac:dyDescent="0.25">
      <c r="A1025" s="873" t="s">
        <v>35</v>
      </c>
      <c r="B1025" s="10" t="s">
        <v>1</v>
      </c>
      <c r="C1025" s="256"/>
      <c r="D1025" s="255"/>
      <c r="E1025" s="153"/>
      <c r="F1025" s="17"/>
      <c r="L1025" s="74"/>
      <c r="M1025" s="909"/>
      <c r="N1025" s="27"/>
      <c r="O1025" s="27"/>
      <c r="P1025" s="27"/>
      <c r="Q1025" s="27"/>
    </row>
    <row r="1026" spans="1:17" ht="78" hidden="1" customHeight="1" x14ac:dyDescent="0.25">
      <c r="A1026" s="873"/>
      <c r="B1026" s="10" t="s">
        <v>50</v>
      </c>
      <c r="C1026" s="7">
        <f>C1023</f>
        <v>0</v>
      </c>
      <c r="D1026" s="7"/>
      <c r="E1026" s="153"/>
      <c r="F1026" s="17"/>
      <c r="L1026" s="74">
        <f>C1026*0.029</f>
        <v>0</v>
      </c>
      <c r="M1026" s="909"/>
      <c r="N1026" s="27"/>
      <c r="O1026" s="27"/>
      <c r="P1026" s="27"/>
      <c r="Q1026" s="27"/>
    </row>
    <row r="1027" spans="1:17" ht="85.5" hidden="1" customHeight="1" x14ac:dyDescent="0.25">
      <c r="A1027" s="167" t="s">
        <v>37</v>
      </c>
      <c r="B1027" s="10" t="s">
        <v>51</v>
      </c>
      <c r="C1027" s="255">
        <f>C1023</f>
        <v>0</v>
      </c>
      <c r="D1027" s="255"/>
      <c r="E1027" s="153"/>
      <c r="F1027" s="17"/>
      <c r="L1027" s="74">
        <f>C1027*0.002</f>
        <v>0</v>
      </c>
      <c r="M1027" s="909"/>
      <c r="N1027" s="27"/>
      <c r="O1027" s="27"/>
      <c r="P1027" s="27"/>
      <c r="Q1027" s="27"/>
    </row>
    <row r="1028" spans="1:17" ht="76.5" hidden="1" customHeight="1" x14ac:dyDescent="0.25">
      <c r="A1028" s="171">
        <v>3</v>
      </c>
      <c r="B1028" s="26" t="s">
        <v>52</v>
      </c>
      <c r="C1028" s="255">
        <f>C1023</f>
        <v>0</v>
      </c>
      <c r="D1028" s="255"/>
      <c r="E1028" s="153"/>
      <c r="F1028" s="17"/>
      <c r="L1028" s="74">
        <f>C1028*0.051</f>
        <v>0</v>
      </c>
      <c r="M1028" s="909"/>
      <c r="N1028" s="27"/>
      <c r="O1028" s="27"/>
      <c r="P1028" s="27"/>
      <c r="Q1028" s="27"/>
    </row>
    <row r="1029" spans="1:17" ht="30.75" hidden="1" customHeight="1" x14ac:dyDescent="0.25">
      <c r="A1029" s="171">
        <v>4</v>
      </c>
      <c r="B1029" s="26" t="s">
        <v>106</v>
      </c>
      <c r="C1029" s="165"/>
      <c r="D1029" s="165"/>
      <c r="E1029" s="153"/>
      <c r="F1029" s="17"/>
      <c r="M1029" s="909"/>
      <c r="N1029" s="27"/>
      <c r="O1029" s="27"/>
    </row>
    <row r="1030" spans="1:17" ht="35.1" hidden="1" customHeight="1" x14ac:dyDescent="0.25">
      <c r="A1030" s="144"/>
      <c r="B1030" s="145" t="s">
        <v>20</v>
      </c>
      <c r="C1030" s="144" t="s">
        <v>21</v>
      </c>
      <c r="D1030" s="146">
        <f>D1028+D1024+D1022+D1029</f>
        <v>0</v>
      </c>
      <c r="E1030" s="153" t="s">
        <v>12</v>
      </c>
      <c r="F1030" s="17"/>
    </row>
    <row r="1031" spans="1:17" hidden="1" x14ac:dyDescent="0.25"/>
    <row r="1032" spans="1:17" ht="28.5" hidden="1" customHeight="1" x14ac:dyDescent="0.25">
      <c r="A1032" s="869" t="s">
        <v>187</v>
      </c>
      <c r="B1032" s="869"/>
      <c r="C1032" s="869"/>
      <c r="D1032" s="869"/>
      <c r="E1032" s="869"/>
      <c r="F1032" s="869"/>
      <c r="G1032" s="869"/>
      <c r="H1032" s="869"/>
      <c r="I1032" s="869"/>
      <c r="J1032" s="869"/>
      <c r="K1032" s="869"/>
    </row>
    <row r="1033" spans="1:17" hidden="1" x14ac:dyDescent="0.25"/>
    <row r="1034" spans="1:17" ht="32.25" hidden="1" customHeight="1" x14ac:dyDescent="0.25">
      <c r="A1034" s="868" t="s">
        <v>162</v>
      </c>
      <c r="B1034" s="868"/>
      <c r="C1034" s="868"/>
      <c r="D1034" s="868"/>
      <c r="E1034" s="868"/>
      <c r="F1034" s="868"/>
      <c r="G1034" s="868"/>
      <c r="H1034" s="868"/>
      <c r="I1034" s="868"/>
      <c r="J1034" s="868"/>
      <c r="K1034" s="868"/>
    </row>
    <row r="1035" spans="1:17" hidden="1" x14ac:dyDescent="0.25">
      <c r="A1035" s="174"/>
      <c r="B1035" s="174"/>
      <c r="C1035" s="174"/>
      <c r="D1035" s="174"/>
      <c r="E1035" s="174"/>
      <c r="F1035" s="174"/>
      <c r="G1035" s="174"/>
      <c r="H1035" s="174"/>
      <c r="I1035" s="174"/>
      <c r="J1035" s="174"/>
    </row>
    <row r="1036" spans="1:17" ht="63" hidden="1" customHeight="1" x14ac:dyDescent="0.25">
      <c r="A1036" s="14" t="s">
        <v>24</v>
      </c>
      <c r="B1036" s="14" t="s">
        <v>14</v>
      </c>
      <c r="C1036" s="167" t="s">
        <v>132</v>
      </c>
      <c r="D1036" s="167" t="s">
        <v>133</v>
      </c>
      <c r="E1036" s="167" t="s">
        <v>109</v>
      </c>
      <c r="F1036" s="178" t="s">
        <v>103</v>
      </c>
      <c r="G1036" s="174"/>
      <c r="H1036" s="174"/>
      <c r="I1036" s="174"/>
      <c r="J1036" s="174"/>
    </row>
    <row r="1037" spans="1:17" hidden="1" x14ac:dyDescent="0.25">
      <c r="A1037" s="91">
        <v>1</v>
      </c>
      <c r="B1037" s="91">
        <v>2</v>
      </c>
      <c r="C1037" s="113">
        <v>3</v>
      </c>
      <c r="D1037" s="113">
        <v>4</v>
      </c>
      <c r="E1037" s="113">
        <v>5</v>
      </c>
      <c r="F1037" s="151">
        <v>6</v>
      </c>
      <c r="G1037" s="174"/>
      <c r="H1037" s="174"/>
      <c r="I1037" s="174"/>
      <c r="J1037" s="174"/>
    </row>
    <row r="1038" spans="1:17" ht="81.75" hidden="1" customHeight="1" x14ac:dyDescent="0.35">
      <c r="A1038" s="84">
        <v>1</v>
      </c>
      <c r="B1038" s="101" t="s">
        <v>166</v>
      </c>
      <c r="C1038" s="165"/>
      <c r="D1038" s="77" t="e">
        <f>E1038/C1038*100</f>
        <v>#DIV/0!</v>
      </c>
      <c r="E1038" s="85"/>
      <c r="F1038" s="179"/>
      <c r="G1038" s="86"/>
      <c r="H1038" s="87"/>
      <c r="I1038" s="16"/>
      <c r="J1038" s="88"/>
    </row>
    <row r="1039" spans="1:17" ht="102.75" hidden="1" customHeight="1" x14ac:dyDescent="0.35">
      <c r="A1039" s="84">
        <v>2</v>
      </c>
      <c r="B1039" s="101" t="s">
        <v>164</v>
      </c>
      <c r="C1039" s="165"/>
      <c r="D1039" s="77" t="e">
        <f>E1039/C1039*100</f>
        <v>#DIV/0!</v>
      </c>
      <c r="E1039" s="85"/>
      <c r="F1039" s="179"/>
      <c r="G1039" s="86"/>
      <c r="H1039" s="87"/>
      <c r="I1039" s="16"/>
      <c r="J1039" s="88"/>
    </row>
    <row r="1040" spans="1:17" ht="84" hidden="1" customHeight="1" x14ac:dyDescent="0.35">
      <c r="A1040" s="84">
        <v>3</v>
      </c>
      <c r="B1040" s="101" t="s">
        <v>165</v>
      </c>
      <c r="C1040" s="165"/>
      <c r="D1040" s="77" t="e">
        <f>E1040/C1040*100</f>
        <v>#DIV/0!</v>
      </c>
      <c r="E1040" s="85"/>
      <c r="F1040" s="179"/>
      <c r="G1040" s="86"/>
      <c r="H1040" s="87"/>
      <c r="I1040" s="16"/>
      <c r="J1040" s="88"/>
    </row>
    <row r="1041" spans="1:20" ht="39.75" hidden="1" customHeight="1" x14ac:dyDescent="0.35">
      <c r="A1041" s="147"/>
      <c r="B1041" s="145" t="s">
        <v>20</v>
      </c>
      <c r="C1041" s="148"/>
      <c r="D1041" s="149"/>
      <c r="E1041" s="146">
        <f>E1038</f>
        <v>0</v>
      </c>
      <c r="F1041" s="153" t="s">
        <v>12</v>
      </c>
      <c r="G1041" s="174"/>
      <c r="H1041" s="174"/>
      <c r="I1041" s="16"/>
      <c r="J1041" s="89"/>
    </row>
    <row r="1042" spans="1:20" hidden="1" x14ac:dyDescent="0.25"/>
    <row r="1043" spans="1:20" hidden="1" x14ac:dyDescent="0.25">
      <c r="A1043" s="869" t="s">
        <v>186</v>
      </c>
      <c r="B1043" s="869"/>
      <c r="C1043" s="869"/>
      <c r="D1043" s="869"/>
      <c r="E1043" s="869"/>
      <c r="F1043" s="869"/>
      <c r="G1043" s="869"/>
      <c r="H1043" s="869"/>
      <c r="I1043" s="869"/>
      <c r="J1043" s="869"/>
      <c r="K1043" s="869"/>
    </row>
    <row r="1044" spans="1:20" hidden="1" x14ac:dyDescent="0.25"/>
    <row r="1045" spans="1:20" s="12" customFormat="1" ht="41.25" hidden="1" customHeight="1" x14ac:dyDescent="0.35">
      <c r="A1045" s="861" t="s">
        <v>131</v>
      </c>
      <c r="B1045" s="861"/>
      <c r="C1045" s="861"/>
      <c r="D1045" s="861"/>
      <c r="E1045" s="861"/>
      <c r="F1045" s="861"/>
      <c r="G1045" s="861"/>
      <c r="H1045" s="861"/>
      <c r="I1045" s="861"/>
      <c r="J1045" s="861"/>
      <c r="K1045" s="861"/>
      <c r="L1045" s="36"/>
      <c r="M1045" s="327"/>
      <c r="N1045" s="67"/>
      <c r="O1045" s="184"/>
      <c r="P1045" s="196"/>
      <c r="Q1045" s="196"/>
      <c r="R1045" s="196"/>
      <c r="S1045" s="92"/>
      <c r="T1045" s="92"/>
    </row>
    <row r="1046" spans="1:20" s="12" customFormat="1" ht="24" hidden="1" customHeight="1" x14ac:dyDescent="0.35">
      <c r="A1046" s="870"/>
      <c r="B1046" s="870"/>
      <c r="C1046" s="870"/>
      <c r="D1046" s="870"/>
      <c r="E1046" s="870"/>
      <c r="F1046" s="17"/>
      <c r="K1046" s="16"/>
      <c r="L1046" s="36"/>
      <c r="M1046" s="330"/>
      <c r="O1046" s="189"/>
      <c r="P1046" s="196"/>
      <c r="Q1046" s="196"/>
      <c r="R1046" s="196"/>
      <c r="S1046" s="92"/>
      <c r="T1046" s="92"/>
    </row>
    <row r="1047" spans="1:20" s="12" customFormat="1" ht="100.5" hidden="1" customHeight="1" x14ac:dyDescent="0.35">
      <c r="A1047" s="167" t="s">
        <v>24</v>
      </c>
      <c r="B1047" s="167" t="s">
        <v>14</v>
      </c>
      <c r="C1047" s="167" t="s">
        <v>58</v>
      </c>
      <c r="D1047" s="167" t="s">
        <v>55</v>
      </c>
      <c r="E1047" s="167" t="s">
        <v>7</v>
      </c>
      <c r="F1047" s="178" t="s">
        <v>103</v>
      </c>
      <c r="K1047" s="16"/>
      <c r="L1047" s="36"/>
      <c r="M1047" s="330"/>
      <c r="O1047" s="189"/>
      <c r="P1047" s="196"/>
      <c r="Q1047" s="196"/>
      <c r="R1047" s="196"/>
      <c r="S1047" s="92"/>
      <c r="T1047" s="92"/>
    </row>
    <row r="1048" spans="1:20" s="97" customFormat="1" ht="24.95" hidden="1" customHeight="1" x14ac:dyDescent="0.35">
      <c r="A1048" s="113">
        <v>1</v>
      </c>
      <c r="B1048" s="113">
        <v>2</v>
      </c>
      <c r="C1048" s="113">
        <v>3</v>
      </c>
      <c r="D1048" s="113">
        <v>4</v>
      </c>
      <c r="E1048" s="113">
        <v>5</v>
      </c>
      <c r="F1048" s="151">
        <v>6</v>
      </c>
      <c r="K1048" s="98"/>
      <c r="L1048" s="99"/>
      <c r="M1048" s="330"/>
      <c r="N1048" s="12"/>
      <c r="O1048" s="189"/>
      <c r="P1048" s="197"/>
      <c r="Q1048" s="197"/>
      <c r="R1048" s="197"/>
      <c r="S1048" s="100"/>
      <c r="T1048" s="100"/>
    </row>
    <row r="1049" spans="1:20" s="12" customFormat="1" ht="24.95" hidden="1" customHeight="1" x14ac:dyDescent="0.35">
      <c r="A1049" s="167">
        <v>1</v>
      </c>
      <c r="B1049" s="10" t="s">
        <v>56</v>
      </c>
      <c r="C1049" s="94">
        <f>C1051</f>
        <v>0</v>
      </c>
      <c r="D1049" s="14">
        <f>D1051</f>
        <v>1.5</v>
      </c>
      <c r="E1049" s="94">
        <f>E1051</f>
        <v>0</v>
      </c>
      <c r="F1049" s="903"/>
      <c r="K1049" s="16"/>
      <c r="L1049" s="36"/>
      <c r="M1049" s="331"/>
      <c r="N1049" s="97"/>
      <c r="O1049" s="190"/>
      <c r="P1049" s="196"/>
      <c r="Q1049" s="196"/>
      <c r="R1049" s="196"/>
      <c r="S1049" s="92"/>
      <c r="T1049" s="92"/>
    </row>
    <row r="1050" spans="1:20" s="12" customFormat="1" ht="33.75" hidden="1" customHeight="1" x14ac:dyDescent="0.35">
      <c r="A1050" s="167"/>
      <c r="B1050" s="10" t="s">
        <v>57</v>
      </c>
      <c r="C1050" s="165"/>
      <c r="D1050" s="167"/>
      <c r="E1050" s="165"/>
      <c r="F1050" s="904"/>
      <c r="K1050" s="16"/>
      <c r="L1050" s="36"/>
      <c r="M1050" s="330"/>
      <c r="O1050" s="189"/>
      <c r="P1050" s="196"/>
      <c r="Q1050" s="196"/>
      <c r="R1050" s="196"/>
      <c r="S1050" s="92"/>
      <c r="T1050" s="92"/>
    </row>
    <row r="1051" spans="1:20" s="12" customFormat="1" ht="30.75" hidden="1" customHeight="1" x14ac:dyDescent="0.35">
      <c r="A1051" s="167"/>
      <c r="B1051" s="10" t="s">
        <v>130</v>
      </c>
      <c r="C1051" s="165"/>
      <c r="D1051" s="167">
        <v>1.5</v>
      </c>
      <c r="E1051" s="165"/>
      <c r="F1051" s="905"/>
      <c r="K1051" s="16"/>
      <c r="L1051" s="36"/>
      <c r="M1051" s="330"/>
      <c r="O1051" s="189"/>
      <c r="P1051" s="196"/>
      <c r="Q1051" s="196"/>
      <c r="R1051" s="196"/>
      <c r="S1051" s="92"/>
      <c r="T1051" s="92"/>
    </row>
    <row r="1052" spans="1:20" s="12" customFormat="1" ht="34.5" hidden="1" customHeight="1" x14ac:dyDescent="0.35">
      <c r="A1052" s="144"/>
      <c r="B1052" s="145" t="s">
        <v>20</v>
      </c>
      <c r="C1052" s="144" t="s">
        <v>21</v>
      </c>
      <c r="D1052" s="144" t="s">
        <v>21</v>
      </c>
      <c r="E1052" s="146">
        <f>E1049</f>
        <v>0</v>
      </c>
      <c r="F1052" s="158" t="s">
        <v>12</v>
      </c>
      <c r="K1052" s="16"/>
      <c r="L1052" s="36"/>
      <c r="M1052" s="330"/>
      <c r="O1052" s="189"/>
      <c r="P1052" s="196"/>
      <c r="Q1052" s="196"/>
      <c r="R1052" s="196"/>
      <c r="S1052" s="92"/>
      <c r="T1052" s="92"/>
    </row>
    <row r="1053" spans="1:20" s="12" customFormat="1" ht="13.5" hidden="1" customHeight="1" x14ac:dyDescent="0.35">
      <c r="A1053" s="28"/>
      <c r="B1053" s="29"/>
      <c r="C1053" s="28"/>
      <c r="D1053" s="28"/>
      <c r="E1053" s="17"/>
      <c r="F1053" s="17"/>
      <c r="K1053" s="16"/>
      <c r="L1053" s="36"/>
      <c r="M1053" s="330"/>
      <c r="O1053" s="189"/>
      <c r="P1053" s="196"/>
      <c r="Q1053" s="196"/>
      <c r="R1053" s="196"/>
      <c r="S1053" s="92"/>
      <c r="T1053" s="92"/>
    </row>
    <row r="1054" spans="1:20" s="12" customFormat="1" ht="13.5" hidden="1" customHeight="1" x14ac:dyDescent="0.35">
      <c r="A1054" s="28"/>
      <c r="B1054" s="29"/>
      <c r="C1054" s="28"/>
      <c r="D1054" s="28"/>
      <c r="E1054" s="17"/>
      <c r="F1054" s="17"/>
      <c r="K1054" s="16"/>
      <c r="L1054" s="36"/>
      <c r="M1054" s="330"/>
      <c r="O1054" s="189"/>
      <c r="P1054" s="196"/>
      <c r="Q1054" s="196"/>
      <c r="R1054" s="196"/>
      <c r="S1054" s="92"/>
      <c r="T1054" s="92"/>
    </row>
    <row r="1055" spans="1:20" s="12" customFormat="1" ht="13.5" hidden="1" customHeight="1" x14ac:dyDescent="0.35">
      <c r="A1055" s="28"/>
      <c r="B1055" s="29"/>
      <c r="C1055" s="28"/>
      <c r="D1055" s="28"/>
      <c r="E1055" s="17"/>
      <c r="F1055" s="17"/>
      <c r="K1055" s="16"/>
      <c r="L1055" s="36"/>
      <c r="M1055" s="330"/>
      <c r="O1055" s="189"/>
      <c r="P1055" s="196"/>
      <c r="Q1055" s="196"/>
      <c r="R1055" s="196"/>
      <c r="S1055" s="92"/>
      <c r="T1055" s="92"/>
    </row>
    <row r="1056" spans="1:20" s="12" customFormat="1" ht="125.25" hidden="1" customHeight="1" x14ac:dyDescent="0.35">
      <c r="A1056" s="168" t="s">
        <v>24</v>
      </c>
      <c r="B1056" s="167" t="s">
        <v>14</v>
      </c>
      <c r="C1056" s="168" t="s">
        <v>125</v>
      </c>
      <c r="D1056" s="167" t="s">
        <v>55</v>
      </c>
      <c r="E1056" s="168" t="s">
        <v>161</v>
      </c>
      <c r="F1056" s="178" t="s">
        <v>103</v>
      </c>
      <c r="K1056" s="16"/>
      <c r="L1056" s="36"/>
      <c r="M1056" s="330"/>
      <c r="O1056" s="189"/>
      <c r="P1056" s="196"/>
      <c r="Q1056" s="196"/>
      <c r="R1056" s="196"/>
      <c r="S1056" s="92"/>
      <c r="T1056" s="92"/>
    </row>
    <row r="1057" spans="1:20" s="97" customFormat="1" ht="15.75" hidden="1" customHeight="1" x14ac:dyDescent="0.35">
      <c r="A1057" s="113">
        <v>1</v>
      </c>
      <c r="B1057" s="113">
        <v>2</v>
      </c>
      <c r="C1057" s="113">
        <v>3</v>
      </c>
      <c r="D1057" s="113">
        <v>4</v>
      </c>
      <c r="E1057" s="113">
        <v>5</v>
      </c>
      <c r="F1057" s="151">
        <v>6</v>
      </c>
      <c r="K1057" s="98"/>
      <c r="L1057" s="99"/>
      <c r="M1057" s="330"/>
      <c r="N1057" s="12"/>
      <c r="O1057" s="189"/>
      <c r="P1057" s="197"/>
      <c r="Q1057" s="197"/>
      <c r="R1057" s="197"/>
      <c r="S1057" s="100"/>
      <c r="T1057" s="100"/>
    </row>
    <row r="1058" spans="1:20" s="12" customFormat="1" ht="30.75" hidden="1" customHeight="1" x14ac:dyDescent="0.35">
      <c r="A1058" s="13">
        <v>1</v>
      </c>
      <c r="B1058" s="95" t="s">
        <v>126</v>
      </c>
      <c r="C1058" s="165" t="s">
        <v>12</v>
      </c>
      <c r="D1058" s="165" t="s">
        <v>12</v>
      </c>
      <c r="E1058" s="165">
        <f>E1062</f>
        <v>0</v>
      </c>
      <c r="F1058" s="913"/>
      <c r="K1058" s="16"/>
      <c r="L1058" s="36"/>
      <c r="M1058" s="331"/>
      <c r="N1058" s="97"/>
      <c r="O1058" s="190"/>
      <c r="P1058" s="196"/>
      <c r="Q1058" s="196"/>
      <c r="R1058" s="196"/>
      <c r="S1058" s="92"/>
      <c r="T1058" s="92"/>
    </row>
    <row r="1059" spans="1:20" s="12" customFormat="1" ht="34.5" hidden="1" customHeight="1" x14ac:dyDescent="0.35">
      <c r="A1059" s="165"/>
      <c r="B1059" s="95" t="s">
        <v>127</v>
      </c>
      <c r="C1059" s="165">
        <f>C1062</f>
        <v>0</v>
      </c>
      <c r="D1059" s="165">
        <f>D1062</f>
        <v>2.2000000000000002</v>
      </c>
      <c r="E1059" s="165">
        <f>E1062</f>
        <v>0</v>
      </c>
      <c r="F1059" s="913"/>
      <c r="K1059" s="16"/>
      <c r="L1059" s="36"/>
      <c r="M1059" s="330"/>
      <c r="O1059" s="189"/>
      <c r="P1059" s="196"/>
      <c r="Q1059" s="196"/>
      <c r="R1059" s="196"/>
      <c r="S1059" s="92"/>
      <c r="T1059" s="92"/>
    </row>
    <row r="1060" spans="1:20" s="12" customFormat="1" ht="30.75" hidden="1" customHeight="1" x14ac:dyDescent="0.35">
      <c r="A1060" s="867"/>
      <c r="B1060" s="95" t="s">
        <v>116</v>
      </c>
      <c r="C1060" s="867"/>
      <c r="D1060" s="867"/>
      <c r="E1060" s="867"/>
      <c r="F1060" s="913"/>
      <c r="K1060" s="16"/>
      <c r="L1060" s="36"/>
      <c r="M1060" s="330"/>
      <c r="O1060" s="189"/>
      <c r="P1060" s="196"/>
      <c r="Q1060" s="196"/>
      <c r="R1060" s="196"/>
      <c r="S1060" s="92"/>
      <c r="T1060" s="92"/>
    </row>
    <row r="1061" spans="1:20" s="12" customFormat="1" ht="30.75" hidden="1" customHeight="1" x14ac:dyDescent="0.35">
      <c r="A1061" s="867"/>
      <c r="B1061" s="95" t="s">
        <v>128</v>
      </c>
      <c r="C1061" s="867"/>
      <c r="D1061" s="867"/>
      <c r="E1061" s="867"/>
      <c r="F1061" s="913"/>
      <c r="K1061" s="16"/>
      <c r="L1061" s="36"/>
      <c r="M1061" s="330"/>
      <c r="O1061" s="189"/>
      <c r="P1061" s="196"/>
      <c r="Q1061" s="196"/>
      <c r="R1061" s="196"/>
      <c r="S1061" s="92"/>
      <c r="T1061" s="92"/>
    </row>
    <row r="1062" spans="1:20" s="12" customFormat="1" ht="30.75" hidden="1" customHeight="1" x14ac:dyDescent="0.35">
      <c r="A1062" s="165"/>
      <c r="B1062" s="95" t="s">
        <v>129</v>
      </c>
      <c r="C1062" s="165">
        <f>E1062/D1062*100</f>
        <v>0</v>
      </c>
      <c r="D1062" s="165">
        <v>2.2000000000000002</v>
      </c>
      <c r="E1062" s="165"/>
      <c r="F1062" s="913"/>
      <c r="K1062" s="16"/>
      <c r="L1062" s="36"/>
      <c r="M1062" s="330"/>
      <c r="O1062" s="189"/>
      <c r="P1062" s="196"/>
      <c r="Q1062" s="196"/>
      <c r="R1062" s="196"/>
      <c r="S1062" s="92"/>
      <c r="T1062" s="92"/>
    </row>
    <row r="1063" spans="1:20" s="12" customFormat="1" ht="30.75" hidden="1" customHeight="1" x14ac:dyDescent="0.35">
      <c r="A1063" s="867"/>
      <c r="B1063" s="165" t="s">
        <v>116</v>
      </c>
      <c r="C1063" s="867"/>
      <c r="D1063" s="867"/>
      <c r="E1063" s="867"/>
      <c r="F1063" s="159"/>
      <c r="K1063" s="16"/>
      <c r="L1063" s="36"/>
      <c r="M1063" s="330"/>
      <c r="O1063" s="189"/>
      <c r="P1063" s="196"/>
      <c r="Q1063" s="196"/>
      <c r="R1063" s="196"/>
      <c r="S1063" s="92"/>
      <c r="T1063" s="92"/>
    </row>
    <row r="1064" spans="1:20" s="12" customFormat="1" ht="30.75" hidden="1" customHeight="1" x14ac:dyDescent="0.35">
      <c r="A1064" s="867"/>
      <c r="B1064" s="165" t="s">
        <v>128</v>
      </c>
      <c r="C1064" s="867"/>
      <c r="D1064" s="867"/>
      <c r="E1064" s="867"/>
      <c r="F1064" s="159"/>
      <c r="K1064" s="16"/>
      <c r="L1064" s="36"/>
      <c r="M1064" s="330"/>
      <c r="O1064" s="189"/>
      <c r="P1064" s="196"/>
      <c r="Q1064" s="196"/>
      <c r="R1064" s="196"/>
      <c r="S1064" s="92"/>
      <c r="T1064" s="92"/>
    </row>
    <row r="1065" spans="1:20" s="12" customFormat="1" ht="30.75" hidden="1" customHeight="1" x14ac:dyDescent="0.35">
      <c r="A1065" s="165"/>
      <c r="B1065" s="165"/>
      <c r="C1065" s="165"/>
      <c r="D1065" s="165"/>
      <c r="E1065" s="165"/>
      <c r="F1065" s="159"/>
      <c r="K1065" s="16"/>
      <c r="L1065" s="36"/>
      <c r="M1065" s="330"/>
      <c r="O1065" s="189"/>
      <c r="P1065" s="196"/>
      <c r="Q1065" s="196"/>
      <c r="R1065" s="196"/>
      <c r="S1065" s="92"/>
      <c r="T1065" s="92"/>
    </row>
    <row r="1066" spans="1:20" s="12" customFormat="1" ht="30.75" hidden="1" customHeight="1" x14ac:dyDescent="0.35">
      <c r="A1066" s="165"/>
      <c r="B1066" s="165"/>
      <c r="C1066" s="165"/>
      <c r="D1066" s="165"/>
      <c r="E1066" s="165"/>
      <c r="F1066" s="159"/>
      <c r="K1066" s="16"/>
      <c r="L1066" s="36"/>
      <c r="M1066" s="330"/>
      <c r="O1066" s="189"/>
      <c r="P1066" s="196"/>
      <c r="Q1066" s="196"/>
      <c r="R1066" s="196"/>
      <c r="S1066" s="92"/>
      <c r="T1066" s="92"/>
    </row>
    <row r="1067" spans="1:20" s="12" customFormat="1" ht="30.75" hidden="1" customHeight="1" x14ac:dyDescent="0.35">
      <c r="A1067" s="146"/>
      <c r="B1067" s="146" t="s">
        <v>20</v>
      </c>
      <c r="C1067" s="146"/>
      <c r="D1067" s="146" t="s">
        <v>21</v>
      </c>
      <c r="E1067" s="146">
        <f>E1058</f>
        <v>0</v>
      </c>
      <c r="F1067" s="158" t="s">
        <v>12</v>
      </c>
      <c r="K1067" s="16"/>
      <c r="L1067" s="36"/>
      <c r="M1067" s="330"/>
      <c r="O1067" s="189"/>
      <c r="P1067" s="196"/>
      <c r="Q1067" s="196"/>
      <c r="R1067" s="196"/>
      <c r="S1067" s="92"/>
      <c r="T1067" s="92"/>
    </row>
    <row r="1068" spans="1:20" hidden="1" x14ac:dyDescent="0.35">
      <c r="M1068" s="330"/>
      <c r="N1068" s="12"/>
      <c r="O1068" s="189"/>
    </row>
    <row r="1069" spans="1:20" ht="58.5" hidden="1" customHeight="1" x14ac:dyDescent="0.25">
      <c r="A1069" s="863" t="s">
        <v>185</v>
      </c>
      <c r="B1069" s="863"/>
      <c r="C1069" s="863"/>
      <c r="D1069" s="863"/>
      <c r="E1069" s="863"/>
      <c r="F1069" s="863"/>
      <c r="G1069" s="863"/>
      <c r="H1069" s="863"/>
      <c r="I1069" s="863"/>
      <c r="J1069" s="863"/>
      <c r="K1069" s="863"/>
    </row>
    <row r="1070" spans="1:20" ht="13.5" hidden="1" customHeight="1" x14ac:dyDescent="0.25">
      <c r="A1070" s="173"/>
      <c r="B1070" s="173"/>
      <c r="C1070" s="173"/>
      <c r="D1070" s="173"/>
      <c r="E1070" s="173"/>
      <c r="F1070" s="173"/>
      <c r="G1070" s="173"/>
      <c r="H1070" s="173"/>
      <c r="I1070" s="173"/>
      <c r="J1070" s="173"/>
      <c r="K1070" s="173"/>
    </row>
    <row r="1071" spans="1:20" s="12" customFormat="1" ht="41.25" hidden="1" customHeight="1" x14ac:dyDescent="0.35">
      <c r="A1071" s="861" t="s">
        <v>131</v>
      </c>
      <c r="B1071" s="861"/>
      <c r="C1071" s="861"/>
      <c r="D1071" s="861"/>
      <c r="E1071" s="861"/>
      <c r="F1071" s="861"/>
      <c r="G1071" s="861"/>
      <c r="H1071" s="861"/>
      <c r="I1071" s="861"/>
      <c r="J1071" s="861"/>
      <c r="K1071" s="861"/>
      <c r="L1071" s="36"/>
      <c r="M1071" s="327"/>
      <c r="N1071" s="67"/>
      <c r="O1071" s="184"/>
      <c r="P1071" s="196"/>
      <c r="Q1071" s="196"/>
      <c r="R1071" s="196"/>
      <c r="S1071" s="92"/>
      <c r="T1071" s="92"/>
    </row>
    <row r="1072" spans="1:20" ht="17.25" hidden="1" customHeight="1" x14ac:dyDescent="0.35">
      <c r="M1072" s="330"/>
      <c r="N1072" s="12"/>
      <c r="O1072" s="189"/>
    </row>
    <row r="1073" spans="1:20" ht="46.5" hidden="1" x14ac:dyDescent="0.25">
      <c r="A1073" s="14" t="s">
        <v>24</v>
      </c>
      <c r="B1073" s="14" t="s">
        <v>14</v>
      </c>
      <c r="C1073" s="14" t="s">
        <v>81</v>
      </c>
      <c r="D1073" s="178" t="s">
        <v>103</v>
      </c>
    </row>
    <row r="1074" spans="1:20" s="78" customFormat="1" ht="15.75" hidden="1" customHeight="1" x14ac:dyDescent="0.25">
      <c r="A1074" s="91">
        <v>1</v>
      </c>
      <c r="B1074" s="91">
        <v>2</v>
      </c>
      <c r="C1074" s="91">
        <v>3</v>
      </c>
      <c r="D1074" s="151">
        <v>4</v>
      </c>
      <c r="K1074" s="79"/>
      <c r="M1074" s="327"/>
      <c r="N1074" s="67"/>
      <c r="O1074" s="184"/>
      <c r="P1074" s="188"/>
      <c r="Q1074" s="188"/>
      <c r="R1074" s="188"/>
    </row>
    <row r="1075" spans="1:20" ht="36.75" hidden="1" customHeight="1" x14ac:dyDescent="0.25">
      <c r="A1075" s="14">
        <v>1</v>
      </c>
      <c r="B1075" s="101" t="s">
        <v>82</v>
      </c>
      <c r="C1075" s="102">
        <f>C1076+C1077+C1078+C1079</f>
        <v>0</v>
      </c>
      <c r="D1075" s="160"/>
      <c r="M1075" s="328"/>
      <c r="N1075" s="78"/>
      <c r="O1075" s="188"/>
    </row>
    <row r="1076" spans="1:20" hidden="1" x14ac:dyDescent="0.25">
      <c r="A1076" s="14"/>
      <c r="B1076" s="101"/>
      <c r="C1076" s="94"/>
      <c r="D1076" s="160"/>
    </row>
    <row r="1077" spans="1:20" hidden="1" x14ac:dyDescent="0.25">
      <c r="A1077" s="14"/>
      <c r="B1077" s="101"/>
      <c r="C1077" s="94"/>
      <c r="D1077" s="160"/>
    </row>
    <row r="1078" spans="1:20" hidden="1" x14ac:dyDescent="0.25">
      <c r="A1078" s="14"/>
      <c r="B1078" s="101"/>
      <c r="C1078" s="94"/>
      <c r="D1078" s="160"/>
    </row>
    <row r="1079" spans="1:20" hidden="1" x14ac:dyDescent="0.25">
      <c r="A1079" s="14"/>
      <c r="B1079" s="101"/>
      <c r="C1079" s="94"/>
      <c r="D1079" s="160"/>
    </row>
    <row r="1080" spans="1:20" ht="33" hidden="1" customHeight="1" x14ac:dyDescent="0.25">
      <c r="A1080" s="144"/>
      <c r="B1080" s="145" t="s">
        <v>20</v>
      </c>
      <c r="C1080" s="146">
        <f>C1075</f>
        <v>0</v>
      </c>
      <c r="D1080" s="158" t="s">
        <v>12</v>
      </c>
    </row>
    <row r="1081" spans="1:20" hidden="1" x14ac:dyDescent="0.25"/>
    <row r="1082" spans="1:20" ht="41.25" hidden="1" customHeight="1" x14ac:dyDescent="0.25">
      <c r="A1082" s="863" t="s">
        <v>184</v>
      </c>
      <c r="B1082" s="863"/>
      <c r="C1082" s="863"/>
      <c r="D1082" s="863"/>
      <c r="E1082" s="863"/>
      <c r="F1082" s="863"/>
      <c r="G1082" s="863"/>
      <c r="H1082" s="863"/>
      <c r="I1082" s="863"/>
      <c r="J1082" s="863"/>
      <c r="K1082" s="863"/>
    </row>
    <row r="1083" spans="1:20" ht="12.75" hidden="1" customHeight="1" x14ac:dyDescent="0.25">
      <c r="A1083" s="173"/>
      <c r="B1083" s="173"/>
      <c r="C1083" s="173"/>
      <c r="D1083" s="173"/>
      <c r="E1083" s="173"/>
      <c r="F1083" s="173"/>
      <c r="G1083" s="173"/>
      <c r="H1083" s="173"/>
      <c r="I1083" s="173"/>
      <c r="J1083" s="173"/>
      <c r="K1083" s="173"/>
    </row>
    <row r="1084" spans="1:20" s="12" customFormat="1" ht="41.25" hidden="1" customHeight="1" x14ac:dyDescent="0.35">
      <c r="A1084" s="861" t="s">
        <v>131</v>
      </c>
      <c r="B1084" s="861"/>
      <c r="C1084" s="861"/>
      <c r="D1084" s="861"/>
      <c r="E1084" s="861"/>
      <c r="F1084" s="861"/>
      <c r="G1084" s="861"/>
      <c r="H1084" s="861"/>
      <c r="I1084" s="861"/>
      <c r="J1084" s="861"/>
      <c r="K1084" s="861"/>
      <c r="L1084" s="36"/>
      <c r="M1084" s="327"/>
      <c r="N1084" s="67"/>
      <c r="O1084" s="184"/>
      <c r="P1084" s="196"/>
      <c r="Q1084" s="196"/>
      <c r="R1084" s="196"/>
      <c r="S1084" s="92"/>
      <c r="T1084" s="92"/>
    </row>
    <row r="1085" spans="1:20" ht="19.5" hidden="1" customHeight="1" x14ac:dyDescent="0.35">
      <c r="M1085" s="330"/>
      <c r="N1085" s="12"/>
      <c r="O1085" s="189"/>
    </row>
    <row r="1086" spans="1:20" ht="46.5" hidden="1" x14ac:dyDescent="0.25">
      <c r="A1086" s="14" t="s">
        <v>24</v>
      </c>
      <c r="B1086" s="14" t="s">
        <v>14</v>
      </c>
      <c r="C1086" s="14" t="s">
        <v>81</v>
      </c>
      <c r="D1086" s="178" t="s">
        <v>103</v>
      </c>
    </row>
    <row r="1087" spans="1:20" s="78" customFormat="1" hidden="1" x14ac:dyDescent="0.25">
      <c r="A1087" s="91">
        <v>1</v>
      </c>
      <c r="B1087" s="91">
        <v>2</v>
      </c>
      <c r="C1087" s="91">
        <v>3</v>
      </c>
      <c r="D1087" s="151">
        <v>4</v>
      </c>
      <c r="K1087" s="79"/>
      <c r="M1087" s="327"/>
      <c r="N1087" s="67"/>
      <c r="O1087" s="184"/>
      <c r="P1087" s="188"/>
      <c r="Q1087" s="188"/>
      <c r="R1087" s="188"/>
    </row>
    <row r="1088" spans="1:20" ht="36.75" hidden="1" customHeight="1" x14ac:dyDescent="0.25">
      <c r="A1088" s="14">
        <v>1</v>
      </c>
      <c r="B1088" s="101"/>
      <c r="C1088" s="102"/>
      <c r="D1088" s="160"/>
      <c r="M1088" s="328"/>
      <c r="N1088" s="78"/>
      <c r="O1088" s="188"/>
    </row>
    <row r="1089" spans="1:20" hidden="1" x14ac:dyDescent="0.25">
      <c r="A1089" s="14"/>
      <c r="B1089" s="101"/>
      <c r="C1089" s="94"/>
      <c r="D1089" s="160"/>
    </row>
    <row r="1090" spans="1:20" hidden="1" x14ac:dyDescent="0.25">
      <c r="A1090" s="14"/>
      <c r="B1090" s="101"/>
      <c r="C1090" s="94"/>
      <c r="D1090" s="160"/>
    </row>
    <row r="1091" spans="1:20" hidden="1" x14ac:dyDescent="0.25">
      <c r="A1091" s="14"/>
      <c r="B1091" s="101"/>
      <c r="C1091" s="94"/>
      <c r="D1091" s="160"/>
    </row>
    <row r="1092" spans="1:20" hidden="1" x14ac:dyDescent="0.25">
      <c r="A1092" s="14"/>
      <c r="B1092" s="101"/>
      <c r="C1092" s="94"/>
      <c r="D1092" s="160"/>
    </row>
    <row r="1093" spans="1:20" ht="33" hidden="1" customHeight="1" x14ac:dyDescent="0.25">
      <c r="A1093" s="144"/>
      <c r="B1093" s="145" t="s">
        <v>20</v>
      </c>
      <c r="C1093" s="146">
        <f>SUM(C1088:C1092)</f>
        <v>0</v>
      </c>
      <c r="D1093" s="158" t="s">
        <v>12</v>
      </c>
    </row>
    <row r="1094" spans="1:20" hidden="1" x14ac:dyDescent="0.25"/>
    <row r="1095" spans="1:20" s="12" customFormat="1" ht="41.25" hidden="1" customHeight="1" x14ac:dyDescent="0.35">
      <c r="A1095" s="861" t="s">
        <v>135</v>
      </c>
      <c r="B1095" s="861"/>
      <c r="C1095" s="861"/>
      <c r="D1095" s="861"/>
      <c r="E1095" s="861"/>
      <c r="F1095" s="861"/>
      <c r="G1095" s="861"/>
      <c r="H1095" s="861"/>
      <c r="I1095" s="861"/>
      <c r="J1095" s="861"/>
      <c r="K1095" s="861"/>
      <c r="L1095" s="36"/>
      <c r="M1095" s="327"/>
      <c r="N1095" s="67"/>
      <c r="O1095" s="184"/>
      <c r="P1095" s="196"/>
      <c r="Q1095" s="196"/>
      <c r="R1095" s="196"/>
      <c r="S1095" s="92"/>
      <c r="T1095" s="92"/>
    </row>
    <row r="1096" spans="1:20" ht="19.5" hidden="1" customHeight="1" x14ac:dyDescent="0.35">
      <c r="M1096" s="330"/>
      <c r="N1096" s="12"/>
      <c r="O1096" s="189"/>
    </row>
    <row r="1097" spans="1:20" ht="46.5" hidden="1" x14ac:dyDescent="0.25">
      <c r="A1097" s="14" t="s">
        <v>24</v>
      </c>
      <c r="B1097" s="14" t="s">
        <v>14</v>
      </c>
      <c r="C1097" s="14" t="s">
        <v>81</v>
      </c>
      <c r="D1097" s="178" t="s">
        <v>103</v>
      </c>
    </row>
    <row r="1098" spans="1:20" s="78" customFormat="1" hidden="1" x14ac:dyDescent="0.25">
      <c r="A1098" s="91">
        <v>1</v>
      </c>
      <c r="B1098" s="91">
        <v>2</v>
      </c>
      <c r="C1098" s="91">
        <v>3</v>
      </c>
      <c r="D1098" s="151">
        <v>4</v>
      </c>
      <c r="K1098" s="79"/>
      <c r="M1098" s="327"/>
      <c r="N1098" s="67"/>
      <c r="O1098" s="184"/>
      <c r="P1098" s="188"/>
      <c r="Q1098" s="188"/>
      <c r="R1098" s="188"/>
    </row>
    <row r="1099" spans="1:20" ht="36.75" hidden="1" customHeight="1" x14ac:dyDescent="0.25">
      <c r="A1099" s="14">
        <v>1</v>
      </c>
      <c r="B1099" s="101"/>
      <c r="C1099" s="102"/>
      <c r="D1099" s="160"/>
      <c r="M1099" s="328"/>
      <c r="N1099" s="78"/>
      <c r="O1099" s="188"/>
    </row>
    <row r="1100" spans="1:20" hidden="1" x14ac:dyDescent="0.25">
      <c r="A1100" s="14"/>
      <c r="B1100" s="101"/>
      <c r="C1100" s="94"/>
      <c r="D1100" s="160"/>
    </row>
    <row r="1101" spans="1:20" hidden="1" x14ac:dyDescent="0.25">
      <c r="A1101" s="14"/>
      <c r="B1101" s="101"/>
      <c r="C1101" s="94"/>
      <c r="D1101" s="160"/>
    </row>
    <row r="1102" spans="1:20" hidden="1" x14ac:dyDescent="0.25">
      <c r="A1102" s="14"/>
      <c r="B1102" s="101"/>
      <c r="C1102" s="94"/>
      <c r="D1102" s="160"/>
    </row>
    <row r="1103" spans="1:20" hidden="1" x14ac:dyDescent="0.25">
      <c r="A1103" s="14"/>
      <c r="B1103" s="101"/>
      <c r="C1103" s="94"/>
      <c r="D1103" s="160"/>
    </row>
    <row r="1104" spans="1:20" ht="33" hidden="1" customHeight="1" x14ac:dyDescent="0.25">
      <c r="A1104" s="144"/>
      <c r="B1104" s="145" t="s">
        <v>20</v>
      </c>
      <c r="C1104" s="146">
        <f>SUM(C1099:C1103)</f>
        <v>0</v>
      </c>
      <c r="D1104" s="158" t="s">
        <v>12</v>
      </c>
    </row>
    <row r="1105" spans="1:20" hidden="1" x14ac:dyDescent="0.25"/>
    <row r="1106" spans="1:20" s="12" customFormat="1" ht="41.25" hidden="1" customHeight="1" x14ac:dyDescent="0.35">
      <c r="A1106" s="861" t="s">
        <v>136</v>
      </c>
      <c r="B1106" s="861"/>
      <c r="C1106" s="861"/>
      <c r="D1106" s="861"/>
      <c r="E1106" s="861"/>
      <c r="F1106" s="861"/>
      <c r="G1106" s="861"/>
      <c r="H1106" s="861"/>
      <c r="I1106" s="861"/>
      <c r="J1106" s="861"/>
      <c r="K1106" s="861"/>
      <c r="L1106" s="36"/>
      <c r="M1106" s="327"/>
      <c r="N1106" s="67"/>
      <c r="O1106" s="184"/>
      <c r="P1106" s="196"/>
      <c r="Q1106" s="196"/>
      <c r="R1106" s="196"/>
      <c r="S1106" s="92"/>
      <c r="T1106" s="92"/>
    </row>
    <row r="1107" spans="1:20" ht="19.5" hidden="1" customHeight="1" x14ac:dyDescent="0.35">
      <c r="M1107" s="330"/>
      <c r="N1107" s="12"/>
      <c r="O1107" s="189"/>
    </row>
    <row r="1108" spans="1:20" ht="46.5" hidden="1" x14ac:dyDescent="0.25">
      <c r="A1108" s="14" t="s">
        <v>24</v>
      </c>
      <c r="B1108" s="14" t="s">
        <v>14</v>
      </c>
      <c r="C1108" s="14" t="s">
        <v>81</v>
      </c>
      <c r="D1108" s="178" t="s">
        <v>103</v>
      </c>
    </row>
    <row r="1109" spans="1:20" s="78" customFormat="1" hidden="1" x14ac:dyDescent="0.25">
      <c r="A1109" s="91">
        <v>1</v>
      </c>
      <c r="B1109" s="91">
        <v>2</v>
      </c>
      <c r="C1109" s="91">
        <v>3</v>
      </c>
      <c r="D1109" s="151">
        <v>4</v>
      </c>
      <c r="K1109" s="79"/>
      <c r="M1109" s="327"/>
      <c r="N1109" s="67"/>
      <c r="O1109" s="184"/>
      <c r="P1109" s="188"/>
      <c r="Q1109" s="188"/>
      <c r="R1109" s="188"/>
    </row>
    <row r="1110" spans="1:20" ht="36.75" hidden="1" customHeight="1" x14ac:dyDescent="0.25">
      <c r="A1110" s="14">
        <v>1</v>
      </c>
      <c r="B1110" s="101"/>
      <c r="C1110" s="102"/>
      <c r="D1110" s="160"/>
      <c r="M1110" s="328"/>
      <c r="N1110" s="78"/>
      <c r="O1110" s="188"/>
    </row>
    <row r="1111" spans="1:20" hidden="1" x14ac:dyDescent="0.25">
      <c r="A1111" s="14"/>
      <c r="B1111" s="101"/>
      <c r="C1111" s="94"/>
      <c r="D1111" s="160"/>
    </row>
    <row r="1112" spans="1:20" hidden="1" x14ac:dyDescent="0.25">
      <c r="A1112" s="14"/>
      <c r="B1112" s="101"/>
      <c r="C1112" s="94"/>
      <c r="D1112" s="160"/>
    </row>
    <row r="1113" spans="1:20" hidden="1" x14ac:dyDescent="0.25">
      <c r="A1113" s="14"/>
      <c r="B1113" s="101"/>
      <c r="C1113" s="94"/>
      <c r="D1113" s="160"/>
    </row>
    <row r="1114" spans="1:20" hidden="1" x14ac:dyDescent="0.25">
      <c r="A1114" s="14"/>
      <c r="B1114" s="101"/>
      <c r="C1114" s="94"/>
      <c r="D1114" s="160"/>
    </row>
    <row r="1115" spans="1:20" ht="33" hidden="1" customHeight="1" x14ac:dyDescent="0.25">
      <c r="A1115" s="144"/>
      <c r="B1115" s="145" t="s">
        <v>20</v>
      </c>
      <c r="C1115" s="146">
        <f>SUM(C1110:C1114)</f>
        <v>0</v>
      </c>
      <c r="D1115" s="158" t="s">
        <v>12</v>
      </c>
    </row>
    <row r="1116" spans="1:20" hidden="1" x14ac:dyDescent="0.25"/>
    <row r="1117" spans="1:20" s="12" customFormat="1" ht="41.25" hidden="1" customHeight="1" x14ac:dyDescent="0.35">
      <c r="A1117" s="861" t="s">
        <v>137</v>
      </c>
      <c r="B1117" s="861"/>
      <c r="C1117" s="861"/>
      <c r="D1117" s="861"/>
      <c r="E1117" s="861"/>
      <c r="F1117" s="861"/>
      <c r="G1117" s="861"/>
      <c r="H1117" s="861"/>
      <c r="I1117" s="861"/>
      <c r="J1117" s="861"/>
      <c r="K1117" s="861"/>
      <c r="L1117" s="36"/>
      <c r="M1117" s="327"/>
      <c r="N1117" s="67"/>
      <c r="O1117" s="184"/>
      <c r="P1117" s="196"/>
      <c r="Q1117" s="196"/>
      <c r="R1117" s="196"/>
      <c r="S1117" s="92"/>
      <c r="T1117" s="92"/>
    </row>
    <row r="1118" spans="1:20" ht="19.5" hidden="1" customHeight="1" x14ac:dyDescent="0.35">
      <c r="M1118" s="330"/>
      <c r="N1118" s="12"/>
      <c r="O1118" s="189"/>
    </row>
    <row r="1119" spans="1:20" ht="46.5" hidden="1" x14ac:dyDescent="0.25">
      <c r="A1119" s="14" t="s">
        <v>24</v>
      </c>
      <c r="B1119" s="14" t="s">
        <v>14</v>
      </c>
      <c r="C1119" s="14" t="s">
        <v>81</v>
      </c>
      <c r="D1119" s="178" t="s">
        <v>103</v>
      </c>
    </row>
    <row r="1120" spans="1:20" s="78" customFormat="1" hidden="1" x14ac:dyDescent="0.25">
      <c r="A1120" s="91">
        <v>1</v>
      </c>
      <c r="B1120" s="91">
        <v>2</v>
      </c>
      <c r="C1120" s="91">
        <v>3</v>
      </c>
      <c r="D1120" s="151">
        <v>4</v>
      </c>
      <c r="K1120" s="79"/>
      <c r="M1120" s="327"/>
      <c r="N1120" s="67"/>
      <c r="O1120" s="184"/>
      <c r="P1120" s="188"/>
      <c r="Q1120" s="188"/>
      <c r="R1120" s="188"/>
    </row>
    <row r="1121" spans="1:20" ht="36.75" hidden="1" customHeight="1" x14ac:dyDescent="0.25">
      <c r="A1121" s="14">
        <v>1</v>
      </c>
      <c r="B1121" s="101"/>
      <c r="C1121" s="102"/>
      <c r="D1121" s="160"/>
      <c r="M1121" s="328"/>
      <c r="N1121" s="78"/>
      <c r="O1121" s="188"/>
    </row>
    <row r="1122" spans="1:20" hidden="1" x14ac:dyDescent="0.25">
      <c r="A1122" s="14"/>
      <c r="B1122" s="101"/>
      <c r="C1122" s="94"/>
      <c r="D1122" s="160"/>
    </row>
    <row r="1123" spans="1:20" hidden="1" x14ac:dyDescent="0.25">
      <c r="A1123" s="14"/>
      <c r="B1123" s="101"/>
      <c r="C1123" s="94"/>
      <c r="D1123" s="160"/>
    </row>
    <row r="1124" spans="1:20" hidden="1" x14ac:dyDescent="0.25">
      <c r="A1124" s="14"/>
      <c r="B1124" s="101"/>
      <c r="C1124" s="94"/>
      <c r="D1124" s="160"/>
    </row>
    <row r="1125" spans="1:20" hidden="1" x14ac:dyDescent="0.25">
      <c r="A1125" s="14"/>
      <c r="B1125" s="101"/>
      <c r="C1125" s="94"/>
      <c r="D1125" s="160"/>
    </row>
    <row r="1126" spans="1:20" ht="33" hidden="1" customHeight="1" x14ac:dyDescent="0.25">
      <c r="A1126" s="144"/>
      <c r="B1126" s="145" t="s">
        <v>20</v>
      </c>
      <c r="C1126" s="146">
        <f>SUM(C1121:C1125)</f>
        <v>0</v>
      </c>
      <c r="D1126" s="158" t="s">
        <v>12</v>
      </c>
    </row>
    <row r="1127" spans="1:20" hidden="1" x14ac:dyDescent="0.25"/>
    <row r="1128" spans="1:20" hidden="1" x14ac:dyDescent="0.25"/>
    <row r="1129" spans="1:20" ht="47.25" hidden="1" customHeight="1" x14ac:dyDescent="0.25">
      <c r="A1129" s="863" t="s">
        <v>183</v>
      </c>
      <c r="B1129" s="863"/>
      <c r="C1129" s="863"/>
      <c r="D1129" s="863"/>
      <c r="E1129" s="863"/>
      <c r="F1129" s="863"/>
      <c r="G1129" s="863"/>
      <c r="H1129" s="863"/>
      <c r="I1129" s="863"/>
      <c r="J1129" s="863"/>
      <c r="K1129" s="863"/>
    </row>
    <row r="1130" spans="1:20" hidden="1" x14ac:dyDescent="0.25"/>
    <row r="1131" spans="1:20" s="12" customFormat="1" ht="41.25" hidden="1" customHeight="1" x14ac:dyDescent="0.35">
      <c r="A1131" s="861" t="s">
        <v>138</v>
      </c>
      <c r="B1131" s="861"/>
      <c r="C1131" s="861"/>
      <c r="D1131" s="861"/>
      <c r="E1131" s="861"/>
      <c r="F1131" s="861"/>
      <c r="G1131" s="861"/>
      <c r="H1131" s="861"/>
      <c r="I1131" s="861"/>
      <c r="J1131" s="861"/>
      <c r="K1131" s="861"/>
      <c r="L1131" s="36"/>
      <c r="M1131" s="327"/>
      <c r="N1131" s="67"/>
      <c r="O1131" s="184"/>
      <c r="P1131" s="196"/>
      <c r="Q1131" s="196"/>
      <c r="R1131" s="196"/>
      <c r="S1131" s="92"/>
      <c r="T1131" s="92"/>
    </row>
    <row r="1132" spans="1:20" hidden="1" x14ac:dyDescent="0.35">
      <c r="M1132" s="330"/>
      <c r="N1132" s="12"/>
      <c r="O1132" s="189"/>
    </row>
    <row r="1133" spans="1:20" ht="72.75" hidden="1" customHeight="1" x14ac:dyDescent="0.25">
      <c r="A1133" s="14" t="s">
        <v>24</v>
      </c>
      <c r="B1133" s="14" t="s">
        <v>14</v>
      </c>
      <c r="C1133" s="167" t="s">
        <v>132</v>
      </c>
      <c r="D1133" s="167" t="s">
        <v>133</v>
      </c>
      <c r="E1133" s="167" t="s">
        <v>134</v>
      </c>
      <c r="F1133" s="178" t="s">
        <v>103</v>
      </c>
    </row>
    <row r="1134" spans="1:20" s="78" customFormat="1" hidden="1" x14ac:dyDescent="0.25">
      <c r="A1134" s="91">
        <v>1</v>
      </c>
      <c r="B1134" s="91">
        <v>2</v>
      </c>
      <c r="C1134" s="113">
        <v>3</v>
      </c>
      <c r="D1134" s="113">
        <v>4</v>
      </c>
      <c r="E1134" s="113">
        <v>5</v>
      </c>
      <c r="F1134" s="151">
        <v>6</v>
      </c>
      <c r="K1134" s="79"/>
      <c r="M1134" s="327"/>
      <c r="N1134" s="67"/>
      <c r="O1134" s="184"/>
      <c r="P1134" s="188"/>
      <c r="Q1134" s="188"/>
      <c r="R1134" s="188"/>
    </row>
    <row r="1135" spans="1:20" ht="36.75" hidden="1" customHeight="1" x14ac:dyDescent="0.25">
      <c r="A1135" s="14">
        <v>1</v>
      </c>
      <c r="B1135" s="101"/>
      <c r="C1135" s="94"/>
      <c r="D1135" s="14"/>
      <c r="E1135" s="94"/>
      <c r="F1135" s="179"/>
      <c r="M1135" s="328"/>
      <c r="N1135" s="78"/>
      <c r="O1135" s="188"/>
    </row>
    <row r="1136" spans="1:20" ht="27" hidden="1" customHeight="1" x14ac:dyDescent="0.25">
      <c r="A1136" s="14"/>
      <c r="B1136" s="101"/>
      <c r="C1136" s="165"/>
      <c r="D1136" s="167"/>
      <c r="E1136" s="165"/>
      <c r="F1136" s="179"/>
    </row>
    <row r="1137" spans="1:20" ht="32.25" hidden="1" customHeight="1" x14ac:dyDescent="0.25">
      <c r="A1137" s="14"/>
      <c r="B1137" s="101"/>
      <c r="C1137" s="165"/>
      <c r="D1137" s="167"/>
      <c r="E1137" s="165"/>
      <c r="F1137" s="179"/>
    </row>
    <row r="1138" spans="1:20" ht="39.75" hidden="1" customHeight="1" x14ac:dyDescent="0.25">
      <c r="A1138" s="144"/>
      <c r="B1138" s="145" t="s">
        <v>20</v>
      </c>
      <c r="C1138" s="144" t="s">
        <v>21</v>
      </c>
      <c r="D1138" s="144" t="s">
        <v>21</v>
      </c>
      <c r="E1138" s="146">
        <f>E1135</f>
        <v>0</v>
      </c>
      <c r="F1138" s="158" t="s">
        <v>12</v>
      </c>
    </row>
    <row r="1139" spans="1:20" hidden="1" x14ac:dyDescent="0.25"/>
    <row r="1140" spans="1:20" s="12" customFormat="1" ht="41.25" hidden="1" customHeight="1" x14ac:dyDescent="0.35">
      <c r="A1140" s="861" t="s">
        <v>139</v>
      </c>
      <c r="B1140" s="861"/>
      <c r="C1140" s="861"/>
      <c r="D1140" s="861"/>
      <c r="E1140" s="861"/>
      <c r="F1140" s="861"/>
      <c r="G1140" s="861"/>
      <c r="H1140" s="861"/>
      <c r="I1140" s="861"/>
      <c r="J1140" s="861"/>
      <c r="K1140" s="861"/>
      <c r="L1140" s="36"/>
      <c r="M1140" s="327"/>
      <c r="N1140" s="67"/>
      <c r="O1140" s="184"/>
      <c r="P1140" s="196"/>
      <c r="Q1140" s="196"/>
      <c r="R1140" s="196"/>
      <c r="S1140" s="92"/>
      <c r="T1140" s="92"/>
    </row>
    <row r="1141" spans="1:20" hidden="1" x14ac:dyDescent="0.35">
      <c r="M1141" s="330"/>
      <c r="N1141" s="12"/>
      <c r="O1141" s="189"/>
    </row>
    <row r="1142" spans="1:20" ht="72.75" hidden="1" customHeight="1" x14ac:dyDescent="0.25">
      <c r="A1142" s="14" t="s">
        <v>24</v>
      </c>
      <c r="B1142" s="14" t="s">
        <v>14</v>
      </c>
      <c r="C1142" s="167" t="s">
        <v>132</v>
      </c>
      <c r="D1142" s="167" t="s">
        <v>133</v>
      </c>
      <c r="E1142" s="167" t="s">
        <v>134</v>
      </c>
      <c r="F1142" s="178" t="s">
        <v>103</v>
      </c>
    </row>
    <row r="1143" spans="1:20" s="78" customFormat="1" hidden="1" x14ac:dyDescent="0.25">
      <c r="A1143" s="91">
        <v>1</v>
      </c>
      <c r="B1143" s="91">
        <v>2</v>
      </c>
      <c r="C1143" s="113">
        <v>3</v>
      </c>
      <c r="D1143" s="113">
        <v>4</v>
      </c>
      <c r="E1143" s="113">
        <v>5</v>
      </c>
      <c r="F1143" s="151">
        <v>6</v>
      </c>
      <c r="K1143" s="79"/>
      <c r="M1143" s="327"/>
      <c r="N1143" s="67"/>
      <c r="O1143" s="184"/>
      <c r="P1143" s="188"/>
      <c r="Q1143" s="188"/>
      <c r="R1143" s="188"/>
    </row>
    <row r="1144" spans="1:20" ht="36.75" hidden="1" customHeight="1" x14ac:dyDescent="0.25">
      <c r="A1144" s="14">
        <v>1</v>
      </c>
      <c r="B1144" s="101"/>
      <c r="C1144" s="94"/>
      <c r="D1144" s="14"/>
      <c r="E1144" s="94"/>
      <c r="F1144" s="179"/>
      <c r="M1144" s="328"/>
      <c r="N1144" s="78"/>
      <c r="O1144" s="188"/>
    </row>
    <row r="1145" spans="1:20" ht="27" hidden="1" customHeight="1" x14ac:dyDescent="0.25">
      <c r="A1145" s="14"/>
      <c r="B1145" s="101"/>
      <c r="C1145" s="165"/>
      <c r="D1145" s="167"/>
      <c r="E1145" s="165"/>
      <c r="F1145" s="179"/>
    </row>
    <row r="1146" spans="1:20" ht="32.25" hidden="1" customHeight="1" x14ac:dyDescent="0.25">
      <c r="A1146" s="14"/>
      <c r="B1146" s="101"/>
      <c r="C1146" s="165"/>
      <c r="D1146" s="167"/>
      <c r="E1146" s="165"/>
      <c r="F1146" s="179"/>
    </row>
    <row r="1147" spans="1:20" ht="39.75" hidden="1" customHeight="1" x14ac:dyDescent="0.25">
      <c r="A1147" s="144"/>
      <c r="B1147" s="145" t="s">
        <v>20</v>
      </c>
      <c r="C1147" s="144" t="s">
        <v>21</v>
      </c>
      <c r="D1147" s="144" t="s">
        <v>21</v>
      </c>
      <c r="E1147" s="146">
        <f>E1144</f>
        <v>0</v>
      </c>
      <c r="F1147" s="158" t="s">
        <v>12</v>
      </c>
    </row>
    <row r="1148" spans="1:20" hidden="1" x14ac:dyDescent="0.25"/>
    <row r="1149" spans="1:20" hidden="1" x14ac:dyDescent="0.25"/>
    <row r="1150" spans="1:20" ht="47.25" hidden="1" customHeight="1" x14ac:dyDescent="0.25">
      <c r="A1150" s="863" t="s">
        <v>182</v>
      </c>
      <c r="B1150" s="863"/>
      <c r="C1150" s="863"/>
      <c r="D1150" s="863"/>
      <c r="E1150" s="863"/>
      <c r="F1150" s="863"/>
      <c r="G1150" s="863"/>
      <c r="H1150" s="863"/>
      <c r="I1150" s="863"/>
      <c r="J1150" s="863"/>
      <c r="K1150" s="863"/>
    </row>
    <row r="1151" spans="1:20" hidden="1" x14ac:dyDescent="0.25"/>
    <row r="1152" spans="1:20" ht="38.25" hidden="1" customHeight="1" x14ac:dyDescent="0.25">
      <c r="A1152" s="866" t="s">
        <v>140</v>
      </c>
      <c r="B1152" s="866"/>
      <c r="C1152" s="866"/>
      <c r="D1152" s="866"/>
      <c r="E1152" s="866"/>
      <c r="F1152" s="866"/>
      <c r="G1152" s="866"/>
      <c r="H1152" s="866"/>
      <c r="I1152" s="866"/>
      <c r="J1152" s="866"/>
      <c r="K1152" s="866"/>
    </row>
    <row r="1153" spans="1:18" hidden="1" x14ac:dyDescent="0.25">
      <c r="A1153" s="32"/>
      <c r="B1153" s="11"/>
      <c r="C1153" s="17"/>
      <c r="D1153" s="17"/>
      <c r="E1153" s="17"/>
      <c r="F1153" s="17"/>
    </row>
    <row r="1154" spans="1:18" ht="63" hidden="1" customHeight="1" x14ac:dyDescent="0.25">
      <c r="A1154" s="167" t="s">
        <v>24</v>
      </c>
      <c r="B1154" s="167" t="s">
        <v>14</v>
      </c>
      <c r="C1154" s="167" t="s">
        <v>71</v>
      </c>
      <c r="D1154" s="167" t="s">
        <v>72</v>
      </c>
      <c r="E1154" s="167" t="s">
        <v>73</v>
      </c>
      <c r="F1154" s="178" t="s">
        <v>103</v>
      </c>
    </row>
    <row r="1155" spans="1:18" s="78" customFormat="1" hidden="1" x14ac:dyDescent="0.25">
      <c r="A1155" s="113">
        <v>1</v>
      </c>
      <c r="B1155" s="113">
        <v>2</v>
      </c>
      <c r="C1155" s="113">
        <v>3</v>
      </c>
      <c r="D1155" s="113">
        <v>4</v>
      </c>
      <c r="E1155" s="113">
        <v>5</v>
      </c>
      <c r="F1155" s="154">
        <v>6</v>
      </c>
      <c r="K1155" s="79"/>
      <c r="M1155" s="327"/>
      <c r="N1155" s="67"/>
      <c r="O1155" s="184"/>
      <c r="P1155" s="188"/>
      <c r="Q1155" s="188"/>
      <c r="R1155" s="188"/>
    </row>
    <row r="1156" spans="1:18" hidden="1" x14ac:dyDescent="0.25">
      <c r="A1156" s="171"/>
      <c r="B1156" s="26"/>
      <c r="C1156" s="167"/>
      <c r="D1156" s="13"/>
      <c r="E1156" s="165"/>
      <c r="F1156" s="153"/>
      <c r="M1156" s="328"/>
      <c r="N1156" s="78"/>
      <c r="O1156" s="188"/>
    </row>
    <row r="1157" spans="1:18" hidden="1" x14ac:dyDescent="0.25">
      <c r="A1157" s="167"/>
      <c r="B1157" s="10"/>
      <c r="C1157" s="167"/>
      <c r="D1157" s="13"/>
      <c r="E1157" s="165"/>
      <c r="F1157" s="153"/>
    </row>
    <row r="1158" spans="1:18" hidden="1" x14ac:dyDescent="0.25">
      <c r="A1158" s="167"/>
      <c r="B1158" s="10"/>
      <c r="C1158" s="167"/>
      <c r="D1158" s="13"/>
      <c r="E1158" s="165"/>
      <c r="F1158" s="153"/>
    </row>
    <row r="1159" spans="1:18" hidden="1" x14ac:dyDescent="0.25">
      <c r="A1159" s="167"/>
      <c r="B1159" s="10"/>
      <c r="C1159" s="167"/>
      <c r="D1159" s="13"/>
      <c r="E1159" s="165"/>
      <c r="F1159" s="153"/>
    </row>
    <row r="1160" spans="1:18" ht="35.1" hidden="1" customHeight="1" x14ac:dyDescent="0.25">
      <c r="A1160" s="144"/>
      <c r="B1160" s="145" t="s">
        <v>20</v>
      </c>
      <c r="C1160" s="144" t="s">
        <v>21</v>
      </c>
      <c r="D1160" s="144" t="s">
        <v>21</v>
      </c>
      <c r="E1160" s="146">
        <f>SUM(E1156:E1159)</f>
        <v>0</v>
      </c>
      <c r="F1160" s="155" t="s">
        <v>12</v>
      </c>
    </row>
    <row r="1161" spans="1:18" hidden="1" x14ac:dyDescent="0.25">
      <c r="A1161" s="30"/>
      <c r="B1161" s="31"/>
      <c r="C1161" s="30"/>
      <c r="D1161" s="30"/>
      <c r="E1161" s="30"/>
      <c r="F1161" s="30"/>
    </row>
    <row r="1162" spans="1:18" hidden="1" x14ac:dyDescent="0.25">
      <c r="A1162" s="860" t="s">
        <v>118</v>
      </c>
      <c r="B1162" s="860"/>
      <c r="C1162" s="860"/>
      <c r="D1162" s="860"/>
      <c r="E1162" s="860"/>
      <c r="F1162" s="860"/>
      <c r="G1162" s="860"/>
      <c r="H1162" s="860"/>
      <c r="I1162" s="860"/>
      <c r="J1162" s="860"/>
      <c r="K1162" s="860"/>
    </row>
    <row r="1163" spans="1:18" hidden="1" x14ac:dyDescent="0.25">
      <c r="A1163" s="30"/>
      <c r="B1163" s="11"/>
      <c r="C1163" s="17"/>
      <c r="D1163" s="17"/>
      <c r="E1163" s="17"/>
      <c r="F1163" s="17"/>
    </row>
    <row r="1164" spans="1:18" ht="60" hidden="1" customHeight="1" x14ac:dyDescent="0.25">
      <c r="A1164" s="167" t="s">
        <v>24</v>
      </c>
      <c r="B1164" s="167" t="s">
        <v>14</v>
      </c>
      <c r="C1164" s="167" t="s">
        <v>74</v>
      </c>
      <c r="D1164" s="167" t="s">
        <v>117</v>
      </c>
      <c r="E1164" s="178" t="s">
        <v>103</v>
      </c>
      <c r="F1164" s="17"/>
    </row>
    <row r="1165" spans="1:18" s="78" customFormat="1" hidden="1" x14ac:dyDescent="0.25">
      <c r="A1165" s="113">
        <v>1</v>
      </c>
      <c r="B1165" s="113">
        <v>2</v>
      </c>
      <c r="C1165" s="113">
        <v>3</v>
      </c>
      <c r="D1165" s="113">
        <v>4</v>
      </c>
      <c r="E1165" s="154">
        <v>5</v>
      </c>
      <c r="F1165" s="1"/>
      <c r="K1165" s="79"/>
      <c r="M1165" s="327"/>
      <c r="N1165" s="67"/>
      <c r="O1165" s="184"/>
      <c r="P1165" s="188"/>
      <c r="Q1165" s="188"/>
      <c r="R1165" s="188"/>
    </row>
    <row r="1166" spans="1:18" hidden="1" x14ac:dyDescent="0.25">
      <c r="A1166" s="167"/>
      <c r="B1166" s="26"/>
      <c r="C1166" s="13"/>
      <c r="D1166" s="165"/>
      <c r="E1166" s="153"/>
      <c r="F1166" s="17"/>
      <c r="M1166" s="328"/>
      <c r="N1166" s="78"/>
      <c r="O1166" s="188"/>
    </row>
    <row r="1167" spans="1:18" hidden="1" x14ac:dyDescent="0.25">
      <c r="A1167" s="167"/>
      <c r="B1167" s="10"/>
      <c r="C1167" s="13"/>
      <c r="D1167" s="165"/>
      <c r="E1167" s="153"/>
      <c r="F1167" s="17"/>
    </row>
    <row r="1168" spans="1:18" hidden="1" x14ac:dyDescent="0.25">
      <c r="A1168" s="167"/>
      <c r="B1168" s="10"/>
      <c r="C1168" s="13"/>
      <c r="D1168" s="165"/>
      <c r="E1168" s="153"/>
      <c r="F1168" s="17"/>
    </row>
    <row r="1169" spans="1:18" ht="35.1" hidden="1" customHeight="1" x14ac:dyDescent="0.25">
      <c r="A1169" s="144"/>
      <c r="B1169" s="145" t="s">
        <v>20</v>
      </c>
      <c r="C1169" s="144" t="s">
        <v>21</v>
      </c>
      <c r="D1169" s="146">
        <f>SUM(D1166:D1168)</f>
        <v>0</v>
      </c>
      <c r="E1169" s="153" t="s">
        <v>12</v>
      </c>
      <c r="F1169" s="17"/>
    </row>
    <row r="1170" spans="1:18" hidden="1" x14ac:dyDescent="0.25">
      <c r="A1170" s="30"/>
      <c r="B1170" s="31"/>
      <c r="C1170" s="30"/>
      <c r="D1170" s="30"/>
      <c r="E1170" s="30"/>
      <c r="F1170" s="30"/>
    </row>
    <row r="1171" spans="1:18" hidden="1" x14ac:dyDescent="0.25">
      <c r="A1171" s="860" t="s">
        <v>141</v>
      </c>
      <c r="B1171" s="860"/>
      <c r="C1171" s="860"/>
      <c r="D1171" s="860"/>
      <c r="E1171" s="860"/>
      <c r="F1171" s="860"/>
      <c r="G1171" s="860"/>
      <c r="H1171" s="860"/>
      <c r="I1171" s="860"/>
      <c r="J1171" s="860"/>
      <c r="K1171" s="860"/>
    </row>
    <row r="1172" spans="1:18" hidden="1" x14ac:dyDescent="0.25">
      <c r="A1172" s="30"/>
      <c r="B1172" s="11"/>
      <c r="C1172" s="17"/>
      <c r="D1172" s="17"/>
      <c r="E1172" s="17"/>
      <c r="F1172" s="17"/>
    </row>
    <row r="1173" spans="1:18" ht="60" hidden="1" customHeight="1" x14ac:dyDescent="0.25">
      <c r="A1173" s="167" t="s">
        <v>24</v>
      </c>
      <c r="B1173" s="167" t="s">
        <v>14</v>
      </c>
      <c r="C1173" s="167" t="s">
        <v>74</v>
      </c>
      <c r="D1173" s="167" t="s">
        <v>117</v>
      </c>
      <c r="E1173" s="178" t="s">
        <v>103</v>
      </c>
      <c r="F1173" s="17"/>
    </row>
    <row r="1174" spans="1:18" s="78" customFormat="1" hidden="1" x14ac:dyDescent="0.25">
      <c r="A1174" s="113">
        <v>1</v>
      </c>
      <c r="B1174" s="113">
        <v>2</v>
      </c>
      <c r="C1174" s="113">
        <v>3</v>
      </c>
      <c r="D1174" s="113">
        <v>4</v>
      </c>
      <c r="E1174" s="154">
        <v>5</v>
      </c>
      <c r="F1174" s="1"/>
      <c r="K1174" s="79"/>
      <c r="M1174" s="327"/>
      <c r="N1174" s="67"/>
      <c r="O1174" s="184"/>
      <c r="P1174" s="188"/>
      <c r="Q1174" s="188"/>
      <c r="R1174" s="188"/>
    </row>
    <row r="1175" spans="1:18" hidden="1" x14ac:dyDescent="0.25">
      <c r="A1175" s="167"/>
      <c r="B1175" s="26"/>
      <c r="C1175" s="13"/>
      <c r="D1175" s="165"/>
      <c r="E1175" s="153"/>
      <c r="F1175" s="17"/>
      <c r="M1175" s="328"/>
      <c r="N1175" s="78"/>
      <c r="O1175" s="188"/>
    </row>
    <row r="1176" spans="1:18" hidden="1" x14ac:dyDescent="0.25">
      <c r="A1176" s="167"/>
      <c r="B1176" s="10"/>
      <c r="C1176" s="13"/>
      <c r="D1176" s="165"/>
      <c r="E1176" s="153"/>
      <c r="F1176" s="17"/>
    </row>
    <row r="1177" spans="1:18" hidden="1" x14ac:dyDescent="0.25">
      <c r="A1177" s="167"/>
      <c r="B1177" s="10"/>
      <c r="C1177" s="13"/>
      <c r="D1177" s="165"/>
      <c r="E1177" s="153"/>
      <c r="F1177" s="17"/>
    </row>
    <row r="1178" spans="1:18" ht="35.1" hidden="1" customHeight="1" x14ac:dyDescent="0.25">
      <c r="A1178" s="144"/>
      <c r="B1178" s="145" t="s">
        <v>20</v>
      </c>
      <c r="C1178" s="144" t="s">
        <v>21</v>
      </c>
      <c r="D1178" s="146">
        <f>SUM(D1175:D1177)</f>
        <v>0</v>
      </c>
      <c r="E1178" s="153" t="s">
        <v>12</v>
      </c>
      <c r="F1178" s="17"/>
    </row>
    <row r="1179" spans="1:18" hidden="1" x14ac:dyDescent="0.25">
      <c r="A1179" s="30"/>
      <c r="B1179" s="31"/>
      <c r="C1179" s="30"/>
      <c r="D1179" s="30"/>
      <c r="E1179" s="30"/>
      <c r="F1179" s="30"/>
    </row>
    <row r="1180" spans="1:18" hidden="1" x14ac:dyDescent="0.25">
      <c r="A1180" s="911" t="s">
        <v>157</v>
      </c>
      <c r="B1180" s="911"/>
      <c r="C1180" s="911"/>
      <c r="D1180" s="911"/>
      <c r="E1180" s="911"/>
      <c r="F1180" s="911"/>
      <c r="G1180" s="911"/>
      <c r="H1180" s="911"/>
      <c r="I1180" s="911"/>
      <c r="J1180" s="911"/>
      <c r="K1180" s="911"/>
    </row>
    <row r="1181" spans="1:18" hidden="1" x14ac:dyDescent="0.25">
      <c r="A1181" s="862"/>
      <c r="B1181" s="862"/>
      <c r="C1181" s="862"/>
      <c r="D1181" s="862"/>
      <c r="E1181" s="862"/>
      <c r="F1181" s="862"/>
    </row>
    <row r="1182" spans="1:18" ht="60" hidden="1" customHeight="1" x14ac:dyDescent="0.25">
      <c r="A1182" s="167" t="s">
        <v>24</v>
      </c>
      <c r="B1182" s="167" t="s">
        <v>14</v>
      </c>
      <c r="C1182" s="167" t="s">
        <v>78</v>
      </c>
      <c r="D1182" s="167" t="s">
        <v>27</v>
      </c>
      <c r="E1182" s="167" t="s">
        <v>79</v>
      </c>
      <c r="F1182" s="167" t="s">
        <v>7</v>
      </c>
      <c r="G1182" s="178" t="s">
        <v>103</v>
      </c>
    </row>
    <row r="1183" spans="1:18" s="78" customFormat="1" hidden="1" x14ac:dyDescent="0.25">
      <c r="A1183" s="113">
        <v>1</v>
      </c>
      <c r="B1183" s="113">
        <v>2</v>
      </c>
      <c r="C1183" s="113">
        <v>3</v>
      </c>
      <c r="D1183" s="113">
        <v>4</v>
      </c>
      <c r="E1183" s="113">
        <v>5</v>
      </c>
      <c r="F1183" s="113">
        <v>6</v>
      </c>
      <c r="G1183" s="154">
        <v>7</v>
      </c>
      <c r="K1183" s="79"/>
      <c r="M1183" s="327"/>
      <c r="N1183" s="67"/>
      <c r="O1183" s="184"/>
      <c r="P1183" s="188"/>
      <c r="Q1183" s="188"/>
      <c r="R1183" s="188"/>
    </row>
    <row r="1184" spans="1:18" ht="34.5" hidden="1" customHeight="1" x14ac:dyDescent="0.25">
      <c r="A1184" s="167">
        <v>1</v>
      </c>
      <c r="B1184" s="10"/>
      <c r="C1184" s="167"/>
      <c r="D1184" s="167"/>
      <c r="E1184" s="165" t="e">
        <f>F1184/D1184</f>
        <v>#DIV/0!</v>
      </c>
      <c r="F1184" s="165"/>
      <c r="G1184" s="179"/>
      <c r="M1184" s="328"/>
      <c r="N1184" s="78"/>
      <c r="O1184" s="188"/>
    </row>
    <row r="1185" spans="1:18" ht="34.5" hidden="1" customHeight="1" x14ac:dyDescent="0.25">
      <c r="A1185" s="167">
        <v>2</v>
      </c>
      <c r="B1185" s="10"/>
      <c r="C1185" s="14"/>
      <c r="D1185" s="14"/>
      <c r="E1185" s="165" t="e">
        <f t="shared" ref="E1185:E1186" si="41">F1185/D1185</f>
        <v>#DIV/0!</v>
      </c>
      <c r="F1185" s="165"/>
      <c r="G1185" s="179"/>
    </row>
    <row r="1186" spans="1:18" ht="34.5" hidden="1" customHeight="1" x14ac:dyDescent="0.25">
      <c r="A1186" s="167">
        <v>3</v>
      </c>
      <c r="B1186" s="10"/>
      <c r="C1186" s="167"/>
      <c r="D1186" s="167"/>
      <c r="E1186" s="165" t="e">
        <f t="shared" si="41"/>
        <v>#DIV/0!</v>
      </c>
      <c r="F1186" s="165"/>
      <c r="G1186" s="179"/>
    </row>
    <row r="1187" spans="1:18" ht="34.5" hidden="1" customHeight="1" x14ac:dyDescent="0.25">
      <c r="A1187" s="144"/>
      <c r="B1187" s="145" t="s">
        <v>20</v>
      </c>
      <c r="C1187" s="144" t="s">
        <v>21</v>
      </c>
      <c r="D1187" s="144" t="s">
        <v>21</v>
      </c>
      <c r="E1187" s="144" t="s">
        <v>21</v>
      </c>
      <c r="F1187" s="146">
        <f>F1186+F1185+F1184</f>
        <v>0</v>
      </c>
      <c r="G1187" s="153" t="s">
        <v>12</v>
      </c>
    </row>
    <row r="1188" spans="1:18" hidden="1" x14ac:dyDescent="0.25">
      <c r="A1188" s="30"/>
      <c r="B1188" s="31"/>
      <c r="C1188" s="30"/>
      <c r="D1188" s="30"/>
      <c r="E1188" s="30"/>
      <c r="F1188" s="30"/>
    </row>
    <row r="1189" spans="1:18" hidden="1" x14ac:dyDescent="0.25">
      <c r="A1189" s="30"/>
      <c r="B1189" s="31"/>
      <c r="C1189" s="30"/>
      <c r="D1189" s="30"/>
      <c r="E1189" s="30"/>
      <c r="F1189" s="30"/>
    </row>
    <row r="1190" spans="1:18" ht="39.75" customHeight="1" x14ac:dyDescent="0.25">
      <c r="A1190" s="863" t="s">
        <v>181</v>
      </c>
      <c r="B1190" s="863"/>
      <c r="C1190" s="863"/>
      <c r="D1190" s="863"/>
      <c r="E1190" s="863"/>
      <c r="F1190" s="863"/>
      <c r="G1190" s="863"/>
      <c r="H1190" s="863"/>
      <c r="I1190" s="863"/>
      <c r="J1190" s="863"/>
      <c r="K1190" s="863"/>
    </row>
    <row r="1191" spans="1:18" hidden="1" x14ac:dyDescent="0.25">
      <c r="A1191" s="30"/>
      <c r="B1191" s="31"/>
      <c r="C1191" s="30"/>
      <c r="D1191" s="30"/>
      <c r="E1191" s="30"/>
      <c r="F1191" s="30"/>
    </row>
    <row r="1192" spans="1:18" ht="28.5" hidden="1" customHeight="1" x14ac:dyDescent="0.25">
      <c r="A1192" s="865" t="s">
        <v>142</v>
      </c>
      <c r="B1192" s="865"/>
      <c r="C1192" s="865"/>
      <c r="D1192" s="865"/>
      <c r="E1192" s="865"/>
      <c r="F1192" s="865"/>
      <c r="G1192" s="865"/>
      <c r="H1192" s="865"/>
      <c r="I1192" s="865"/>
      <c r="J1192" s="865"/>
      <c r="K1192" s="865"/>
    </row>
    <row r="1193" spans="1:18" hidden="1" x14ac:dyDescent="0.25">
      <c r="A1193" s="166"/>
      <c r="B1193" s="34"/>
      <c r="C1193" s="166"/>
      <c r="D1193" s="166"/>
      <c r="E1193" s="166"/>
      <c r="F1193" s="166"/>
    </row>
    <row r="1194" spans="1:18" ht="72" hidden="1" customHeight="1" x14ac:dyDescent="0.25">
      <c r="A1194" s="167" t="s">
        <v>24</v>
      </c>
      <c r="B1194" s="167" t="s">
        <v>14</v>
      </c>
      <c r="C1194" s="167" t="s">
        <v>65</v>
      </c>
      <c r="D1194" s="167" t="s">
        <v>59</v>
      </c>
      <c r="E1194" s="167" t="s">
        <v>60</v>
      </c>
      <c r="F1194" s="167" t="s">
        <v>159</v>
      </c>
      <c r="G1194" s="178" t="s">
        <v>103</v>
      </c>
    </row>
    <row r="1195" spans="1:18" s="78" customFormat="1" hidden="1" x14ac:dyDescent="0.25">
      <c r="A1195" s="113">
        <v>1</v>
      </c>
      <c r="B1195" s="113">
        <v>2</v>
      </c>
      <c r="C1195" s="113">
        <v>3</v>
      </c>
      <c r="D1195" s="113">
        <v>4</v>
      </c>
      <c r="E1195" s="113">
        <v>5</v>
      </c>
      <c r="F1195" s="113">
        <v>6</v>
      </c>
      <c r="G1195" s="154">
        <v>7</v>
      </c>
      <c r="K1195" s="79"/>
      <c r="M1195" s="327"/>
      <c r="N1195" s="67"/>
      <c r="O1195" s="184"/>
      <c r="P1195" s="188"/>
      <c r="Q1195" s="188"/>
      <c r="R1195" s="188"/>
    </row>
    <row r="1196" spans="1:18" ht="51" hidden="1" customHeight="1" x14ac:dyDescent="0.25">
      <c r="A1196" s="167">
        <v>1</v>
      </c>
      <c r="B1196" s="10" t="s">
        <v>61</v>
      </c>
      <c r="C1196" s="167"/>
      <c r="D1196" s="167"/>
      <c r="E1196" s="165" t="e">
        <f>F1196/D1196/C1196</f>
        <v>#DIV/0!</v>
      </c>
      <c r="F1196" s="165"/>
      <c r="G1196" s="153"/>
      <c r="M1196" s="328"/>
      <c r="N1196" s="78"/>
      <c r="O1196" s="188"/>
    </row>
    <row r="1197" spans="1:18" ht="61.5" hidden="1" customHeight="1" x14ac:dyDescent="0.25">
      <c r="A1197" s="167">
        <v>2</v>
      </c>
      <c r="B1197" s="10" t="s">
        <v>62</v>
      </c>
      <c r="C1197" s="167"/>
      <c r="D1197" s="167"/>
      <c r="E1197" s="165" t="e">
        <f t="shared" ref="E1197:E1201" si="42">F1197/D1197/C1197</f>
        <v>#DIV/0!</v>
      </c>
      <c r="F1197" s="165"/>
      <c r="G1197" s="153"/>
    </row>
    <row r="1198" spans="1:18" ht="57" hidden="1" customHeight="1" x14ac:dyDescent="0.25">
      <c r="A1198" s="167">
        <v>3</v>
      </c>
      <c r="B1198" s="10" t="s">
        <v>63</v>
      </c>
      <c r="C1198" s="167"/>
      <c r="D1198" s="167"/>
      <c r="E1198" s="165" t="e">
        <f t="shared" si="42"/>
        <v>#DIV/0!</v>
      </c>
      <c r="F1198" s="165"/>
      <c r="G1198" s="153"/>
    </row>
    <row r="1199" spans="1:18" ht="28.5" hidden="1" customHeight="1" x14ac:dyDescent="0.25">
      <c r="A1199" s="167">
        <v>4</v>
      </c>
      <c r="B1199" s="10" t="s">
        <v>64</v>
      </c>
      <c r="C1199" s="167"/>
      <c r="D1199" s="167"/>
      <c r="E1199" s="165" t="e">
        <f t="shared" si="42"/>
        <v>#DIV/0!</v>
      </c>
      <c r="F1199" s="165"/>
      <c r="G1199" s="153"/>
    </row>
    <row r="1200" spans="1:18" ht="103.5" hidden="1" customHeight="1" x14ac:dyDescent="0.25">
      <c r="A1200" s="167">
        <v>5</v>
      </c>
      <c r="B1200" s="10" t="s">
        <v>90</v>
      </c>
      <c r="C1200" s="167"/>
      <c r="D1200" s="167"/>
      <c r="E1200" s="165" t="e">
        <f t="shared" si="42"/>
        <v>#DIV/0!</v>
      </c>
      <c r="F1200" s="165"/>
      <c r="G1200" s="153"/>
    </row>
    <row r="1201" spans="1:18" ht="42.75" hidden="1" customHeight="1" x14ac:dyDescent="0.25">
      <c r="A1201" s="167">
        <v>6</v>
      </c>
      <c r="B1201" s="10" t="s">
        <v>91</v>
      </c>
      <c r="C1201" s="167"/>
      <c r="D1201" s="167"/>
      <c r="E1201" s="165" t="e">
        <f t="shared" si="42"/>
        <v>#DIV/0!</v>
      </c>
      <c r="F1201" s="165"/>
      <c r="G1201" s="153"/>
    </row>
    <row r="1202" spans="1:18" ht="35.1" hidden="1" customHeight="1" x14ac:dyDescent="0.25">
      <c r="A1202" s="144"/>
      <c r="B1202" s="145" t="s">
        <v>20</v>
      </c>
      <c r="C1202" s="144" t="s">
        <v>21</v>
      </c>
      <c r="D1202" s="144" t="s">
        <v>21</v>
      </c>
      <c r="E1202" s="144" t="s">
        <v>21</v>
      </c>
      <c r="F1202" s="146">
        <f>F1201+F1200+F1199+F1198+F1197+F1196</f>
        <v>0</v>
      </c>
      <c r="G1202" s="153" t="s">
        <v>12</v>
      </c>
    </row>
    <row r="1203" spans="1:18" hidden="1" x14ac:dyDescent="0.25">
      <c r="A1203" s="17"/>
      <c r="B1203" s="11"/>
      <c r="C1203" s="17"/>
      <c r="D1203" s="17"/>
      <c r="E1203" s="17"/>
      <c r="F1203" s="17"/>
    </row>
    <row r="1204" spans="1:18" ht="40.5" hidden="1" customHeight="1" x14ac:dyDescent="0.25">
      <c r="A1204" s="865" t="s">
        <v>143</v>
      </c>
      <c r="B1204" s="865"/>
      <c r="C1204" s="865"/>
      <c r="D1204" s="865"/>
      <c r="E1204" s="865"/>
      <c r="F1204" s="865"/>
      <c r="G1204" s="865"/>
      <c r="H1204" s="865"/>
      <c r="I1204" s="865"/>
      <c r="J1204" s="865"/>
      <c r="K1204" s="865"/>
    </row>
    <row r="1205" spans="1:18" hidden="1" x14ac:dyDescent="0.25">
      <c r="A1205" s="163"/>
      <c r="B1205" s="24"/>
      <c r="C1205" s="163"/>
      <c r="D1205" s="163"/>
      <c r="E1205" s="163"/>
      <c r="F1205" s="17"/>
    </row>
    <row r="1206" spans="1:18" ht="62.25" hidden="1" customHeight="1" x14ac:dyDescent="0.25">
      <c r="A1206" s="167" t="s">
        <v>24</v>
      </c>
      <c r="B1206" s="167" t="s">
        <v>14</v>
      </c>
      <c r="C1206" s="167" t="s">
        <v>66</v>
      </c>
      <c r="D1206" s="167" t="s">
        <v>145</v>
      </c>
      <c r="E1206" s="169" t="s">
        <v>107</v>
      </c>
      <c r="F1206" s="167" t="s">
        <v>144</v>
      </c>
      <c r="G1206" s="178" t="s">
        <v>103</v>
      </c>
    </row>
    <row r="1207" spans="1:18" s="78" customFormat="1" hidden="1" x14ac:dyDescent="0.25">
      <c r="A1207" s="113">
        <v>1</v>
      </c>
      <c r="B1207" s="113">
        <v>2</v>
      </c>
      <c r="C1207" s="113">
        <v>3</v>
      </c>
      <c r="D1207" s="113">
        <v>4</v>
      </c>
      <c r="E1207" s="1">
        <v>5</v>
      </c>
      <c r="F1207" s="113">
        <v>6</v>
      </c>
      <c r="G1207" s="154">
        <v>7</v>
      </c>
      <c r="K1207" s="79"/>
      <c r="M1207" s="327"/>
      <c r="N1207" s="67"/>
      <c r="O1207" s="184"/>
      <c r="P1207" s="188"/>
      <c r="Q1207" s="188"/>
      <c r="R1207" s="188"/>
    </row>
    <row r="1208" spans="1:18" ht="58.5" hidden="1" customHeight="1" x14ac:dyDescent="0.25">
      <c r="A1208" s="167">
        <v>1</v>
      </c>
      <c r="B1208" s="10" t="s">
        <v>87</v>
      </c>
      <c r="C1208" s="167"/>
      <c r="D1208" s="165" t="e">
        <f>F1208/C1208</f>
        <v>#DIV/0!</v>
      </c>
      <c r="E1208" s="169" t="s">
        <v>12</v>
      </c>
      <c r="F1208" s="165"/>
      <c r="G1208" s="153"/>
      <c r="M1208" s="328"/>
      <c r="N1208" s="78"/>
      <c r="O1208" s="188"/>
    </row>
    <row r="1209" spans="1:18" ht="57.75" hidden="1" customHeight="1" x14ac:dyDescent="0.25">
      <c r="A1209" s="167">
        <v>2</v>
      </c>
      <c r="B1209" s="10" t="s">
        <v>198</v>
      </c>
      <c r="C1209" s="167" t="s">
        <v>12</v>
      </c>
      <c r="D1209" s="165"/>
      <c r="E1209" s="169" t="e">
        <f>F1209/D1209</f>
        <v>#DIV/0!</v>
      </c>
      <c r="F1209" s="165"/>
      <c r="G1209" s="153"/>
    </row>
    <row r="1210" spans="1:18" ht="34.5" hidden="1" customHeight="1" x14ac:dyDescent="0.25">
      <c r="A1210" s="144"/>
      <c r="B1210" s="145" t="s">
        <v>20</v>
      </c>
      <c r="C1210" s="144" t="s">
        <v>12</v>
      </c>
      <c r="D1210" s="144" t="s">
        <v>12</v>
      </c>
      <c r="E1210" s="144" t="s">
        <v>12</v>
      </c>
      <c r="F1210" s="146">
        <f>F1208+F1209</f>
        <v>0</v>
      </c>
      <c r="G1210" s="153" t="s">
        <v>12</v>
      </c>
    </row>
    <row r="1211" spans="1:18" hidden="1" x14ac:dyDescent="0.25">
      <c r="A1211" s="17"/>
      <c r="B1211" s="11"/>
      <c r="C1211" s="17"/>
      <c r="D1211" s="17"/>
      <c r="E1211" s="17"/>
      <c r="F1211" s="17"/>
    </row>
    <row r="1212" spans="1:18" s="17" customFormat="1" ht="42" hidden="1" customHeight="1" x14ac:dyDescent="0.25">
      <c r="A1212" s="861" t="s">
        <v>146</v>
      </c>
      <c r="B1212" s="861"/>
      <c r="C1212" s="861"/>
      <c r="D1212" s="861"/>
      <c r="E1212" s="861"/>
      <c r="F1212" s="861"/>
      <c r="G1212" s="861"/>
      <c r="H1212" s="861"/>
      <c r="I1212" s="861"/>
      <c r="J1212" s="861"/>
      <c r="K1212" s="861"/>
      <c r="M1212" s="327"/>
      <c r="N1212" s="67"/>
      <c r="O1212" s="184"/>
      <c r="P1212" s="20"/>
      <c r="Q1212" s="20"/>
      <c r="R1212" s="20"/>
    </row>
    <row r="1213" spans="1:18" s="17" customFormat="1" ht="15.75" hidden="1" customHeight="1" x14ac:dyDescent="0.25">
      <c r="A1213" s="172"/>
      <c r="B1213" s="172"/>
      <c r="C1213" s="172"/>
      <c r="D1213" s="172"/>
      <c r="E1213" s="172"/>
      <c r="F1213" s="172"/>
      <c r="G1213" s="172"/>
      <c r="H1213" s="172"/>
      <c r="I1213" s="172"/>
      <c r="J1213" s="172"/>
      <c r="K1213" s="19"/>
      <c r="M1213" s="332"/>
      <c r="O1213" s="20"/>
      <c r="P1213" s="20"/>
      <c r="Q1213" s="20"/>
      <c r="R1213" s="20"/>
    </row>
    <row r="1214" spans="1:18" s="17" customFormat="1" ht="82.5" hidden="1" customHeight="1" x14ac:dyDescent="0.25">
      <c r="A1214" s="167" t="s">
        <v>24</v>
      </c>
      <c r="B1214" s="167" t="s">
        <v>0</v>
      </c>
      <c r="C1214" s="167" t="s">
        <v>69</v>
      </c>
      <c r="D1214" s="167" t="s">
        <v>67</v>
      </c>
      <c r="E1214" s="167" t="s">
        <v>70</v>
      </c>
      <c r="F1214" s="167" t="s">
        <v>7</v>
      </c>
      <c r="G1214" s="178" t="s">
        <v>103</v>
      </c>
      <c r="K1214" s="19"/>
      <c r="M1214" s="332"/>
      <c r="O1214" s="20"/>
      <c r="P1214" s="20"/>
      <c r="Q1214" s="20"/>
      <c r="R1214" s="20"/>
    </row>
    <row r="1215" spans="1:18" s="1" customFormat="1" hidden="1" x14ac:dyDescent="0.25">
      <c r="A1215" s="113">
        <v>1</v>
      </c>
      <c r="B1215" s="113">
        <v>2</v>
      </c>
      <c r="C1215" s="113">
        <v>4</v>
      </c>
      <c r="D1215" s="113">
        <v>5</v>
      </c>
      <c r="E1215" s="113">
        <v>6</v>
      </c>
      <c r="F1215" s="113">
        <v>7</v>
      </c>
      <c r="G1215" s="154">
        <v>8</v>
      </c>
      <c r="K1215" s="104"/>
      <c r="M1215" s="332"/>
      <c r="N1215" s="17"/>
      <c r="O1215" s="20"/>
      <c r="P1215" s="191"/>
      <c r="Q1215" s="191"/>
      <c r="R1215" s="191"/>
    </row>
    <row r="1216" spans="1:18" s="17" customFormat="1" ht="36" hidden="1" customHeight="1" x14ac:dyDescent="0.25">
      <c r="A1216" s="167">
        <v>1</v>
      </c>
      <c r="B1216" s="10" t="s">
        <v>92</v>
      </c>
      <c r="C1216" s="165" t="e">
        <f>F1216/D1216</f>
        <v>#DIV/0!</v>
      </c>
      <c r="D1216" s="165"/>
      <c r="E1216" s="165"/>
      <c r="F1216" s="165"/>
      <c r="G1216" s="153"/>
      <c r="K1216" s="19"/>
      <c r="M1216" s="205"/>
      <c r="N1216" s="1"/>
      <c r="O1216" s="191"/>
      <c r="P1216" s="20"/>
      <c r="Q1216" s="20"/>
      <c r="R1216" s="20"/>
    </row>
    <row r="1217" spans="1:18" s="17" customFormat="1" ht="33" hidden="1" customHeight="1" x14ac:dyDescent="0.25">
      <c r="A1217" s="167">
        <v>2</v>
      </c>
      <c r="B1217" s="10" t="s">
        <v>68</v>
      </c>
      <c r="C1217" s="165" t="e">
        <f t="shared" ref="C1217:C1219" si="43">F1217/D1217</f>
        <v>#DIV/0!</v>
      </c>
      <c r="D1217" s="165"/>
      <c r="E1217" s="165"/>
      <c r="F1217" s="165"/>
      <c r="G1217" s="153"/>
      <c r="K1217" s="19"/>
      <c r="M1217" s="332"/>
      <c r="O1217" s="20"/>
      <c r="P1217" s="20"/>
      <c r="Q1217" s="20"/>
      <c r="R1217" s="20"/>
    </row>
    <row r="1218" spans="1:18" s="17" customFormat="1" ht="34.5" hidden="1" customHeight="1" x14ac:dyDescent="0.25">
      <c r="A1218" s="167">
        <v>3</v>
      </c>
      <c r="B1218" s="10" t="s">
        <v>93</v>
      </c>
      <c r="C1218" s="165" t="e">
        <f t="shared" si="43"/>
        <v>#DIV/0!</v>
      </c>
      <c r="D1218" s="165"/>
      <c r="E1218" s="165"/>
      <c r="F1218" s="165"/>
      <c r="G1218" s="153"/>
      <c r="K1218" s="19"/>
      <c r="M1218" s="332"/>
      <c r="O1218" s="20"/>
      <c r="P1218" s="20"/>
      <c r="Q1218" s="20"/>
      <c r="R1218" s="20"/>
    </row>
    <row r="1219" spans="1:18" s="17" customFormat="1" ht="47.25" hidden="1" customHeight="1" x14ac:dyDescent="0.25">
      <c r="A1219" s="167">
        <v>4</v>
      </c>
      <c r="B1219" s="10" t="s">
        <v>94</v>
      </c>
      <c r="C1219" s="165" t="e">
        <f t="shared" si="43"/>
        <v>#DIV/0!</v>
      </c>
      <c r="D1219" s="165"/>
      <c r="E1219" s="165"/>
      <c r="F1219" s="165"/>
      <c r="G1219" s="153"/>
      <c r="K1219" s="19"/>
      <c r="M1219" s="332"/>
      <c r="O1219" s="20"/>
      <c r="P1219" s="20"/>
      <c r="Q1219" s="20"/>
      <c r="R1219" s="20"/>
    </row>
    <row r="1220" spans="1:18" s="17" customFormat="1" ht="35.1" hidden="1" customHeight="1" x14ac:dyDescent="0.25">
      <c r="A1220" s="144"/>
      <c r="B1220" s="145" t="s">
        <v>20</v>
      </c>
      <c r="C1220" s="144" t="s">
        <v>21</v>
      </c>
      <c r="D1220" s="144" t="s">
        <v>21</v>
      </c>
      <c r="E1220" s="144" t="s">
        <v>21</v>
      </c>
      <c r="F1220" s="146">
        <f>SUM(F1216:F1219)</f>
        <v>0</v>
      </c>
      <c r="G1220" s="155" t="s">
        <v>12</v>
      </c>
      <c r="K1220" s="19"/>
      <c r="M1220" s="332"/>
      <c r="O1220" s="20"/>
      <c r="P1220" s="20"/>
      <c r="Q1220" s="20"/>
      <c r="R1220" s="20"/>
    </row>
    <row r="1221" spans="1:18" x14ac:dyDescent="0.25">
      <c r="A1221" s="17"/>
      <c r="B1221" s="11"/>
      <c r="C1221" s="17"/>
      <c r="D1221" s="17"/>
      <c r="E1221" s="17"/>
      <c r="F1221" s="17"/>
      <c r="M1221" s="332"/>
      <c r="N1221" s="17"/>
      <c r="O1221" s="20"/>
    </row>
    <row r="1222" spans="1:18" ht="23.25" customHeight="1" x14ac:dyDescent="0.25">
      <c r="A1222" s="866" t="s">
        <v>140</v>
      </c>
      <c r="B1222" s="866"/>
      <c r="C1222" s="866"/>
      <c r="D1222" s="866"/>
      <c r="E1222" s="866"/>
      <c r="F1222" s="866"/>
      <c r="G1222" s="866"/>
      <c r="H1222" s="866"/>
      <c r="I1222" s="866"/>
      <c r="J1222" s="866"/>
      <c r="K1222" s="866"/>
    </row>
    <row r="1223" spans="1:18" x14ac:dyDescent="0.25">
      <c r="A1223" s="32"/>
      <c r="B1223" s="11"/>
      <c r="C1223" s="17"/>
      <c r="D1223" s="17"/>
      <c r="E1223" s="17"/>
      <c r="F1223" s="17"/>
    </row>
    <row r="1224" spans="1:18" ht="75.75" customHeight="1" x14ac:dyDescent="0.25">
      <c r="A1224" s="167" t="s">
        <v>24</v>
      </c>
      <c r="B1224" s="167" t="s">
        <v>14</v>
      </c>
      <c r="C1224" s="167" t="s">
        <v>71</v>
      </c>
      <c r="D1224" s="167" t="s">
        <v>72</v>
      </c>
      <c r="E1224" s="167" t="s">
        <v>147</v>
      </c>
      <c r="F1224" s="178" t="s">
        <v>103</v>
      </c>
    </row>
    <row r="1225" spans="1:18" s="78" customFormat="1" x14ac:dyDescent="0.25">
      <c r="A1225" s="113">
        <v>1</v>
      </c>
      <c r="B1225" s="113">
        <v>2</v>
      </c>
      <c r="C1225" s="113">
        <v>3</v>
      </c>
      <c r="D1225" s="113">
        <v>4</v>
      </c>
      <c r="E1225" s="113">
        <v>5</v>
      </c>
      <c r="F1225" s="154">
        <v>6</v>
      </c>
      <c r="K1225" s="79"/>
      <c r="M1225" s="327"/>
      <c r="N1225" s="67"/>
      <c r="O1225" s="184"/>
      <c r="P1225" s="188"/>
      <c r="Q1225" s="188"/>
      <c r="R1225" s="188"/>
    </row>
    <row r="1226" spans="1:18" ht="31.5" customHeight="1" x14ac:dyDescent="0.25">
      <c r="A1226" s="167">
        <v>1</v>
      </c>
      <c r="B1226" s="10"/>
      <c r="C1226" s="167">
        <v>1</v>
      </c>
      <c r="D1226" s="13">
        <v>1</v>
      </c>
      <c r="E1226" s="165"/>
      <c r="F1226" s="179"/>
      <c r="M1226" s="328"/>
      <c r="N1226" s="78"/>
      <c r="O1226" s="188"/>
      <c r="P1226" s="106"/>
      <c r="Q1226" s="195"/>
    </row>
    <row r="1227" spans="1:18" ht="31.5" customHeight="1" x14ac:dyDescent="0.25">
      <c r="A1227" s="167">
        <v>2</v>
      </c>
      <c r="B1227" s="10"/>
      <c r="C1227" s="167">
        <v>1</v>
      </c>
      <c r="D1227" s="13">
        <v>1</v>
      </c>
      <c r="E1227" s="165"/>
      <c r="F1227" s="179"/>
      <c r="P1227" s="106"/>
      <c r="Q1227" s="195"/>
    </row>
    <row r="1228" spans="1:18" x14ac:dyDescent="0.25">
      <c r="A1228" s="167">
        <v>3</v>
      </c>
      <c r="B1228" s="10"/>
      <c r="C1228" s="167">
        <v>1</v>
      </c>
      <c r="D1228" s="13">
        <v>1</v>
      </c>
      <c r="E1228" s="165"/>
      <c r="F1228" s="179"/>
      <c r="P1228" s="106"/>
      <c r="Q1228" s="195"/>
    </row>
    <row r="1229" spans="1:18" ht="31.5" customHeight="1" x14ac:dyDescent="0.25">
      <c r="A1229" s="167">
        <v>4</v>
      </c>
      <c r="B1229" s="10"/>
      <c r="C1229" s="167"/>
      <c r="D1229" s="13"/>
      <c r="E1229" s="165"/>
      <c r="F1229" s="179"/>
      <c r="P1229" s="106"/>
      <c r="Q1229" s="195"/>
    </row>
    <row r="1230" spans="1:18" ht="31.5" hidden="1" customHeight="1" x14ac:dyDescent="0.25">
      <c r="A1230" s="167">
        <v>5</v>
      </c>
      <c r="B1230" s="10"/>
      <c r="C1230" s="167"/>
      <c r="D1230" s="13"/>
      <c r="E1230" s="165"/>
      <c r="F1230" s="179"/>
      <c r="P1230" s="106"/>
      <c r="Q1230" s="195"/>
    </row>
    <row r="1231" spans="1:18" ht="35.1" customHeight="1" x14ac:dyDescent="0.25">
      <c r="A1231" s="144"/>
      <c r="B1231" s="145" t="s">
        <v>20</v>
      </c>
      <c r="C1231" s="144" t="s">
        <v>21</v>
      </c>
      <c r="D1231" s="144" t="s">
        <v>21</v>
      </c>
      <c r="E1231" s="146">
        <f>SUM(E1226:E1230)</f>
        <v>0</v>
      </c>
      <c r="F1231" s="155" t="s">
        <v>12</v>
      </c>
      <c r="P1231" s="106"/>
    </row>
    <row r="1232" spans="1:18" x14ac:dyDescent="0.25">
      <c r="A1232" s="17"/>
      <c r="B1232" s="11"/>
      <c r="C1232" s="17"/>
      <c r="D1232" s="17"/>
      <c r="E1232" s="17"/>
      <c r="F1232" s="17"/>
      <c r="P1232" s="106"/>
    </row>
    <row r="1233" spans="1:18" x14ac:dyDescent="0.25">
      <c r="A1233" s="860" t="s">
        <v>118</v>
      </c>
      <c r="B1233" s="860"/>
      <c r="C1233" s="860"/>
      <c r="D1233" s="860"/>
      <c r="E1233" s="860"/>
      <c r="F1233" s="860"/>
      <c r="G1233" s="860"/>
      <c r="H1233" s="860"/>
      <c r="I1233" s="860"/>
      <c r="J1233" s="860"/>
      <c r="K1233" s="860"/>
    </row>
    <row r="1234" spans="1:18" ht="9" customHeight="1" x14ac:dyDescent="0.25">
      <c r="A1234" s="30"/>
      <c r="B1234" s="11"/>
      <c r="C1234" s="17"/>
      <c r="D1234" s="17"/>
      <c r="E1234" s="17"/>
      <c r="F1234" s="17"/>
      <c r="P1234" s="106"/>
    </row>
    <row r="1235" spans="1:18" x14ac:dyDescent="0.25">
      <c r="A1235" s="30"/>
      <c r="B1235" s="11"/>
      <c r="C1235" s="17"/>
      <c r="D1235" s="17"/>
      <c r="E1235" s="17"/>
      <c r="F1235" s="17"/>
      <c r="P1235" s="106"/>
    </row>
    <row r="1236" spans="1:18" ht="53.25" customHeight="1" x14ac:dyDescent="0.25">
      <c r="A1236" s="167" t="s">
        <v>24</v>
      </c>
      <c r="B1236" s="167" t="s">
        <v>14</v>
      </c>
      <c r="C1236" s="167" t="s">
        <v>74</v>
      </c>
      <c r="D1236" s="167" t="s">
        <v>117</v>
      </c>
      <c r="E1236" s="178" t="s">
        <v>103</v>
      </c>
      <c r="F1236" s="17"/>
      <c r="P1236" s="106"/>
    </row>
    <row r="1237" spans="1:18" s="78" customFormat="1" x14ac:dyDescent="0.25">
      <c r="A1237" s="113">
        <v>1</v>
      </c>
      <c r="B1237" s="113">
        <v>2</v>
      </c>
      <c r="C1237" s="113">
        <v>3</v>
      </c>
      <c r="D1237" s="113">
        <v>4</v>
      </c>
      <c r="E1237" s="154">
        <v>5</v>
      </c>
      <c r="F1237" s="1"/>
      <c r="K1237" s="79"/>
      <c r="M1237" s="327"/>
      <c r="N1237" s="67"/>
      <c r="O1237" s="184"/>
      <c r="P1237" s="186"/>
      <c r="Q1237" s="188"/>
      <c r="R1237" s="188"/>
    </row>
    <row r="1238" spans="1:18" x14ac:dyDescent="0.25">
      <c r="A1238" s="167">
        <v>1</v>
      </c>
      <c r="B1238" s="15"/>
      <c r="C1238" s="13">
        <v>1</v>
      </c>
      <c r="D1238" s="165"/>
      <c r="E1238" s="179"/>
      <c r="F1238" s="17"/>
      <c r="M1238" s="328"/>
      <c r="N1238" s="78"/>
      <c r="O1238" s="188"/>
      <c r="P1238" s="106"/>
      <c r="Q1238" s="195"/>
    </row>
    <row r="1239" spans="1:18" x14ac:dyDescent="0.25">
      <c r="A1239" s="167">
        <v>2</v>
      </c>
      <c r="B1239" s="15"/>
      <c r="C1239" s="13">
        <v>1</v>
      </c>
      <c r="D1239" s="165"/>
      <c r="E1239" s="153"/>
      <c r="F1239" s="36"/>
      <c r="P1239" s="106"/>
      <c r="Q1239" s="195"/>
    </row>
    <row r="1240" spans="1:18" ht="29.25" hidden="1" customHeight="1" x14ac:dyDescent="0.25">
      <c r="A1240" s="167">
        <v>3</v>
      </c>
      <c r="B1240" s="15"/>
      <c r="C1240" s="13"/>
      <c r="D1240" s="165"/>
      <c r="E1240" s="179"/>
      <c r="F1240" s="17"/>
      <c r="P1240" s="106"/>
      <c r="Q1240" s="195"/>
    </row>
    <row r="1241" spans="1:18" ht="29.25" hidden="1" customHeight="1" x14ac:dyDescent="0.25">
      <c r="A1241" s="167"/>
      <c r="B1241" s="15"/>
      <c r="C1241" s="13"/>
      <c r="D1241" s="165"/>
      <c r="E1241" s="179"/>
      <c r="F1241" s="17"/>
      <c r="P1241" s="106"/>
      <c r="Q1241" s="195"/>
    </row>
    <row r="1242" spans="1:18" ht="35.1" customHeight="1" x14ac:dyDescent="0.25">
      <c r="A1242" s="144"/>
      <c r="B1242" s="145" t="s">
        <v>20</v>
      </c>
      <c r="C1242" s="144" t="s">
        <v>21</v>
      </c>
      <c r="D1242" s="146">
        <f>SUM(D1238:D1241)</f>
        <v>0</v>
      </c>
      <c r="E1242" s="153" t="s">
        <v>12</v>
      </c>
      <c r="F1242" s="17"/>
      <c r="P1242" s="106"/>
    </row>
    <row r="1243" spans="1:18" x14ac:dyDescent="0.25">
      <c r="A1243" s="35"/>
      <c r="B1243" s="11"/>
      <c r="C1243" s="17"/>
      <c r="D1243" s="17"/>
      <c r="E1243" s="17"/>
      <c r="F1243" s="17"/>
      <c r="P1243" s="106"/>
    </row>
    <row r="1244" spans="1:18" ht="21.75" hidden="1" customHeight="1" x14ac:dyDescent="0.25">
      <c r="A1244" s="864" t="s">
        <v>148</v>
      </c>
      <c r="B1244" s="864"/>
      <c r="C1244" s="864"/>
      <c r="D1244" s="864"/>
      <c r="E1244" s="864"/>
      <c r="F1244" s="864"/>
      <c r="G1244" s="864"/>
      <c r="H1244" s="864"/>
      <c r="I1244" s="864"/>
      <c r="J1244" s="864"/>
      <c r="K1244" s="864"/>
      <c r="P1244" s="106"/>
    </row>
    <row r="1245" spans="1:18" ht="9" hidden="1" customHeight="1" x14ac:dyDescent="0.25">
      <c r="A1245" s="30"/>
      <c r="B1245" s="11"/>
      <c r="C1245" s="17"/>
      <c r="D1245" s="17"/>
      <c r="E1245" s="17"/>
      <c r="F1245" s="17"/>
      <c r="P1245" s="106"/>
    </row>
    <row r="1246" spans="1:18" hidden="1" x14ac:dyDescent="0.25">
      <c r="A1246" s="30"/>
      <c r="B1246" s="11"/>
      <c r="C1246" s="17"/>
      <c r="D1246" s="17"/>
      <c r="E1246" s="17"/>
      <c r="F1246" s="17"/>
      <c r="P1246" s="106"/>
    </row>
    <row r="1247" spans="1:18" ht="53.25" hidden="1" customHeight="1" x14ac:dyDescent="0.25">
      <c r="A1247" s="167" t="s">
        <v>24</v>
      </c>
      <c r="B1247" s="167" t="s">
        <v>14</v>
      </c>
      <c r="C1247" s="167" t="s">
        <v>74</v>
      </c>
      <c r="D1247" s="167" t="s">
        <v>117</v>
      </c>
      <c r="E1247" s="178" t="s">
        <v>103</v>
      </c>
      <c r="F1247" s="17"/>
      <c r="P1247" s="106"/>
    </row>
    <row r="1248" spans="1:18" s="78" customFormat="1" hidden="1" x14ac:dyDescent="0.25">
      <c r="A1248" s="113">
        <v>1</v>
      </c>
      <c r="B1248" s="113">
        <v>2</v>
      </c>
      <c r="C1248" s="113">
        <v>3</v>
      </c>
      <c r="D1248" s="113">
        <v>4</v>
      </c>
      <c r="E1248" s="154">
        <v>5</v>
      </c>
      <c r="F1248" s="1"/>
      <c r="K1248" s="79"/>
      <c r="M1248" s="327"/>
      <c r="N1248" s="67"/>
      <c r="O1248" s="184"/>
      <c r="P1248" s="186"/>
      <c r="Q1248" s="188"/>
      <c r="R1248" s="188"/>
    </row>
    <row r="1249" spans="1:18" ht="33" hidden="1" customHeight="1" x14ac:dyDescent="0.25">
      <c r="A1249" s="167">
        <v>1</v>
      </c>
      <c r="B1249" s="15"/>
      <c r="C1249" s="13"/>
      <c r="D1249" s="165"/>
      <c r="E1249" s="179"/>
      <c r="F1249" s="17"/>
      <c r="G1249" s="75"/>
      <c r="M1249" s="328"/>
      <c r="N1249" s="78"/>
      <c r="O1249" s="188"/>
      <c r="P1249" s="106"/>
      <c r="Q1249" s="195"/>
    </row>
    <row r="1250" spans="1:18" ht="33" hidden="1" customHeight="1" x14ac:dyDescent="0.25">
      <c r="A1250" s="167">
        <v>2</v>
      </c>
      <c r="B1250" s="15"/>
      <c r="C1250" s="13"/>
      <c r="D1250" s="165"/>
      <c r="E1250" s="153"/>
      <c r="F1250" s="17"/>
      <c r="P1250" s="106"/>
      <c r="Q1250" s="195"/>
    </row>
    <row r="1251" spans="1:18" ht="36.75" hidden="1" customHeight="1" x14ac:dyDescent="0.25">
      <c r="A1251" s="144"/>
      <c r="B1251" s="145" t="s">
        <v>20</v>
      </c>
      <c r="C1251" s="144" t="s">
        <v>21</v>
      </c>
      <c r="D1251" s="146">
        <f>SUM(D1249:D1250)</f>
        <v>0</v>
      </c>
      <c r="E1251" s="153" t="s">
        <v>12</v>
      </c>
      <c r="F1251" s="17"/>
      <c r="P1251" s="106"/>
    </row>
    <row r="1252" spans="1:18" hidden="1" x14ac:dyDescent="0.25">
      <c r="A1252" s="35"/>
      <c r="B1252" s="11"/>
      <c r="C1252" s="17"/>
      <c r="D1252" s="17"/>
      <c r="E1252" s="17"/>
      <c r="F1252" s="17"/>
      <c r="P1252" s="106"/>
    </row>
    <row r="1253" spans="1:18" ht="30.75" customHeight="1" x14ac:dyDescent="0.25">
      <c r="A1253" s="861" t="s">
        <v>150</v>
      </c>
      <c r="B1253" s="861"/>
      <c r="C1253" s="861"/>
      <c r="D1253" s="861"/>
      <c r="E1253" s="861"/>
      <c r="F1253" s="861"/>
      <c r="G1253" s="861"/>
      <c r="H1253" s="861"/>
      <c r="I1253" s="861"/>
      <c r="J1253" s="861"/>
      <c r="P1253" s="106"/>
    </row>
    <row r="1254" spans="1:18" x14ac:dyDescent="0.25">
      <c r="A1254" s="862"/>
      <c r="B1254" s="862"/>
      <c r="C1254" s="862"/>
      <c r="D1254" s="862"/>
      <c r="E1254" s="862"/>
      <c r="F1254" s="17"/>
      <c r="P1254" s="106"/>
    </row>
    <row r="1255" spans="1:18" ht="75" customHeight="1" x14ac:dyDescent="0.25">
      <c r="A1255" s="167" t="s">
        <v>15</v>
      </c>
      <c r="B1255" s="167" t="s">
        <v>14</v>
      </c>
      <c r="C1255" s="167" t="s">
        <v>27</v>
      </c>
      <c r="D1255" s="167" t="s">
        <v>75</v>
      </c>
      <c r="E1255" s="167" t="s">
        <v>7</v>
      </c>
      <c r="F1255" s="178" t="s">
        <v>103</v>
      </c>
      <c r="P1255" s="106"/>
    </row>
    <row r="1256" spans="1:18" s="78" customFormat="1" x14ac:dyDescent="0.25">
      <c r="A1256" s="113">
        <v>1</v>
      </c>
      <c r="B1256" s="113">
        <v>2</v>
      </c>
      <c r="C1256" s="113">
        <v>3</v>
      </c>
      <c r="D1256" s="113">
        <v>4</v>
      </c>
      <c r="E1256" s="113">
        <v>5</v>
      </c>
      <c r="F1256" s="154">
        <v>6</v>
      </c>
      <c r="K1256" s="79"/>
      <c r="M1256" s="327"/>
      <c r="N1256" s="67"/>
      <c r="O1256" s="184"/>
      <c r="P1256" s="186"/>
      <c r="Q1256" s="188"/>
      <c r="R1256" s="188"/>
    </row>
    <row r="1257" spans="1:18" x14ac:dyDescent="0.25">
      <c r="A1257" s="167">
        <v>1</v>
      </c>
      <c r="B1257" s="10"/>
      <c r="C1257" s="167">
        <v>30</v>
      </c>
      <c r="D1257" s="165">
        <f>E1257/C1257</f>
        <v>0</v>
      </c>
      <c r="E1257" s="165"/>
      <c r="F1257" s="179"/>
      <c r="M1257" s="328"/>
      <c r="N1257" s="78"/>
      <c r="O1257" s="188"/>
      <c r="P1257" s="106"/>
      <c r="Q1257" s="195"/>
    </row>
    <row r="1258" spans="1:18" x14ac:dyDescent="0.25">
      <c r="A1258" s="167">
        <v>2</v>
      </c>
      <c r="B1258" s="10"/>
      <c r="C1258" s="167"/>
      <c r="D1258" s="165"/>
      <c r="E1258" s="165"/>
      <c r="F1258" s="179"/>
      <c r="P1258" s="106"/>
      <c r="Q1258" s="195"/>
    </row>
    <row r="1259" spans="1:18" ht="35.1" customHeight="1" x14ac:dyDescent="0.25">
      <c r="A1259" s="144"/>
      <c r="B1259" s="145" t="s">
        <v>20</v>
      </c>
      <c r="C1259" s="144"/>
      <c r="D1259" s="144" t="s">
        <v>21</v>
      </c>
      <c r="E1259" s="146">
        <f>E1258+E1257</f>
        <v>0</v>
      </c>
      <c r="F1259" s="153" t="s">
        <v>12</v>
      </c>
      <c r="P1259" s="106"/>
    </row>
    <row r="1260" spans="1:18" x14ac:dyDescent="0.25">
      <c r="A1260" s="17"/>
      <c r="B1260" s="11"/>
      <c r="C1260" s="17"/>
      <c r="D1260" s="17"/>
      <c r="E1260" s="17"/>
      <c r="F1260" s="17"/>
      <c r="P1260" s="106"/>
    </row>
    <row r="1261" spans="1:18" ht="30.75" customHeight="1" x14ac:dyDescent="0.25">
      <c r="A1261" s="861" t="s">
        <v>151</v>
      </c>
      <c r="B1261" s="861"/>
      <c r="C1261" s="861"/>
      <c r="D1261" s="861"/>
      <c r="E1261" s="861"/>
      <c r="F1261" s="861"/>
      <c r="G1261" s="861"/>
      <c r="H1261" s="861"/>
      <c r="I1261" s="861"/>
      <c r="J1261" s="861"/>
      <c r="K1261" s="861"/>
      <c r="L1261" s="81"/>
      <c r="P1261" s="106"/>
    </row>
    <row r="1262" spans="1:18" x14ac:dyDescent="0.25">
      <c r="A1262" s="862"/>
      <c r="B1262" s="862"/>
      <c r="C1262" s="862"/>
      <c r="D1262" s="862"/>
      <c r="E1262" s="862"/>
      <c r="F1262" s="862"/>
      <c r="P1262" s="106"/>
    </row>
    <row r="1263" spans="1:18" ht="56.25" customHeight="1" x14ac:dyDescent="0.25">
      <c r="A1263" s="167" t="s">
        <v>24</v>
      </c>
      <c r="B1263" s="167" t="s">
        <v>14</v>
      </c>
      <c r="C1263" s="167" t="s">
        <v>78</v>
      </c>
      <c r="D1263" s="167" t="s">
        <v>27</v>
      </c>
      <c r="E1263" s="167" t="s">
        <v>79</v>
      </c>
      <c r="F1263" s="167" t="s">
        <v>7</v>
      </c>
      <c r="G1263" s="178" t="s">
        <v>103</v>
      </c>
      <c r="P1263" s="106"/>
    </row>
    <row r="1264" spans="1:18" s="78" customFormat="1" x14ac:dyDescent="0.25">
      <c r="A1264" s="113">
        <v>1</v>
      </c>
      <c r="B1264" s="113">
        <v>2</v>
      </c>
      <c r="C1264" s="113">
        <v>3</v>
      </c>
      <c r="D1264" s="113">
        <v>4</v>
      </c>
      <c r="E1264" s="113">
        <v>5</v>
      </c>
      <c r="F1264" s="113">
        <v>6</v>
      </c>
      <c r="G1264" s="154">
        <v>7</v>
      </c>
      <c r="K1264" s="79"/>
      <c r="M1264" s="327"/>
      <c r="N1264" s="67"/>
      <c r="O1264" s="184"/>
      <c r="P1264" s="186"/>
      <c r="Q1264" s="188"/>
      <c r="R1264" s="188"/>
    </row>
    <row r="1265" spans="1:18" ht="27" customHeight="1" x14ac:dyDescent="0.25">
      <c r="A1265" s="167">
        <v>1</v>
      </c>
      <c r="B1265" s="10"/>
      <c r="C1265" s="167" t="s">
        <v>258</v>
      </c>
      <c r="D1265" s="167">
        <v>40</v>
      </c>
      <c r="E1265" s="165">
        <f>F1265/D1265</f>
        <v>0</v>
      </c>
      <c r="F1265" s="165"/>
      <c r="G1265" s="179"/>
      <c r="K1265" s="76"/>
      <c r="M1265" s="328"/>
      <c r="N1265" s="78"/>
      <c r="O1265" s="188"/>
      <c r="P1265" s="106"/>
      <c r="Q1265" s="195"/>
    </row>
    <row r="1266" spans="1:18" ht="27" customHeight="1" x14ac:dyDescent="0.25">
      <c r="A1266" s="167">
        <v>2</v>
      </c>
      <c r="B1266" s="10"/>
      <c r="C1266" s="167"/>
      <c r="D1266" s="167"/>
      <c r="E1266" s="165"/>
      <c r="F1266" s="165"/>
      <c r="G1266" s="179"/>
      <c r="P1266" s="106"/>
      <c r="Q1266" s="195"/>
    </row>
    <row r="1267" spans="1:18" ht="27" hidden="1" customHeight="1" x14ac:dyDescent="0.25">
      <c r="A1267" s="167">
        <v>3</v>
      </c>
      <c r="B1267" s="10"/>
      <c r="C1267" s="167"/>
      <c r="D1267" s="167"/>
      <c r="E1267" s="165"/>
      <c r="F1267" s="165"/>
      <c r="G1267" s="179"/>
      <c r="P1267" s="106"/>
      <c r="Q1267" s="195"/>
    </row>
    <row r="1268" spans="1:18" ht="27" hidden="1" customHeight="1" x14ac:dyDescent="0.25">
      <c r="A1268" s="167">
        <v>4</v>
      </c>
      <c r="B1268" s="10"/>
      <c r="C1268" s="167"/>
      <c r="D1268" s="167"/>
      <c r="E1268" s="165"/>
      <c r="F1268" s="165"/>
      <c r="G1268" s="179"/>
      <c r="P1268" s="106"/>
      <c r="Q1268" s="195"/>
    </row>
    <row r="1269" spans="1:18" ht="29.25" customHeight="1" x14ac:dyDescent="0.25">
      <c r="A1269" s="144"/>
      <c r="B1269" s="145" t="s">
        <v>20</v>
      </c>
      <c r="C1269" s="144" t="s">
        <v>21</v>
      </c>
      <c r="D1269" s="144" t="s">
        <v>21</v>
      </c>
      <c r="E1269" s="144" t="s">
        <v>21</v>
      </c>
      <c r="F1269" s="146">
        <f>F1268+F1266+F1267+F1265</f>
        <v>0</v>
      </c>
      <c r="G1269" s="153" t="s">
        <v>12</v>
      </c>
      <c r="P1269" s="106"/>
    </row>
    <row r="1270" spans="1:18" ht="24.95" customHeight="1" x14ac:dyDescent="0.25">
      <c r="A1270" s="17"/>
      <c r="B1270" s="11"/>
      <c r="C1270" s="17"/>
      <c r="D1270" s="17"/>
      <c r="E1270" s="17"/>
      <c r="F1270" s="36"/>
      <c r="P1270" s="106"/>
    </row>
    <row r="1271" spans="1:18" ht="30.75" hidden="1" customHeight="1" x14ac:dyDescent="0.25">
      <c r="A1271" s="861" t="s">
        <v>152</v>
      </c>
      <c r="B1271" s="861"/>
      <c r="C1271" s="861"/>
      <c r="D1271" s="861"/>
      <c r="E1271" s="861"/>
      <c r="F1271" s="861"/>
      <c r="G1271" s="861"/>
      <c r="H1271" s="861"/>
      <c r="I1271" s="861"/>
      <c r="J1271" s="861"/>
      <c r="K1271" s="861"/>
      <c r="L1271" s="81"/>
      <c r="P1271" s="106"/>
    </row>
    <row r="1272" spans="1:18" hidden="1" x14ac:dyDescent="0.25">
      <c r="A1272" s="862"/>
      <c r="B1272" s="862"/>
      <c r="C1272" s="862"/>
      <c r="D1272" s="862"/>
      <c r="E1272" s="862"/>
      <c r="F1272" s="862"/>
      <c r="P1272" s="106"/>
    </row>
    <row r="1273" spans="1:18" s="225" customFormat="1" ht="139.5" hidden="1" x14ac:dyDescent="0.25">
      <c r="A1273" s="226" t="s">
        <v>24</v>
      </c>
      <c r="B1273" s="226" t="s">
        <v>14</v>
      </c>
      <c r="C1273" s="226" t="s">
        <v>210</v>
      </c>
      <c r="D1273" s="226" t="s">
        <v>211</v>
      </c>
      <c r="E1273" s="226" t="s">
        <v>7</v>
      </c>
      <c r="F1273" s="229" t="s">
        <v>103</v>
      </c>
      <c r="K1273" s="68"/>
      <c r="M1273" s="327"/>
      <c r="N1273" s="67"/>
      <c r="O1273" s="184"/>
      <c r="P1273" s="106"/>
      <c r="Q1273" s="184"/>
      <c r="R1273" s="184"/>
    </row>
    <row r="1274" spans="1:18" s="225" customFormat="1" hidden="1" x14ac:dyDescent="0.25">
      <c r="A1274" s="113">
        <v>1</v>
      </c>
      <c r="B1274" s="113">
        <v>2</v>
      </c>
      <c r="C1274" s="113">
        <v>3</v>
      </c>
      <c r="D1274" s="113">
        <v>5</v>
      </c>
      <c r="E1274" s="113">
        <v>6</v>
      </c>
      <c r="F1274" s="154">
        <v>7</v>
      </c>
      <c r="K1274" s="68"/>
      <c r="M1274" s="327"/>
      <c r="O1274" s="184"/>
      <c r="P1274" s="106"/>
      <c r="Q1274" s="184"/>
      <c r="R1274" s="184"/>
    </row>
    <row r="1275" spans="1:18" s="225" customFormat="1" ht="30.75" hidden="1" customHeight="1" x14ac:dyDescent="0.25">
      <c r="A1275" s="226">
        <v>1</v>
      </c>
      <c r="B1275" s="10" t="s">
        <v>207</v>
      </c>
      <c r="C1275" s="226"/>
      <c r="D1275" s="13" t="e">
        <f>ROUND(E1275/C1275,0)</f>
        <v>#DIV/0!</v>
      </c>
      <c r="E1275" s="228"/>
      <c r="F1275" s="903"/>
      <c r="K1275" s="68"/>
      <c r="M1275" s="327"/>
      <c r="O1275" s="184"/>
      <c r="P1275" s="106"/>
      <c r="Q1275" s="184"/>
      <c r="R1275" s="184"/>
    </row>
    <row r="1276" spans="1:18" s="225" customFormat="1" ht="30.75" hidden="1" customHeight="1" x14ac:dyDescent="0.25">
      <c r="A1276" s="226">
        <v>2</v>
      </c>
      <c r="B1276" s="10" t="s">
        <v>208</v>
      </c>
      <c r="C1276" s="14"/>
      <c r="D1276" s="13" t="e">
        <f t="shared" ref="D1276:D1277" si="44">ROUND(E1276/C1276,0)</f>
        <v>#DIV/0!</v>
      </c>
      <c r="E1276" s="228"/>
      <c r="F1276" s="904"/>
      <c r="K1276" s="68"/>
      <c r="M1276" s="327" t="s">
        <v>217</v>
      </c>
      <c r="O1276" s="184"/>
      <c r="P1276" s="106"/>
      <c r="Q1276" s="184"/>
      <c r="R1276" s="184"/>
    </row>
    <row r="1277" spans="1:18" s="225" customFormat="1" ht="30.75" hidden="1" customHeight="1" x14ac:dyDescent="0.25">
      <c r="A1277" s="226">
        <v>3</v>
      </c>
      <c r="B1277" s="10" t="s">
        <v>209</v>
      </c>
      <c r="C1277" s="14"/>
      <c r="D1277" s="13" t="e">
        <f t="shared" si="44"/>
        <v>#DIV/0!</v>
      </c>
      <c r="E1277" s="228"/>
      <c r="F1277" s="905"/>
      <c r="K1277" s="68"/>
      <c r="M1277" s="327" t="s">
        <v>217</v>
      </c>
      <c r="O1277" s="184"/>
      <c r="P1277" s="106"/>
      <c r="Q1277" s="184"/>
      <c r="R1277" s="184"/>
    </row>
    <row r="1278" spans="1:18" s="225" customFormat="1" ht="30.75" hidden="1" customHeight="1" x14ac:dyDescent="0.25">
      <c r="A1278" s="906" t="s">
        <v>216</v>
      </c>
      <c r="B1278" s="907"/>
      <c r="C1278" s="907"/>
      <c r="D1278" s="908"/>
      <c r="E1278" s="240">
        <f>E1277+E1276+E1275</f>
        <v>0</v>
      </c>
      <c r="F1278" s="239"/>
      <c r="K1278" s="68"/>
      <c r="M1278" s="327" t="s">
        <v>217</v>
      </c>
      <c r="O1278" s="184"/>
      <c r="P1278" s="106"/>
      <c r="Q1278" s="184"/>
      <c r="R1278" s="184"/>
    </row>
    <row r="1279" spans="1:18" s="225" customFormat="1" ht="30.75" hidden="1" customHeight="1" x14ac:dyDescent="0.25">
      <c r="A1279" s="226">
        <v>1</v>
      </c>
      <c r="B1279" s="10" t="s">
        <v>207</v>
      </c>
      <c r="C1279" s="226"/>
      <c r="D1279" s="13" t="e">
        <f>ROUND(E1279/C1279,0)</f>
        <v>#DIV/0!</v>
      </c>
      <c r="E1279" s="228"/>
      <c r="F1279" s="903"/>
      <c r="K1279" s="68"/>
      <c r="M1279" s="327"/>
      <c r="O1279" s="184"/>
      <c r="P1279" s="106"/>
      <c r="Q1279" s="184"/>
      <c r="R1279" s="184"/>
    </row>
    <row r="1280" spans="1:18" s="225" customFormat="1" ht="30.75" hidden="1" customHeight="1" x14ac:dyDescent="0.25">
      <c r="A1280" s="226">
        <v>2</v>
      </c>
      <c r="B1280" s="10" t="s">
        <v>208</v>
      </c>
      <c r="C1280" s="14"/>
      <c r="D1280" s="13" t="e">
        <f t="shared" ref="D1280:D1281" si="45">ROUND(E1280/C1280,0)</f>
        <v>#DIV/0!</v>
      </c>
      <c r="E1280" s="228"/>
      <c r="F1280" s="904"/>
      <c r="K1280" s="68"/>
      <c r="M1280" s="327" t="s">
        <v>217</v>
      </c>
      <c r="O1280" s="184"/>
      <c r="P1280" s="106"/>
      <c r="Q1280" s="184"/>
      <c r="R1280" s="184"/>
    </row>
    <row r="1281" spans="1:18" s="225" customFormat="1" ht="30.75" hidden="1" customHeight="1" x14ac:dyDescent="0.25">
      <c r="A1281" s="226">
        <v>3</v>
      </c>
      <c r="B1281" s="10" t="s">
        <v>209</v>
      </c>
      <c r="C1281" s="14"/>
      <c r="D1281" s="13" t="e">
        <f t="shared" si="45"/>
        <v>#DIV/0!</v>
      </c>
      <c r="E1281" s="228"/>
      <c r="F1281" s="905"/>
      <c r="K1281" s="68"/>
      <c r="M1281" s="327" t="s">
        <v>217</v>
      </c>
      <c r="O1281" s="184"/>
      <c r="P1281" s="106"/>
      <c r="Q1281" s="184"/>
      <c r="R1281" s="184"/>
    </row>
    <row r="1282" spans="1:18" s="225" customFormat="1" ht="30.75" hidden="1" customHeight="1" x14ac:dyDescent="0.25">
      <c r="A1282" s="906" t="s">
        <v>216</v>
      </c>
      <c r="B1282" s="907"/>
      <c r="C1282" s="907"/>
      <c r="D1282" s="908"/>
      <c r="E1282" s="240">
        <f>E1281+E1280+E1279</f>
        <v>0</v>
      </c>
      <c r="F1282" s="239"/>
      <c r="K1282" s="68"/>
      <c r="M1282" s="327" t="s">
        <v>217</v>
      </c>
      <c r="O1282" s="184"/>
      <c r="P1282" s="106"/>
      <c r="Q1282" s="184"/>
      <c r="R1282" s="184"/>
    </row>
    <row r="1283" spans="1:18" s="225" customFormat="1" ht="30.75" hidden="1" customHeight="1" x14ac:dyDescent="0.25">
      <c r="A1283" s="226">
        <v>1</v>
      </c>
      <c r="B1283" s="10" t="s">
        <v>207</v>
      </c>
      <c r="C1283" s="226"/>
      <c r="D1283" s="13" t="e">
        <f>ROUND(E1283/C1283,0)</f>
        <v>#DIV/0!</v>
      </c>
      <c r="E1283" s="228"/>
      <c r="F1283" s="903"/>
      <c r="K1283" s="68"/>
      <c r="M1283" s="327"/>
      <c r="O1283" s="184"/>
      <c r="P1283" s="106"/>
      <c r="Q1283" s="184"/>
      <c r="R1283" s="184"/>
    </row>
    <row r="1284" spans="1:18" s="225" customFormat="1" ht="30.75" hidden="1" customHeight="1" x14ac:dyDescent="0.25">
      <c r="A1284" s="226">
        <v>2</v>
      </c>
      <c r="B1284" s="10" t="s">
        <v>208</v>
      </c>
      <c r="C1284" s="14"/>
      <c r="D1284" s="13" t="e">
        <f t="shared" ref="D1284:D1285" si="46">ROUND(E1284/C1284,0)</f>
        <v>#DIV/0!</v>
      </c>
      <c r="E1284" s="228"/>
      <c r="F1284" s="904"/>
      <c r="K1284" s="68"/>
      <c r="M1284" s="327" t="s">
        <v>217</v>
      </c>
      <c r="O1284" s="184"/>
      <c r="P1284" s="106"/>
      <c r="Q1284" s="184"/>
      <c r="R1284" s="184"/>
    </row>
    <row r="1285" spans="1:18" s="225" customFormat="1" ht="30.75" hidden="1" customHeight="1" x14ac:dyDescent="0.25">
      <c r="A1285" s="226">
        <v>3</v>
      </c>
      <c r="B1285" s="10" t="s">
        <v>209</v>
      </c>
      <c r="C1285" s="14"/>
      <c r="D1285" s="13" t="e">
        <f t="shared" si="46"/>
        <v>#DIV/0!</v>
      </c>
      <c r="E1285" s="228"/>
      <c r="F1285" s="905"/>
      <c r="K1285" s="68"/>
      <c r="M1285" s="327" t="s">
        <v>217</v>
      </c>
      <c r="O1285" s="184"/>
      <c r="P1285" s="106"/>
      <c r="Q1285" s="184"/>
      <c r="R1285" s="184"/>
    </row>
    <row r="1286" spans="1:18" s="225" customFormat="1" ht="30.75" hidden="1" customHeight="1" x14ac:dyDescent="0.25">
      <c r="A1286" s="906" t="s">
        <v>216</v>
      </c>
      <c r="B1286" s="907"/>
      <c r="C1286" s="907"/>
      <c r="D1286" s="908"/>
      <c r="E1286" s="240">
        <f>E1285+E1284+E1283</f>
        <v>0</v>
      </c>
      <c r="F1286" s="239"/>
      <c r="K1286" s="68"/>
      <c r="M1286" s="327" t="s">
        <v>217</v>
      </c>
      <c r="O1286" s="184"/>
      <c r="P1286" s="106"/>
      <c r="Q1286" s="184"/>
      <c r="R1286" s="184"/>
    </row>
    <row r="1287" spans="1:18" s="225" customFormat="1" ht="30.75" hidden="1" customHeight="1" x14ac:dyDescent="0.25">
      <c r="A1287" s="144"/>
      <c r="B1287" s="145" t="s">
        <v>20</v>
      </c>
      <c r="C1287" s="144" t="s">
        <v>21</v>
      </c>
      <c r="D1287" s="144" t="s">
        <v>21</v>
      </c>
      <c r="E1287" s="146">
        <f>E1286+E1282+E1278</f>
        <v>0</v>
      </c>
      <c r="F1287" s="153" t="s">
        <v>12</v>
      </c>
      <c r="K1287" s="68"/>
      <c r="M1287" s="327"/>
      <c r="O1287" s="184"/>
      <c r="P1287" s="106"/>
      <c r="Q1287" s="184"/>
      <c r="R1287" s="184"/>
    </row>
    <row r="1288" spans="1:18" s="225" customFormat="1" hidden="1" x14ac:dyDescent="0.25">
      <c r="A1288" s="227"/>
      <c r="B1288" s="227"/>
      <c r="C1288" s="227"/>
      <c r="D1288" s="227"/>
      <c r="E1288" s="227"/>
      <c r="F1288" s="227"/>
      <c r="K1288" s="68"/>
      <c r="M1288" s="327"/>
      <c r="O1288" s="184"/>
      <c r="P1288" s="106"/>
      <c r="Q1288" s="184"/>
      <c r="R1288" s="184"/>
    </row>
    <row r="1289" spans="1:18" s="225" customFormat="1" ht="25.5" hidden="1" customHeight="1" x14ac:dyDescent="0.25">
      <c r="A1289" s="227"/>
      <c r="B1289" s="227"/>
      <c r="C1289" s="227"/>
      <c r="D1289" s="227"/>
      <c r="E1289" s="227"/>
      <c r="F1289" s="227"/>
      <c r="K1289" s="68"/>
      <c r="M1289" s="327"/>
      <c r="O1289" s="184"/>
      <c r="P1289" s="106"/>
      <c r="Q1289" s="184"/>
      <c r="R1289" s="184"/>
    </row>
    <row r="1290" spans="1:18" ht="30.75" hidden="1" customHeight="1" x14ac:dyDescent="0.25">
      <c r="A1290" s="861" t="s">
        <v>153</v>
      </c>
      <c r="B1290" s="861"/>
      <c r="C1290" s="861"/>
      <c r="D1290" s="861"/>
      <c r="E1290" s="861"/>
      <c r="F1290" s="861"/>
      <c r="G1290" s="861"/>
      <c r="H1290" s="861"/>
      <c r="I1290" s="861"/>
      <c r="J1290" s="861"/>
      <c r="K1290" s="861"/>
      <c r="L1290" s="81"/>
      <c r="N1290" s="225"/>
      <c r="P1290" s="106"/>
    </row>
    <row r="1291" spans="1:18" hidden="1" x14ac:dyDescent="0.25">
      <c r="A1291" s="862"/>
      <c r="B1291" s="862"/>
      <c r="C1291" s="862"/>
      <c r="D1291" s="862"/>
      <c r="E1291" s="862"/>
      <c r="F1291" s="862"/>
      <c r="P1291" s="106"/>
    </row>
    <row r="1292" spans="1:18" ht="56.25" hidden="1" customHeight="1" x14ac:dyDescent="0.25">
      <c r="A1292" s="167" t="s">
        <v>24</v>
      </c>
      <c r="B1292" s="167" t="s">
        <v>14</v>
      </c>
      <c r="C1292" s="167" t="s">
        <v>78</v>
      </c>
      <c r="D1292" s="167" t="s">
        <v>27</v>
      </c>
      <c r="E1292" s="167" t="s">
        <v>79</v>
      </c>
      <c r="F1292" s="167" t="s">
        <v>7</v>
      </c>
      <c r="G1292" s="178" t="s">
        <v>103</v>
      </c>
      <c r="P1292" s="106"/>
    </row>
    <row r="1293" spans="1:18" s="78" customFormat="1" hidden="1" x14ac:dyDescent="0.25">
      <c r="A1293" s="113">
        <v>1</v>
      </c>
      <c r="B1293" s="113">
        <v>2</v>
      </c>
      <c r="C1293" s="113">
        <v>3</v>
      </c>
      <c r="D1293" s="113">
        <v>4</v>
      </c>
      <c r="E1293" s="113">
        <v>5</v>
      </c>
      <c r="F1293" s="113">
        <v>6</v>
      </c>
      <c r="G1293" s="154">
        <v>7</v>
      </c>
      <c r="K1293" s="79"/>
      <c r="M1293" s="327"/>
      <c r="N1293" s="67"/>
      <c r="O1293" s="184"/>
      <c r="P1293" s="186"/>
      <c r="Q1293" s="188"/>
      <c r="R1293" s="188"/>
    </row>
    <row r="1294" spans="1:18" ht="27" hidden="1" customHeight="1" x14ac:dyDescent="0.25">
      <c r="A1294" s="167">
        <v>1</v>
      </c>
      <c r="B1294" s="10"/>
      <c r="C1294" s="167"/>
      <c r="D1294" s="167"/>
      <c r="E1294" s="165" t="e">
        <f>F1294/D1294</f>
        <v>#DIV/0!</v>
      </c>
      <c r="F1294" s="165"/>
      <c r="G1294" s="179"/>
      <c r="M1294" s="328"/>
      <c r="N1294" s="78"/>
      <c r="O1294" s="188"/>
      <c r="P1294" s="106"/>
    </row>
    <row r="1295" spans="1:18" ht="27" hidden="1" customHeight="1" x14ac:dyDescent="0.25">
      <c r="A1295" s="167">
        <v>2</v>
      </c>
      <c r="B1295" s="10"/>
      <c r="C1295" s="14"/>
      <c r="D1295" s="14"/>
      <c r="E1295" s="165" t="e">
        <f t="shared" ref="E1295:E1296" si="47">F1295/D1295</f>
        <v>#DIV/0!</v>
      </c>
      <c r="F1295" s="165"/>
      <c r="G1295" s="179"/>
      <c r="P1295" s="106"/>
    </row>
    <row r="1296" spans="1:18" ht="27" hidden="1" customHeight="1" x14ac:dyDescent="0.25">
      <c r="A1296" s="167">
        <v>3</v>
      </c>
      <c r="B1296" s="10"/>
      <c r="C1296" s="167"/>
      <c r="D1296" s="167"/>
      <c r="E1296" s="165" t="e">
        <f t="shared" si="47"/>
        <v>#DIV/0!</v>
      </c>
      <c r="F1296" s="165"/>
      <c r="G1296" s="179"/>
      <c r="P1296" s="106"/>
    </row>
    <row r="1297" spans="1:18" ht="35.1" hidden="1" customHeight="1" x14ac:dyDescent="0.25">
      <c r="A1297" s="144"/>
      <c r="B1297" s="145" t="s">
        <v>20</v>
      </c>
      <c r="C1297" s="144" t="s">
        <v>21</v>
      </c>
      <c r="D1297" s="144" t="s">
        <v>21</v>
      </c>
      <c r="E1297" s="144" t="s">
        <v>21</v>
      </c>
      <c r="F1297" s="146">
        <f>F1296+F1295+F1294</f>
        <v>0</v>
      </c>
      <c r="G1297" s="153" t="s">
        <v>12</v>
      </c>
      <c r="P1297" s="106"/>
    </row>
    <row r="1298" spans="1:18" ht="24.95" hidden="1" customHeight="1" x14ac:dyDescent="0.25">
      <c r="A1298" s="17"/>
      <c r="B1298" s="11"/>
      <c r="C1298" s="17"/>
      <c r="D1298" s="17"/>
      <c r="E1298" s="17"/>
      <c r="F1298" s="36"/>
      <c r="P1298" s="106"/>
    </row>
    <row r="1299" spans="1:18" ht="30.75" hidden="1" customHeight="1" x14ac:dyDescent="0.25">
      <c r="A1299" s="861" t="s">
        <v>154</v>
      </c>
      <c r="B1299" s="861"/>
      <c r="C1299" s="861"/>
      <c r="D1299" s="861"/>
      <c r="E1299" s="861"/>
      <c r="F1299" s="861"/>
      <c r="G1299" s="861"/>
      <c r="H1299" s="861"/>
      <c r="I1299" s="861"/>
      <c r="J1299" s="861"/>
      <c r="K1299" s="861"/>
      <c r="L1299" s="81"/>
      <c r="P1299" s="106"/>
    </row>
    <row r="1300" spans="1:18" hidden="1" x14ac:dyDescent="0.25">
      <c r="A1300" s="862"/>
      <c r="B1300" s="862"/>
      <c r="C1300" s="862"/>
      <c r="D1300" s="862"/>
      <c r="E1300" s="862"/>
      <c r="F1300" s="862"/>
      <c r="P1300" s="106"/>
    </row>
    <row r="1301" spans="1:18" ht="56.25" hidden="1" customHeight="1" x14ac:dyDescent="0.25">
      <c r="A1301" s="167" t="s">
        <v>24</v>
      </c>
      <c r="B1301" s="167" t="s">
        <v>14</v>
      </c>
      <c r="C1301" s="167" t="s">
        <v>78</v>
      </c>
      <c r="D1301" s="167" t="s">
        <v>27</v>
      </c>
      <c r="E1301" s="167" t="s">
        <v>79</v>
      </c>
      <c r="F1301" s="167" t="s">
        <v>7</v>
      </c>
      <c r="G1301" s="178" t="s">
        <v>103</v>
      </c>
      <c r="P1301" s="106"/>
    </row>
    <row r="1302" spans="1:18" s="8" customFormat="1" hidden="1" x14ac:dyDescent="0.25">
      <c r="A1302" s="112">
        <v>1</v>
      </c>
      <c r="B1302" s="112">
        <v>2</v>
      </c>
      <c r="C1302" s="112">
        <v>3</v>
      </c>
      <c r="D1302" s="112">
        <v>4</v>
      </c>
      <c r="E1302" s="112">
        <v>5</v>
      </c>
      <c r="F1302" s="112">
        <v>6</v>
      </c>
      <c r="G1302" s="157">
        <v>7</v>
      </c>
      <c r="K1302" s="80"/>
      <c r="M1302" s="327"/>
      <c r="N1302" s="67"/>
      <c r="O1302" s="184"/>
      <c r="P1302" s="187"/>
      <c r="Q1302" s="192"/>
      <c r="R1302" s="192"/>
    </row>
    <row r="1303" spans="1:18" ht="27" hidden="1" customHeight="1" x14ac:dyDescent="0.25">
      <c r="A1303" s="167">
        <v>1</v>
      </c>
      <c r="B1303" s="10"/>
      <c r="C1303" s="167"/>
      <c r="D1303" s="167"/>
      <c r="E1303" s="165" t="e">
        <f>F1303/D1303</f>
        <v>#DIV/0!</v>
      </c>
      <c r="F1303" s="165"/>
      <c r="G1303" s="179"/>
      <c r="M1303" s="329"/>
      <c r="N1303" s="8"/>
      <c r="O1303" s="192"/>
      <c r="P1303" s="106"/>
    </row>
    <row r="1304" spans="1:18" ht="27" hidden="1" customHeight="1" x14ac:dyDescent="0.25">
      <c r="A1304" s="167">
        <v>2</v>
      </c>
      <c r="B1304" s="10"/>
      <c r="C1304" s="14"/>
      <c r="D1304" s="14"/>
      <c r="E1304" s="165" t="e">
        <f t="shared" ref="E1304:E1305" si="48">F1304/D1304</f>
        <v>#DIV/0!</v>
      </c>
      <c r="F1304" s="165"/>
      <c r="G1304" s="179"/>
      <c r="P1304" s="106"/>
    </row>
    <row r="1305" spans="1:18" ht="27" hidden="1" customHeight="1" x14ac:dyDescent="0.25">
      <c r="A1305" s="167">
        <v>3</v>
      </c>
      <c r="B1305" s="10"/>
      <c r="C1305" s="167"/>
      <c r="D1305" s="167"/>
      <c r="E1305" s="165" t="e">
        <f t="shared" si="48"/>
        <v>#DIV/0!</v>
      </c>
      <c r="F1305" s="165"/>
      <c r="G1305" s="179"/>
      <c r="P1305" s="106"/>
    </row>
    <row r="1306" spans="1:18" ht="35.1" hidden="1" customHeight="1" x14ac:dyDescent="0.25">
      <c r="A1306" s="144"/>
      <c r="B1306" s="145" t="s">
        <v>20</v>
      </c>
      <c r="C1306" s="144" t="s">
        <v>21</v>
      </c>
      <c r="D1306" s="144" t="s">
        <v>21</v>
      </c>
      <c r="E1306" s="144" t="s">
        <v>21</v>
      </c>
      <c r="F1306" s="146">
        <f>F1305+F1304+F1303</f>
        <v>0</v>
      </c>
      <c r="G1306" s="153" t="s">
        <v>12</v>
      </c>
      <c r="P1306" s="106"/>
    </row>
    <row r="1307" spans="1:18" ht="24.95" hidden="1" customHeight="1" x14ac:dyDescent="0.25">
      <c r="A1307" s="17"/>
      <c r="B1307" s="11"/>
      <c r="C1307" s="17"/>
      <c r="D1307" s="17"/>
      <c r="E1307" s="17"/>
      <c r="F1307" s="36"/>
      <c r="P1307" s="106"/>
    </row>
    <row r="1308" spans="1:18" ht="30.75" hidden="1" customHeight="1" x14ac:dyDescent="0.25">
      <c r="A1308" s="861" t="s">
        <v>155</v>
      </c>
      <c r="B1308" s="861"/>
      <c r="C1308" s="861"/>
      <c r="D1308" s="861"/>
      <c r="E1308" s="861"/>
      <c r="F1308" s="861"/>
      <c r="G1308" s="861"/>
      <c r="H1308" s="861"/>
      <c r="I1308" s="861"/>
      <c r="J1308" s="861"/>
      <c r="K1308" s="861"/>
      <c r="L1308" s="105"/>
      <c r="P1308" s="106"/>
    </row>
    <row r="1309" spans="1:18" hidden="1" x14ac:dyDescent="0.25">
      <c r="A1309" s="862"/>
      <c r="B1309" s="862"/>
      <c r="C1309" s="862"/>
      <c r="D1309" s="862"/>
      <c r="E1309" s="862"/>
      <c r="F1309" s="862"/>
      <c r="P1309" s="106"/>
    </row>
    <row r="1310" spans="1:18" ht="56.25" hidden="1" customHeight="1" x14ac:dyDescent="0.25">
      <c r="A1310" s="167" t="s">
        <v>24</v>
      </c>
      <c r="B1310" s="167" t="s">
        <v>14</v>
      </c>
      <c r="C1310" s="167" t="s">
        <v>78</v>
      </c>
      <c r="D1310" s="167" t="s">
        <v>27</v>
      </c>
      <c r="E1310" s="167" t="s">
        <v>79</v>
      </c>
      <c r="F1310" s="167" t="s">
        <v>7</v>
      </c>
      <c r="G1310" s="178" t="s">
        <v>103</v>
      </c>
      <c r="P1310" s="106"/>
    </row>
    <row r="1311" spans="1:18" s="78" customFormat="1" hidden="1" x14ac:dyDescent="0.25">
      <c r="A1311" s="113">
        <v>1</v>
      </c>
      <c r="B1311" s="113">
        <v>2</v>
      </c>
      <c r="C1311" s="113">
        <v>3</v>
      </c>
      <c r="D1311" s="113">
        <v>4</v>
      </c>
      <c r="E1311" s="113">
        <v>5</v>
      </c>
      <c r="F1311" s="113">
        <v>6</v>
      </c>
      <c r="G1311" s="154">
        <v>7</v>
      </c>
      <c r="K1311" s="79"/>
      <c r="M1311" s="327"/>
      <c r="N1311" s="67"/>
      <c r="O1311" s="184"/>
      <c r="P1311" s="186"/>
      <c r="Q1311" s="188"/>
      <c r="R1311" s="188"/>
    </row>
    <row r="1312" spans="1:18" s="225" customFormat="1" ht="27" hidden="1" customHeight="1" x14ac:dyDescent="0.25">
      <c r="A1312" s="226">
        <v>1</v>
      </c>
      <c r="B1312" s="10" t="s">
        <v>214</v>
      </c>
      <c r="C1312" s="226" t="s">
        <v>212</v>
      </c>
      <c r="D1312" s="14">
        <f>ROUND(F1312/E1312,0)</f>
        <v>0</v>
      </c>
      <c r="E1312" s="228">
        <v>64.25</v>
      </c>
      <c r="F1312" s="228"/>
      <c r="G1312" s="230"/>
      <c r="K1312" s="68"/>
      <c r="M1312" s="328"/>
      <c r="N1312" s="78"/>
      <c r="O1312" s="188"/>
      <c r="P1312" s="106"/>
      <c r="Q1312" s="184"/>
      <c r="R1312" s="184"/>
    </row>
    <row r="1313" spans="1:17" ht="27" hidden="1" customHeight="1" x14ac:dyDescent="0.25">
      <c r="A1313" s="167">
        <v>2</v>
      </c>
      <c r="B1313" s="10"/>
      <c r="C1313" s="14"/>
      <c r="D1313" s="14"/>
      <c r="E1313" s="165" t="e">
        <f t="shared" ref="E1313:E1314" si="49">F1313/D1313</f>
        <v>#DIV/0!</v>
      </c>
      <c r="F1313" s="165"/>
      <c r="G1313" s="179"/>
      <c r="M1313" s="327" t="s">
        <v>218</v>
      </c>
      <c r="N1313" s="225"/>
      <c r="P1313" s="106"/>
    </row>
    <row r="1314" spans="1:17" ht="27" hidden="1" customHeight="1" x14ac:dyDescent="0.25">
      <c r="A1314" s="167">
        <v>3</v>
      </c>
      <c r="B1314" s="10"/>
      <c r="C1314" s="167"/>
      <c r="D1314" s="167"/>
      <c r="E1314" s="165" t="e">
        <f t="shared" si="49"/>
        <v>#DIV/0!</v>
      </c>
      <c r="F1314" s="165"/>
      <c r="G1314" s="179"/>
      <c r="P1314" s="106"/>
    </row>
    <row r="1315" spans="1:17" ht="35.1" hidden="1" customHeight="1" x14ac:dyDescent="0.25">
      <c r="A1315" s="144"/>
      <c r="B1315" s="145" t="s">
        <v>20</v>
      </c>
      <c r="C1315" s="144" t="s">
        <v>21</v>
      </c>
      <c r="D1315" s="144" t="s">
        <v>21</v>
      </c>
      <c r="E1315" s="144" t="s">
        <v>21</v>
      </c>
      <c r="F1315" s="146">
        <f>F1314+F1313+F1312</f>
        <v>0</v>
      </c>
      <c r="G1315" s="153" t="s">
        <v>12</v>
      </c>
      <c r="P1315" s="106"/>
    </row>
    <row r="1316" spans="1:17" ht="24.95" hidden="1" customHeight="1" x14ac:dyDescent="0.25">
      <c r="A1316" s="17"/>
      <c r="B1316" s="11"/>
      <c r="C1316" s="17"/>
      <c r="D1316" s="17"/>
      <c r="E1316" s="17"/>
      <c r="F1316" s="36"/>
      <c r="P1316" s="106"/>
    </row>
    <row r="1317" spans="1:17" ht="30.75" customHeight="1" x14ac:dyDescent="0.25">
      <c r="A1317" s="861" t="s">
        <v>156</v>
      </c>
      <c r="B1317" s="861"/>
      <c r="C1317" s="861"/>
      <c r="D1317" s="861"/>
      <c r="E1317" s="861"/>
      <c r="F1317" s="861"/>
      <c r="G1317" s="861"/>
      <c r="H1317" s="861"/>
      <c r="I1317" s="861"/>
      <c r="J1317" s="861"/>
      <c r="K1317" s="861"/>
      <c r="L1317" s="105"/>
      <c r="P1317" s="106"/>
    </row>
    <row r="1318" spans="1:17" x14ac:dyDescent="0.25">
      <c r="A1318" s="862"/>
      <c r="B1318" s="862"/>
      <c r="C1318" s="862"/>
      <c r="D1318" s="862"/>
      <c r="E1318" s="862"/>
      <c r="F1318" s="862"/>
      <c r="P1318" s="106"/>
    </row>
    <row r="1319" spans="1:17" ht="56.25" customHeight="1" x14ac:dyDescent="0.25">
      <c r="A1319" s="167" t="s">
        <v>24</v>
      </c>
      <c r="B1319" s="167" t="s">
        <v>14</v>
      </c>
      <c r="C1319" s="167" t="s">
        <v>78</v>
      </c>
      <c r="D1319" s="167" t="s">
        <v>27</v>
      </c>
      <c r="E1319" s="167" t="s">
        <v>79</v>
      </c>
      <c r="F1319" s="167" t="s">
        <v>7</v>
      </c>
      <c r="G1319" s="178" t="s">
        <v>103</v>
      </c>
      <c r="P1319" s="106"/>
    </row>
    <row r="1320" spans="1:17" x14ac:dyDescent="0.25">
      <c r="A1320" s="167">
        <v>1</v>
      </c>
      <c r="B1320" s="167">
        <v>2</v>
      </c>
      <c r="C1320" s="167">
        <v>3</v>
      </c>
      <c r="D1320" s="167">
        <v>4</v>
      </c>
      <c r="E1320" s="167">
        <v>5</v>
      </c>
      <c r="F1320" s="167">
        <v>6</v>
      </c>
      <c r="G1320" s="178">
        <v>7</v>
      </c>
      <c r="P1320" s="106"/>
    </row>
    <row r="1321" spans="1:17" ht="27" customHeight="1" x14ac:dyDescent="0.25">
      <c r="A1321" s="167">
        <v>1</v>
      </c>
      <c r="B1321" s="10"/>
      <c r="C1321" s="167" t="s">
        <v>229</v>
      </c>
      <c r="D1321" s="167">
        <v>6</v>
      </c>
      <c r="E1321" s="165">
        <v>210</v>
      </c>
      <c r="F1321" s="165"/>
      <c r="G1321" s="179"/>
      <c r="P1321" s="106"/>
      <c r="Q1321" s="195"/>
    </row>
    <row r="1322" spans="1:17" ht="27" customHeight="1" x14ac:dyDescent="0.25">
      <c r="A1322" s="167">
        <v>2</v>
      </c>
      <c r="B1322" s="10"/>
      <c r="C1322" s="14" t="s">
        <v>229</v>
      </c>
      <c r="D1322" s="14">
        <v>6</v>
      </c>
      <c r="E1322" s="165">
        <v>210</v>
      </c>
      <c r="F1322" s="165"/>
      <c r="G1322" s="179"/>
      <c r="P1322" s="106"/>
      <c r="Q1322" s="195"/>
    </row>
    <row r="1323" spans="1:17" ht="27" hidden="1" customHeight="1" x14ac:dyDescent="0.25">
      <c r="A1323" s="167">
        <v>3</v>
      </c>
      <c r="B1323" s="10"/>
      <c r="C1323" s="167"/>
      <c r="D1323" s="167"/>
      <c r="E1323" s="165" t="e">
        <f t="shared" ref="E1323:E1326" si="50">F1323/D1323</f>
        <v>#DIV/0!</v>
      </c>
      <c r="F1323" s="165"/>
      <c r="G1323" s="179"/>
      <c r="K1323" s="76"/>
      <c r="P1323" s="106"/>
      <c r="Q1323" s="195"/>
    </row>
    <row r="1324" spans="1:17" ht="27" hidden="1" customHeight="1" x14ac:dyDescent="0.25">
      <c r="A1324" s="167">
        <v>4</v>
      </c>
      <c r="B1324" s="10"/>
      <c r="C1324" s="167"/>
      <c r="D1324" s="167"/>
      <c r="E1324" s="165" t="e">
        <f t="shared" si="50"/>
        <v>#DIV/0!</v>
      </c>
      <c r="F1324" s="165"/>
      <c r="G1324" s="179"/>
      <c r="P1324" s="106"/>
      <c r="Q1324" s="195"/>
    </row>
    <row r="1325" spans="1:17" ht="27" hidden="1" customHeight="1" x14ac:dyDescent="0.25">
      <c r="A1325" s="167">
        <v>5</v>
      </c>
      <c r="B1325" s="10"/>
      <c r="C1325" s="167"/>
      <c r="D1325" s="167"/>
      <c r="E1325" s="165" t="e">
        <f t="shared" si="50"/>
        <v>#DIV/0!</v>
      </c>
      <c r="F1325" s="165"/>
      <c r="G1325" s="179"/>
      <c r="P1325" s="106"/>
      <c r="Q1325" s="195"/>
    </row>
    <row r="1326" spans="1:17" ht="27" hidden="1" customHeight="1" x14ac:dyDescent="0.25">
      <c r="A1326" s="167">
        <v>6</v>
      </c>
      <c r="B1326" s="10"/>
      <c r="C1326" s="167"/>
      <c r="D1326" s="167"/>
      <c r="E1326" s="165" t="e">
        <f t="shared" si="50"/>
        <v>#DIV/0!</v>
      </c>
      <c r="F1326" s="165"/>
      <c r="G1326" s="179"/>
      <c r="P1326" s="106"/>
      <c r="Q1326" s="195"/>
    </row>
    <row r="1327" spans="1:17" ht="27" customHeight="1" x14ac:dyDescent="0.25">
      <c r="A1327" s="144"/>
      <c r="B1327" s="145" t="s">
        <v>20</v>
      </c>
      <c r="C1327" s="144" t="s">
        <v>21</v>
      </c>
      <c r="D1327" s="144" t="s">
        <v>21</v>
      </c>
      <c r="E1327" s="144" t="s">
        <v>21</v>
      </c>
      <c r="F1327" s="146">
        <f>F1324+F1322+F1321+F1323+F1325+F1326</f>
        <v>0</v>
      </c>
      <c r="G1327" s="153" t="s">
        <v>12</v>
      </c>
      <c r="P1327" s="106"/>
      <c r="Q1327" s="195"/>
    </row>
    <row r="1328" spans="1:17" ht="24.95" customHeight="1" x14ac:dyDescent="0.25">
      <c r="A1328" s="17"/>
      <c r="B1328" s="11"/>
      <c r="C1328" s="17"/>
      <c r="D1328" s="17"/>
      <c r="E1328" s="17"/>
      <c r="F1328" s="36"/>
    </row>
    <row r="1329" spans="1:18" ht="36" hidden="1" customHeight="1" x14ac:dyDescent="0.25">
      <c r="A1329" s="861" t="s">
        <v>149</v>
      </c>
      <c r="B1329" s="861"/>
      <c r="C1329" s="861"/>
      <c r="D1329" s="861"/>
      <c r="E1329" s="861"/>
      <c r="F1329" s="861"/>
      <c r="G1329" s="861"/>
      <c r="H1329" s="861"/>
      <c r="I1329" s="861"/>
      <c r="J1329" s="861"/>
      <c r="K1329" s="861"/>
      <c r="O1329" s="106"/>
    </row>
    <row r="1330" spans="1:18" hidden="1" x14ac:dyDescent="0.25">
      <c r="A1330" s="862"/>
      <c r="B1330" s="862"/>
      <c r="C1330" s="862"/>
      <c r="D1330" s="862"/>
      <c r="E1330" s="862"/>
      <c r="F1330" s="17"/>
      <c r="O1330" s="106"/>
    </row>
    <row r="1331" spans="1:18" ht="66" hidden="1" customHeight="1" x14ac:dyDescent="0.25">
      <c r="A1331" s="167" t="s">
        <v>15</v>
      </c>
      <c r="B1331" s="167" t="s">
        <v>14</v>
      </c>
      <c r="C1331" s="167" t="s">
        <v>27</v>
      </c>
      <c r="D1331" s="167" t="s">
        <v>75</v>
      </c>
      <c r="E1331" s="167" t="s">
        <v>7</v>
      </c>
      <c r="F1331" s="178" t="s">
        <v>103</v>
      </c>
      <c r="O1331" s="106"/>
    </row>
    <row r="1332" spans="1:18" s="78" customFormat="1" ht="21" hidden="1" customHeight="1" x14ac:dyDescent="0.25">
      <c r="A1332" s="113">
        <v>1</v>
      </c>
      <c r="B1332" s="113">
        <v>2</v>
      </c>
      <c r="C1332" s="113">
        <v>3</v>
      </c>
      <c r="D1332" s="113">
        <v>4</v>
      </c>
      <c r="E1332" s="113">
        <v>5</v>
      </c>
      <c r="F1332" s="154">
        <v>6</v>
      </c>
      <c r="K1332" s="79"/>
      <c r="M1332" s="327"/>
      <c r="N1332" s="67"/>
      <c r="O1332" s="106"/>
      <c r="P1332" s="188"/>
      <c r="Q1332" s="188"/>
      <c r="R1332" s="188"/>
    </row>
    <row r="1333" spans="1:18" ht="27" hidden="1" customHeight="1" x14ac:dyDescent="0.25">
      <c r="A1333" s="167">
        <v>1</v>
      </c>
      <c r="B1333" s="10" t="s">
        <v>84</v>
      </c>
      <c r="C1333" s="167"/>
      <c r="D1333" s="165" t="e">
        <f>E1333/C1333</f>
        <v>#DIV/0!</v>
      </c>
      <c r="E1333" s="165"/>
      <c r="F1333" s="153"/>
      <c r="M1333" s="328"/>
      <c r="N1333" s="78"/>
      <c r="O1333" s="186"/>
    </row>
    <row r="1334" spans="1:18" ht="35.1" hidden="1" customHeight="1" x14ac:dyDescent="0.25">
      <c r="A1334" s="167">
        <v>2</v>
      </c>
      <c r="B1334" s="10" t="s">
        <v>83</v>
      </c>
      <c r="C1334" s="167"/>
      <c r="D1334" s="165" t="e">
        <f>E1334/C1334</f>
        <v>#DIV/0!</v>
      </c>
      <c r="E1334" s="165"/>
      <c r="F1334" s="153"/>
      <c r="O1334" s="106"/>
    </row>
    <row r="1335" spans="1:18" ht="36" hidden="1" customHeight="1" x14ac:dyDescent="0.25">
      <c r="A1335" s="167">
        <v>3</v>
      </c>
      <c r="B1335" s="10" t="s">
        <v>85</v>
      </c>
      <c r="C1335" s="167"/>
      <c r="D1335" s="165" t="e">
        <f>E1335/C1335</f>
        <v>#DIV/0!</v>
      </c>
      <c r="E1335" s="165"/>
      <c r="F1335" s="153"/>
      <c r="O1335" s="106"/>
    </row>
    <row r="1336" spans="1:18" ht="32.25" hidden="1" customHeight="1" x14ac:dyDescent="0.25">
      <c r="A1336" s="167">
        <v>4</v>
      </c>
      <c r="B1336" s="10" t="s">
        <v>86</v>
      </c>
      <c r="C1336" s="167"/>
      <c r="D1336" s="165" t="e">
        <f>E1336/C1336</f>
        <v>#DIV/0!</v>
      </c>
      <c r="E1336" s="165"/>
      <c r="F1336" s="153"/>
      <c r="O1336" s="106"/>
    </row>
    <row r="1337" spans="1:18" ht="38.25" hidden="1" customHeight="1" x14ac:dyDescent="0.25">
      <c r="A1337" s="144"/>
      <c r="B1337" s="145" t="s">
        <v>20</v>
      </c>
      <c r="C1337" s="144"/>
      <c r="D1337" s="144" t="s">
        <v>21</v>
      </c>
      <c r="E1337" s="146">
        <f>E1336+E1335+E1334+E1333</f>
        <v>0</v>
      </c>
      <c r="F1337" s="153" t="s">
        <v>12</v>
      </c>
      <c r="O1337" s="106"/>
    </row>
    <row r="1338" spans="1:18" ht="24.95" hidden="1" customHeight="1" x14ac:dyDescent="0.25">
      <c r="A1338" s="35"/>
      <c r="B1338" s="11"/>
      <c r="C1338" s="17"/>
      <c r="D1338" s="17"/>
      <c r="E1338" s="17"/>
      <c r="F1338" s="36"/>
      <c r="O1338" s="106"/>
      <c r="P1338" s="106"/>
    </row>
    <row r="1339" spans="1:18" ht="33" hidden="1" customHeight="1" x14ac:dyDescent="0.25">
      <c r="A1339" s="861" t="s">
        <v>158</v>
      </c>
      <c r="B1339" s="860"/>
      <c r="C1339" s="860"/>
      <c r="D1339" s="860"/>
      <c r="E1339" s="860"/>
      <c r="F1339" s="860"/>
      <c r="G1339" s="860"/>
      <c r="H1339" s="860"/>
      <c r="I1339" s="860"/>
      <c r="J1339" s="860"/>
      <c r="K1339" s="860"/>
    </row>
    <row r="1340" spans="1:18" ht="9" hidden="1" customHeight="1" x14ac:dyDescent="0.25">
      <c r="A1340" s="30"/>
      <c r="B1340" s="11"/>
      <c r="C1340" s="17"/>
      <c r="D1340" s="17"/>
      <c r="E1340" s="17"/>
      <c r="F1340" s="17"/>
      <c r="P1340" s="106"/>
    </row>
    <row r="1341" spans="1:18" hidden="1" x14ac:dyDescent="0.25">
      <c r="A1341" s="30"/>
      <c r="B1341" s="11"/>
      <c r="C1341" s="17"/>
      <c r="D1341" s="17"/>
      <c r="E1341" s="17"/>
      <c r="F1341" s="17"/>
      <c r="P1341" s="106"/>
    </row>
    <row r="1342" spans="1:18" ht="53.25" hidden="1" customHeight="1" x14ac:dyDescent="0.25">
      <c r="A1342" s="167" t="s">
        <v>24</v>
      </c>
      <c r="B1342" s="167" t="s">
        <v>14</v>
      </c>
      <c r="C1342" s="167" t="s">
        <v>74</v>
      </c>
      <c r="D1342" s="167" t="s">
        <v>117</v>
      </c>
      <c r="E1342" s="178" t="s">
        <v>103</v>
      </c>
      <c r="F1342" s="17"/>
      <c r="P1342" s="106"/>
    </row>
    <row r="1343" spans="1:18" s="78" customFormat="1" hidden="1" x14ac:dyDescent="0.25">
      <c r="A1343" s="113">
        <v>1</v>
      </c>
      <c r="B1343" s="113">
        <v>2</v>
      </c>
      <c r="C1343" s="113">
        <v>3</v>
      </c>
      <c r="D1343" s="113">
        <v>4</v>
      </c>
      <c r="E1343" s="154">
        <v>5</v>
      </c>
      <c r="F1343" s="1"/>
      <c r="K1343" s="79"/>
      <c r="M1343" s="327"/>
      <c r="N1343" s="67"/>
      <c r="O1343" s="184"/>
      <c r="P1343" s="186"/>
      <c r="Q1343" s="188"/>
      <c r="R1343" s="188"/>
    </row>
    <row r="1344" spans="1:18" ht="49.5" hidden="1" customHeight="1" x14ac:dyDescent="0.25">
      <c r="A1344" s="167"/>
      <c r="B1344" s="15"/>
      <c r="C1344" s="13"/>
      <c r="D1344" s="165"/>
      <c r="E1344" s="179"/>
      <c r="F1344" s="17"/>
      <c r="M1344" s="328"/>
      <c r="N1344" s="78"/>
      <c r="O1344" s="188"/>
      <c r="P1344" s="106"/>
      <c r="Q1344" s="195"/>
    </row>
    <row r="1345" spans="1:18" ht="27.75" hidden="1" customHeight="1" x14ac:dyDescent="0.25">
      <c r="A1345" s="167"/>
      <c r="B1345" s="15"/>
      <c r="C1345" s="13"/>
      <c r="D1345" s="165"/>
      <c r="E1345" s="153"/>
      <c r="F1345" s="36"/>
      <c r="P1345" s="106"/>
      <c r="Q1345" s="195"/>
    </row>
    <row r="1346" spans="1:18" ht="29.25" hidden="1" customHeight="1" x14ac:dyDescent="0.25">
      <c r="A1346" s="167"/>
      <c r="B1346" s="15"/>
      <c r="C1346" s="13"/>
      <c r="D1346" s="165"/>
      <c r="E1346" s="179"/>
      <c r="F1346" s="17"/>
      <c r="P1346" s="106"/>
      <c r="Q1346" s="195"/>
    </row>
    <row r="1347" spans="1:18" ht="29.25" hidden="1" customHeight="1" x14ac:dyDescent="0.25">
      <c r="A1347" s="167"/>
      <c r="B1347" s="15"/>
      <c r="C1347" s="13"/>
      <c r="D1347" s="165"/>
      <c r="E1347" s="179"/>
      <c r="F1347" s="17"/>
      <c r="P1347" s="106"/>
      <c r="Q1347" s="195"/>
    </row>
    <row r="1348" spans="1:18" ht="35.1" hidden="1" customHeight="1" x14ac:dyDescent="0.25">
      <c r="A1348" s="144"/>
      <c r="B1348" s="145" t="s">
        <v>20</v>
      </c>
      <c r="C1348" s="144" t="s">
        <v>21</v>
      </c>
      <c r="D1348" s="146">
        <f>SUM(D1344:D1347)</f>
        <v>0</v>
      </c>
      <c r="E1348" s="153" t="s">
        <v>12</v>
      </c>
      <c r="F1348" s="17"/>
      <c r="P1348" s="106"/>
    </row>
    <row r="1349" spans="1:18" ht="24.95" hidden="1" customHeight="1" x14ac:dyDescent="0.25">
      <c r="A1349" s="35"/>
      <c r="B1349" s="11"/>
      <c r="C1349" s="17"/>
      <c r="D1349" s="17"/>
      <c r="E1349" s="17"/>
      <c r="F1349" s="36"/>
      <c r="P1349" s="106"/>
    </row>
    <row r="1350" spans="1:18" ht="39.75" customHeight="1" x14ac:dyDescent="0.25">
      <c r="A1350" s="863" t="s">
        <v>180</v>
      </c>
      <c r="B1350" s="863"/>
      <c r="C1350" s="863"/>
      <c r="D1350" s="863"/>
      <c r="E1350" s="863"/>
      <c r="F1350" s="863"/>
      <c r="G1350" s="863"/>
      <c r="H1350" s="863"/>
      <c r="I1350" s="863"/>
      <c r="J1350" s="863"/>
      <c r="K1350" s="863"/>
    </row>
    <row r="1351" spans="1:18" ht="24.95" customHeight="1" x14ac:dyDescent="0.25">
      <c r="A1351" s="35"/>
      <c r="B1351" s="11"/>
      <c r="C1351" s="17"/>
      <c r="D1351" s="17"/>
      <c r="E1351" s="17"/>
      <c r="F1351" s="36"/>
      <c r="P1351" s="106"/>
    </row>
    <row r="1352" spans="1:18" ht="29.25" customHeight="1" x14ac:dyDescent="0.25">
      <c r="A1352" s="860" t="s">
        <v>118</v>
      </c>
      <c r="B1352" s="860"/>
      <c r="C1352" s="860"/>
      <c r="D1352" s="860"/>
      <c r="E1352" s="860"/>
      <c r="F1352" s="860"/>
      <c r="G1352" s="860"/>
      <c r="H1352" s="860"/>
      <c r="I1352" s="860"/>
      <c r="J1352" s="860"/>
      <c r="K1352" s="860"/>
      <c r="P1352" s="106"/>
    </row>
    <row r="1353" spans="1:18" x14ac:dyDescent="0.25">
      <c r="A1353" s="55"/>
      <c r="B1353" s="55"/>
      <c r="C1353" s="55"/>
      <c r="D1353" s="55"/>
      <c r="E1353" s="55"/>
      <c r="F1353" s="17"/>
      <c r="P1353" s="106"/>
    </row>
    <row r="1354" spans="1:18" s="68" customFormat="1" ht="57.75" customHeight="1" x14ac:dyDescent="0.25">
      <c r="A1354" s="167" t="s">
        <v>24</v>
      </c>
      <c r="B1354" s="167" t="s">
        <v>14</v>
      </c>
      <c r="C1354" s="167" t="s">
        <v>74</v>
      </c>
      <c r="D1354" s="167" t="s">
        <v>117</v>
      </c>
      <c r="E1354" s="178" t="s">
        <v>103</v>
      </c>
      <c r="F1354" s="37"/>
      <c r="G1354" s="4"/>
      <c r="H1354" s="37"/>
      <c r="I1354" s="4"/>
      <c r="J1354" s="4"/>
      <c r="M1354" s="327"/>
      <c r="N1354" s="67"/>
      <c r="O1354" s="184"/>
      <c r="P1354" s="88"/>
      <c r="Q1354" s="121"/>
      <c r="R1354" s="121"/>
    </row>
    <row r="1355" spans="1:18" s="79" customFormat="1" x14ac:dyDescent="0.25">
      <c r="A1355" s="113">
        <v>1</v>
      </c>
      <c r="B1355" s="113">
        <v>2</v>
      </c>
      <c r="C1355" s="113">
        <v>3</v>
      </c>
      <c r="D1355" s="113">
        <v>4</v>
      </c>
      <c r="E1355" s="154">
        <v>5</v>
      </c>
      <c r="F1355" s="107"/>
      <c r="G1355" s="108"/>
      <c r="H1355" s="109"/>
      <c r="I1355" s="108"/>
      <c r="J1355" s="108"/>
      <c r="M1355" s="299"/>
      <c r="N1355" s="68"/>
      <c r="O1355" s="121"/>
      <c r="P1355" s="198"/>
      <c r="Q1355" s="193"/>
      <c r="R1355" s="193"/>
    </row>
    <row r="1356" spans="1:18" s="68" customFormat="1" ht="30.75" customHeight="1" x14ac:dyDescent="0.25">
      <c r="A1356" s="167">
        <v>1</v>
      </c>
      <c r="B1356" s="10" t="s">
        <v>240</v>
      </c>
      <c r="C1356" s="13">
        <v>1</v>
      </c>
      <c r="D1356" s="255"/>
      <c r="E1356" s="258" t="s">
        <v>237</v>
      </c>
      <c r="F1356" s="37"/>
      <c r="G1356" s="4"/>
      <c r="H1356" s="21"/>
      <c r="I1356" s="4"/>
      <c r="J1356" s="4"/>
      <c r="M1356" s="334"/>
      <c r="N1356" s="79"/>
      <c r="O1356" s="193"/>
      <c r="P1356" s="88"/>
      <c r="Q1356" s="199"/>
      <c r="R1356" s="121"/>
    </row>
    <row r="1357" spans="1:18" s="68" customFormat="1" ht="42" customHeight="1" x14ac:dyDescent="0.25">
      <c r="A1357" s="144"/>
      <c r="B1357" s="145" t="s">
        <v>20</v>
      </c>
      <c r="C1357" s="144" t="s">
        <v>21</v>
      </c>
      <c r="D1357" s="146">
        <f>SUM(D1356:D1356)</f>
        <v>0</v>
      </c>
      <c r="E1357" s="153" t="s">
        <v>12</v>
      </c>
      <c r="F1357" s="37"/>
      <c r="G1357" s="4"/>
      <c r="H1357" s="21"/>
      <c r="I1357" s="4"/>
      <c r="J1357" s="4"/>
      <c r="M1357" s="299"/>
      <c r="O1357" s="121"/>
      <c r="P1357" s="88"/>
      <c r="Q1357" s="121"/>
      <c r="R1357" s="121"/>
    </row>
    <row r="1358" spans="1:18" s="68" customFormat="1" x14ac:dyDescent="0.25">
      <c r="A1358" s="37"/>
      <c r="B1358" s="37"/>
      <c r="C1358" s="37"/>
      <c r="D1358" s="37"/>
      <c r="E1358" s="37"/>
      <c r="F1358" s="37"/>
      <c r="G1358" s="4"/>
      <c r="H1358" s="21"/>
      <c r="I1358" s="4"/>
      <c r="J1358" s="4"/>
      <c r="M1358" s="299"/>
      <c r="O1358" s="121"/>
      <c r="P1358" s="88"/>
      <c r="Q1358" s="121"/>
      <c r="R1358" s="121"/>
    </row>
    <row r="1359" spans="1:18" s="68" customFormat="1" ht="30.75" hidden="1" customHeight="1" x14ac:dyDescent="0.25">
      <c r="A1359" s="861" t="s">
        <v>152</v>
      </c>
      <c r="B1359" s="861"/>
      <c r="C1359" s="861"/>
      <c r="D1359" s="861"/>
      <c r="E1359" s="861"/>
      <c r="F1359" s="861"/>
      <c r="G1359" s="861"/>
      <c r="H1359" s="861"/>
      <c r="I1359" s="861"/>
      <c r="J1359" s="861"/>
      <c r="M1359" s="299"/>
      <c r="O1359" s="121"/>
      <c r="P1359" s="88"/>
      <c r="Q1359" s="121"/>
      <c r="R1359" s="121"/>
    </row>
    <row r="1360" spans="1:18" s="68" customFormat="1" hidden="1" x14ac:dyDescent="0.25">
      <c r="A1360" s="862"/>
      <c r="B1360" s="862"/>
      <c r="C1360" s="862"/>
      <c r="D1360" s="862"/>
      <c r="E1360" s="862"/>
      <c r="F1360" s="862"/>
      <c r="G1360" s="67"/>
      <c r="H1360" s="67"/>
      <c r="I1360" s="67"/>
      <c r="J1360" s="67"/>
      <c r="M1360" s="335"/>
      <c r="O1360" s="121"/>
      <c r="P1360" s="88"/>
      <c r="Q1360" s="121"/>
      <c r="R1360" s="121"/>
    </row>
    <row r="1361" spans="1:18" s="68" customFormat="1" ht="51.75" hidden="1" customHeight="1" x14ac:dyDescent="0.25">
      <c r="A1361" s="167" t="s">
        <v>24</v>
      </c>
      <c r="B1361" s="167" t="s">
        <v>14</v>
      </c>
      <c r="C1361" s="167" t="s">
        <v>78</v>
      </c>
      <c r="D1361" s="167" t="s">
        <v>27</v>
      </c>
      <c r="E1361" s="167" t="s">
        <v>79</v>
      </c>
      <c r="F1361" s="167" t="s">
        <v>7</v>
      </c>
      <c r="G1361" s="178" t="s">
        <v>103</v>
      </c>
      <c r="H1361" s="67"/>
      <c r="I1361" s="67"/>
      <c r="J1361" s="67"/>
      <c r="M1361" s="299"/>
      <c r="O1361" s="121"/>
      <c r="P1361" s="88"/>
      <c r="Q1361" s="121"/>
      <c r="R1361" s="121"/>
    </row>
    <row r="1362" spans="1:18" s="79" customFormat="1" hidden="1" x14ac:dyDescent="0.25">
      <c r="A1362" s="113">
        <v>1</v>
      </c>
      <c r="B1362" s="113">
        <v>2</v>
      </c>
      <c r="C1362" s="113">
        <v>3</v>
      </c>
      <c r="D1362" s="113">
        <v>4</v>
      </c>
      <c r="E1362" s="113">
        <v>5</v>
      </c>
      <c r="F1362" s="113">
        <v>6</v>
      </c>
      <c r="G1362" s="154">
        <v>7</v>
      </c>
      <c r="H1362" s="78"/>
      <c r="I1362" s="78"/>
      <c r="J1362" s="78"/>
      <c r="M1362" s="299"/>
      <c r="N1362" s="68"/>
      <c r="O1362" s="121"/>
      <c r="P1362" s="198"/>
      <c r="Q1362" s="193"/>
      <c r="R1362" s="193"/>
    </row>
    <row r="1363" spans="1:18" s="68" customFormat="1" ht="50.25" hidden="1" customHeight="1" x14ac:dyDescent="0.25">
      <c r="A1363" s="167">
        <v>1</v>
      </c>
      <c r="B1363" s="10"/>
      <c r="C1363" s="167"/>
      <c r="D1363" s="167"/>
      <c r="E1363" s="165" t="e">
        <f>F1363/D1363</f>
        <v>#DIV/0!</v>
      </c>
      <c r="F1363" s="165"/>
      <c r="G1363" s="179"/>
      <c r="H1363" s="67"/>
      <c r="I1363" s="67"/>
      <c r="J1363" s="67"/>
      <c r="M1363" s="334"/>
      <c r="N1363" s="79"/>
      <c r="O1363" s="193"/>
      <c r="P1363" s="88"/>
      <c r="Q1363" s="121"/>
      <c r="R1363" s="121"/>
    </row>
    <row r="1364" spans="1:18" ht="38.25" hidden="1" customHeight="1" x14ac:dyDescent="0.25">
      <c r="A1364" s="144"/>
      <c r="B1364" s="145" t="s">
        <v>20</v>
      </c>
      <c r="C1364" s="144" t="s">
        <v>21</v>
      </c>
      <c r="D1364" s="144" t="s">
        <v>21</v>
      </c>
      <c r="E1364" s="144" t="s">
        <v>21</v>
      </c>
      <c r="F1364" s="146">
        <f>F1363</f>
        <v>0</v>
      </c>
      <c r="G1364" s="153" t="s">
        <v>12</v>
      </c>
      <c r="M1364" s="299"/>
      <c r="N1364" s="68"/>
      <c r="O1364" s="121"/>
      <c r="P1364" s="106"/>
    </row>
    <row r="1365" spans="1:18" ht="24.95" customHeight="1" x14ac:dyDescent="0.25">
      <c r="A1365" s="35"/>
      <c r="B1365" s="11"/>
      <c r="C1365" s="17"/>
      <c r="D1365" s="17"/>
      <c r="E1365" s="17"/>
      <c r="F1365" s="36"/>
      <c r="P1365" s="106"/>
    </row>
    <row r="1366" spans="1:18" ht="45" customHeight="1" x14ac:dyDescent="0.25">
      <c r="A1366" s="35"/>
      <c r="B1366" s="177" t="s">
        <v>219</v>
      </c>
      <c r="C1366" s="164">
        <f>C1367+C1368+C1369</f>
        <v>0</v>
      </c>
      <c r="D1366" s="204"/>
      <c r="E1366" s="204"/>
      <c r="F1366" s="36"/>
      <c r="L1366" s="38" t="e">
        <f>SUM(#REF!)</f>
        <v>#REF!</v>
      </c>
      <c r="P1366" s="106"/>
    </row>
    <row r="1367" spans="1:18" ht="39.75" customHeight="1" x14ac:dyDescent="0.25">
      <c r="A1367" s="35"/>
      <c r="B1367" s="11" t="s">
        <v>220</v>
      </c>
      <c r="C1367" s="164">
        <f>F1364+D1357+D1348+E1337+F1327+F1315+F1306+F1297+F1269+E1259+D1251+D1242+E1231+F1220+F1210+F1202+F1187+D1178+D1169+E1160+E1147+E1138+C1126+C1115+C1104+C1093+C1080+E1067+E1052+E1041+D1030+E1014+F1005+F995+F977+E963+J955+E1287-C1368-C1369</f>
        <v>0</v>
      </c>
      <c r="D1367" s="17"/>
      <c r="E1367" s="17"/>
      <c r="F1367" s="36"/>
      <c r="M1367" s="336" t="s">
        <v>88</v>
      </c>
      <c r="N1367" s="75" t="e">
        <f>D1366-L1366</f>
        <v>#REF!</v>
      </c>
    </row>
    <row r="1368" spans="1:18" ht="34.5" customHeight="1" x14ac:dyDescent="0.25">
      <c r="A1368" s="17"/>
      <c r="B1368" s="11" t="s">
        <v>13</v>
      </c>
      <c r="C1368" s="164">
        <v>0</v>
      </c>
      <c r="D1368" s="17"/>
      <c r="E1368" s="17"/>
      <c r="F1368" s="17"/>
    </row>
    <row r="1369" spans="1:18" ht="36" customHeight="1" x14ac:dyDescent="0.25">
      <c r="A1369" s="17"/>
      <c r="B1369" s="11" t="s">
        <v>106</v>
      </c>
      <c r="C1369" s="164">
        <v>0</v>
      </c>
      <c r="D1369" s="17"/>
      <c r="E1369" s="17"/>
      <c r="F1369" s="17"/>
    </row>
    <row r="1370" spans="1:18" ht="24.95" customHeight="1" x14ac:dyDescent="0.25">
      <c r="A1370" s="17"/>
      <c r="B1370" s="11"/>
      <c r="C1370" s="17"/>
      <c r="D1370" s="308" t="s">
        <v>270</v>
      </c>
      <c r="E1370" s="17"/>
      <c r="F1370" s="17"/>
    </row>
    <row r="1371" spans="1:18" ht="37.5" customHeight="1" x14ac:dyDescent="0.25">
      <c r="A1371" s="17"/>
      <c r="B1371" s="175" t="s">
        <v>195</v>
      </c>
      <c r="C1371" s="201">
        <f>F1364+D1357+D1348+E1337+F1327+F1315+F1306+F1297+E1287+F1269+E1259+D1251+D1242+E1231+F1220+F1210+F1202+F1187+D1178+D1169+E1160</f>
        <v>0</v>
      </c>
      <c r="D1371" s="308" t="s">
        <v>12</v>
      </c>
      <c r="E1371" s="17"/>
      <c r="F1371" s="17"/>
    </row>
    <row r="1372" spans="1:18" ht="54.75" customHeight="1" x14ac:dyDescent="0.25">
      <c r="A1372" s="17"/>
      <c r="B1372" s="200" t="s">
        <v>196</v>
      </c>
      <c r="C1372" s="202"/>
      <c r="D1372" s="308" t="s">
        <v>12</v>
      </c>
      <c r="E1372" s="17"/>
      <c r="F1372" s="17"/>
    </row>
    <row r="1373" spans="1:18" s="307" customFormat="1" ht="41.25" customHeight="1" x14ac:dyDescent="0.25">
      <c r="A1373" s="17"/>
      <c r="B1373" s="917" t="s">
        <v>264</v>
      </c>
      <c r="C1373" s="249"/>
      <c r="D1373" s="310" t="s">
        <v>265</v>
      </c>
      <c r="E1373" s="918" t="s">
        <v>266</v>
      </c>
      <c r="F1373" s="17" t="s">
        <v>271</v>
      </c>
      <c r="G1373" s="315"/>
      <c r="K1373" s="68"/>
      <c r="M1373" s="327"/>
      <c r="N1373" s="67"/>
      <c r="O1373" s="184"/>
      <c r="P1373" s="184"/>
      <c r="Q1373" s="184"/>
      <c r="R1373" s="184"/>
    </row>
    <row r="1374" spans="1:18" s="307" customFormat="1" ht="38.25" customHeight="1" x14ac:dyDescent="0.25">
      <c r="A1374" s="17"/>
      <c r="B1374" s="917"/>
      <c r="C1374" s="249"/>
      <c r="D1374" s="310" t="s">
        <v>267</v>
      </c>
      <c r="E1374" s="918"/>
      <c r="F1374" s="17" t="s">
        <v>263</v>
      </c>
      <c r="G1374" s="315" t="s">
        <v>272</v>
      </c>
      <c r="K1374" s="68"/>
      <c r="M1374" s="327"/>
      <c r="O1374" s="184"/>
      <c r="P1374" s="184"/>
      <c r="Q1374" s="184"/>
      <c r="R1374" s="184"/>
    </row>
    <row r="1375" spans="1:18" s="307" customFormat="1" ht="36.75" customHeight="1" x14ac:dyDescent="0.25">
      <c r="A1375" s="17"/>
      <c r="B1375" s="917"/>
      <c r="C1375" s="249">
        <f>E1257</f>
        <v>0</v>
      </c>
      <c r="D1375" s="310" t="s">
        <v>268</v>
      </c>
      <c r="E1375" s="918"/>
      <c r="F1375" s="17" t="s">
        <v>261</v>
      </c>
      <c r="G1375" s="315"/>
      <c r="K1375" s="68"/>
      <c r="M1375" s="327"/>
      <c r="O1375" s="184"/>
      <c r="P1375" s="184"/>
      <c r="Q1375" s="184"/>
      <c r="R1375" s="184"/>
    </row>
    <row r="1376" spans="1:18" s="307" customFormat="1" ht="41.25" customHeight="1" x14ac:dyDescent="0.25">
      <c r="A1376" s="17"/>
      <c r="B1376" s="917"/>
      <c r="C1376" s="249"/>
      <c r="D1376" s="310" t="s">
        <v>269</v>
      </c>
      <c r="E1376" s="918"/>
      <c r="F1376" s="17" t="s">
        <v>263</v>
      </c>
      <c r="G1376" s="315" t="s">
        <v>273</v>
      </c>
      <c r="K1376" s="68"/>
      <c r="M1376" s="327"/>
      <c r="O1376" s="184"/>
      <c r="P1376" s="184"/>
      <c r="Q1376" s="184"/>
      <c r="R1376" s="184"/>
    </row>
    <row r="1377" spans="1:18" s="307" customFormat="1" ht="41.25" customHeight="1" x14ac:dyDescent="0.25">
      <c r="A1377" s="17"/>
      <c r="B1377" s="175" t="s">
        <v>197</v>
      </c>
      <c r="C1377" s="201">
        <f>C1371-C1372</f>
        <v>0</v>
      </c>
      <c r="D1377" s="308" t="s">
        <v>12</v>
      </c>
      <c r="E1377" s="17"/>
      <c r="F1377" s="17"/>
      <c r="K1377" s="68"/>
      <c r="M1377" s="327"/>
      <c r="O1377" s="184"/>
      <c r="P1377" s="184"/>
      <c r="Q1377" s="184"/>
      <c r="R1377" s="184"/>
    </row>
    <row r="1378" spans="1:18" s="307" customFormat="1" ht="38.25" customHeight="1" x14ac:dyDescent="0.25">
      <c r="A1378" s="17"/>
      <c r="B1378" s="11"/>
      <c r="C1378" s="36">
        <f>C1371-C1373-C1374-C1375-C1376</f>
        <v>0</v>
      </c>
      <c r="D1378" s="17"/>
      <c r="E1378" s="17"/>
      <c r="F1378" s="17"/>
      <c r="K1378" s="68"/>
      <c r="M1378" s="327"/>
      <c r="O1378" s="184"/>
      <c r="P1378" s="184"/>
      <c r="Q1378" s="184"/>
      <c r="R1378" s="184"/>
    </row>
    <row r="1379" spans="1:18" s="307" customFormat="1" ht="36.75" customHeight="1" x14ac:dyDescent="0.25">
      <c r="A1379" s="17"/>
      <c r="B1379" s="11"/>
      <c r="C1379" s="17"/>
      <c r="D1379" s="17"/>
      <c r="E1379" s="17"/>
      <c r="F1379" s="17"/>
      <c r="K1379" s="68"/>
      <c r="M1379" s="327"/>
      <c r="O1379" s="184"/>
      <c r="P1379" s="184"/>
      <c r="Q1379" s="184"/>
      <c r="R1379" s="184"/>
    </row>
    <row r="1380" spans="1:18" s="17" customFormat="1" ht="41.25" customHeight="1" x14ac:dyDescent="0.25">
      <c r="A1380" s="20"/>
      <c r="B1380" s="43"/>
      <c r="C1380" s="309"/>
      <c r="D1380" s="910"/>
      <c r="E1380" s="910"/>
      <c r="L1380" s="111"/>
      <c r="M1380" s="327"/>
      <c r="N1380" s="307"/>
      <c r="O1380" s="184"/>
      <c r="P1380" s="20"/>
      <c r="Q1380" s="20"/>
      <c r="R1380" s="20"/>
    </row>
    <row r="1381" spans="1:18" s="17" customFormat="1" x14ac:dyDescent="0.25">
      <c r="B1381" s="40"/>
      <c r="C1381" s="44"/>
      <c r="D1381" s="45"/>
      <c r="E1381" s="46"/>
      <c r="L1381" s="111"/>
      <c r="M1381" s="332"/>
      <c r="O1381" s="20"/>
      <c r="P1381" s="20"/>
      <c r="Q1381" s="20"/>
      <c r="R1381" s="20"/>
    </row>
    <row r="1382" spans="1:18" s="17" customFormat="1" x14ac:dyDescent="0.25">
      <c r="A1382" s="858" t="s">
        <v>11</v>
      </c>
      <c r="B1382" s="858"/>
      <c r="C1382" s="47"/>
      <c r="D1382" s="859" t="e">
        <f>#REF!</f>
        <v>#REF!</v>
      </c>
      <c r="E1382" s="859"/>
      <c r="L1382" s="111"/>
      <c r="M1382" s="332"/>
      <c r="O1382" s="20"/>
      <c r="P1382" s="20"/>
      <c r="Q1382" s="20"/>
      <c r="R1382" s="20"/>
    </row>
    <row r="1383" spans="1:18" s="17" customFormat="1" x14ac:dyDescent="0.25">
      <c r="B1383" s="40"/>
      <c r="C1383" s="161" t="s">
        <v>10</v>
      </c>
      <c r="D1383" s="857" t="s">
        <v>3</v>
      </c>
      <c r="E1383" s="857"/>
      <c r="L1383" s="111"/>
      <c r="M1383" s="332"/>
      <c r="O1383" s="20"/>
      <c r="P1383" s="20"/>
      <c r="Q1383" s="20"/>
      <c r="R1383" s="20"/>
    </row>
    <row r="1384" spans="1:18" x14ac:dyDescent="0.25">
      <c r="M1384" s="332"/>
      <c r="N1384" s="17"/>
      <c r="O1384" s="20"/>
    </row>
  </sheetData>
  <mergeCells count="331">
    <mergeCell ref="Q104:R104"/>
    <mergeCell ref="S104:T104"/>
    <mergeCell ref="U104:V104"/>
    <mergeCell ref="W104:X104"/>
    <mergeCell ref="B469:B472"/>
    <mergeCell ref="E469:E472"/>
    <mergeCell ref="B921:B924"/>
    <mergeCell ref="E921:E924"/>
    <mergeCell ref="B1373:B1376"/>
    <mergeCell ref="E1373:E1376"/>
    <mergeCell ref="A1290:K1290"/>
    <mergeCell ref="A1181:F1181"/>
    <mergeCell ref="A1282:D1282"/>
    <mergeCell ref="F1283:F1285"/>
    <mergeCell ref="A1286:D1286"/>
    <mergeCell ref="A1318:F1318"/>
    <mergeCell ref="A1329:K1329"/>
    <mergeCell ref="A1330:E1330"/>
    <mergeCell ref="A1204:K1204"/>
    <mergeCell ref="A1212:K1212"/>
    <mergeCell ref="A1222:K1222"/>
    <mergeCell ref="A1317:K1317"/>
    <mergeCell ref="A1291:F1291"/>
    <mergeCell ref="A1299:K1299"/>
    <mergeCell ref="A1300:F1300"/>
    <mergeCell ref="A1308:K1308"/>
    <mergeCell ref="A1309:F1309"/>
    <mergeCell ref="A1233:K1233"/>
    <mergeCell ref="A1244:K1244"/>
    <mergeCell ref="A1253:J1253"/>
    <mergeCell ref="A1254:E1254"/>
    <mergeCell ref="A1261:K1261"/>
    <mergeCell ref="A1262:F1262"/>
    <mergeCell ref="A1271:K1271"/>
    <mergeCell ref="F1279:F1281"/>
    <mergeCell ref="A1071:K1071"/>
    <mergeCell ref="A1082:K1082"/>
    <mergeCell ref="A1117:K1117"/>
    <mergeCell ref="A1140:K1140"/>
    <mergeCell ref="A1150:K1150"/>
    <mergeCell ref="A1180:K1180"/>
    <mergeCell ref="A1192:K1192"/>
    <mergeCell ref="A1190:K1190"/>
    <mergeCell ref="A1084:K1084"/>
    <mergeCell ref="A1095:K1095"/>
    <mergeCell ref="A1106:K1106"/>
    <mergeCell ref="A1129:K1129"/>
    <mergeCell ref="A1131:K1131"/>
    <mergeCell ref="A1152:K1152"/>
    <mergeCell ref="A1162:K1162"/>
    <mergeCell ref="A930:B930"/>
    <mergeCell ref="D930:E930"/>
    <mergeCell ref="D931:E931"/>
    <mergeCell ref="A934:K934"/>
    <mergeCell ref="A938:B938"/>
    <mergeCell ref="C938:K938"/>
    <mergeCell ref="A932:K932"/>
    <mergeCell ref="A943:K943"/>
    <mergeCell ref="A1069:K1069"/>
    <mergeCell ref="A950:A952"/>
    <mergeCell ref="B950:B952"/>
    <mergeCell ref="C950:C952"/>
    <mergeCell ref="D950:G950"/>
    <mergeCell ref="H950:H952"/>
    <mergeCell ref="I950:I952"/>
    <mergeCell ref="J950:J952"/>
    <mergeCell ref="K950:K952"/>
    <mergeCell ref="D951:D952"/>
    <mergeCell ref="E951:G951"/>
    <mergeCell ref="A865:K865"/>
    <mergeCell ref="A866:F866"/>
    <mergeCell ref="A877:K877"/>
    <mergeCell ref="A878:E878"/>
    <mergeCell ref="A887:K887"/>
    <mergeCell ref="A898:K898"/>
    <mergeCell ref="A900:K900"/>
    <mergeCell ref="A907:J907"/>
    <mergeCell ref="A908:F908"/>
    <mergeCell ref="A520:A521"/>
    <mergeCell ref="A523:A524"/>
    <mergeCell ref="A527:K527"/>
    <mergeCell ref="A545:K545"/>
    <mergeCell ref="A547:A550"/>
    <mergeCell ref="B547:B550"/>
    <mergeCell ref="C547:C550"/>
    <mergeCell ref="D547:D550"/>
    <mergeCell ref="A809:K809"/>
    <mergeCell ref="E547:E550"/>
    <mergeCell ref="F547:F550"/>
    <mergeCell ref="G547:G550"/>
    <mergeCell ref="A594:E594"/>
    <mergeCell ref="F597:F599"/>
    <mergeCell ref="F606:F610"/>
    <mergeCell ref="A608:A609"/>
    <mergeCell ref="C608:C609"/>
    <mergeCell ref="D608:D609"/>
    <mergeCell ref="E608:E609"/>
    <mergeCell ref="D611:D612"/>
    <mergeCell ref="E611:E612"/>
    <mergeCell ref="A611:A612"/>
    <mergeCell ref="C611:C612"/>
    <mergeCell ref="A617:K617"/>
    <mergeCell ref="A480:K480"/>
    <mergeCell ref="A482:K482"/>
    <mergeCell ref="A486:B486"/>
    <mergeCell ref="C486:K486"/>
    <mergeCell ref="A489:K489"/>
    <mergeCell ref="A491:K491"/>
    <mergeCell ref="A505:K505"/>
    <mergeCell ref="A513:K513"/>
    <mergeCell ref="A515:K515"/>
    <mergeCell ref="A493:K493"/>
    <mergeCell ref="A498:A500"/>
    <mergeCell ref="B498:B500"/>
    <mergeCell ref="C498:C500"/>
    <mergeCell ref="D498:G498"/>
    <mergeCell ref="H498:H500"/>
    <mergeCell ref="I498:I500"/>
    <mergeCell ref="J498:J500"/>
    <mergeCell ref="K498:K500"/>
    <mergeCell ref="D499:D500"/>
    <mergeCell ref="E499:G499"/>
    <mergeCell ref="A161:K161"/>
    <mergeCell ref="A208:K208"/>
    <mergeCell ref="A229:K229"/>
    <mergeCell ref="A174:K174"/>
    <mergeCell ref="A124:K124"/>
    <mergeCell ref="A210:K210"/>
    <mergeCell ref="A219:K219"/>
    <mergeCell ref="A142:A143"/>
    <mergeCell ref="C142:C143"/>
    <mergeCell ref="A148:K148"/>
    <mergeCell ref="A163:K163"/>
    <mergeCell ref="A150:K150"/>
    <mergeCell ref="A185:K185"/>
    <mergeCell ref="A196:K196"/>
    <mergeCell ref="C139:C140"/>
    <mergeCell ref="D139:D140"/>
    <mergeCell ref="E139:E140"/>
    <mergeCell ref="A250:K250"/>
    <mergeCell ref="A402:F402"/>
    <mergeCell ref="A411:F411"/>
    <mergeCell ref="F368:F370"/>
    <mergeCell ref="A371:D371"/>
    <mergeCell ref="F372:F374"/>
    <mergeCell ref="A375:D375"/>
    <mergeCell ref="F376:F378"/>
    <mergeCell ref="A379:D379"/>
    <mergeCell ref="A392:K392"/>
    <mergeCell ref="A401:K401"/>
    <mergeCell ref="A410:K410"/>
    <mergeCell ref="A269:K269"/>
    <mergeCell ref="A354:K354"/>
    <mergeCell ref="A364:K364"/>
    <mergeCell ref="A383:K383"/>
    <mergeCell ref="G358:G359"/>
    <mergeCell ref="A3:K3"/>
    <mergeCell ref="A68:A71"/>
    <mergeCell ref="B68:B71"/>
    <mergeCell ref="C68:C71"/>
    <mergeCell ref="D68:D71"/>
    <mergeCell ref="E68:E71"/>
    <mergeCell ref="A87:J87"/>
    <mergeCell ref="A94:A95"/>
    <mergeCell ref="A85:K85"/>
    <mergeCell ref="A12:K12"/>
    <mergeCell ref="A10:K10"/>
    <mergeCell ref="A78:K78"/>
    <mergeCell ref="A66:K66"/>
    <mergeCell ref="A36:K36"/>
    <mergeCell ref="A14:K14"/>
    <mergeCell ref="E20:G20"/>
    <mergeCell ref="A19:A21"/>
    <mergeCell ref="B19:B21"/>
    <mergeCell ref="A41:A42"/>
    <mergeCell ref="A44:A45"/>
    <mergeCell ref="G68:G71"/>
    <mergeCell ref="K19:K21"/>
    <mergeCell ref="A7:B7"/>
    <mergeCell ref="C19:C21"/>
    <mergeCell ref="D19:G19"/>
    <mergeCell ref="H19:H21"/>
    <mergeCell ref="I19:I21"/>
    <mergeCell ref="J19:J21"/>
    <mergeCell ref="D20:D21"/>
    <mergeCell ref="A445:K445"/>
    <mergeCell ref="A434:K434"/>
    <mergeCell ref="A26:K26"/>
    <mergeCell ref="A259:K259"/>
    <mergeCell ref="A342:J342"/>
    <mergeCell ref="A113:K113"/>
    <mergeCell ref="A241:K241"/>
    <mergeCell ref="F68:F71"/>
    <mergeCell ref="A231:K231"/>
    <mergeCell ref="A425:E425"/>
    <mergeCell ref="D142:D143"/>
    <mergeCell ref="E142:E143"/>
    <mergeCell ref="A283:K283"/>
    <mergeCell ref="A271:K271"/>
    <mergeCell ref="F137:F141"/>
    <mergeCell ref="A139:A140"/>
    <mergeCell ref="A122:K122"/>
    <mergeCell ref="A125:E125"/>
    <mergeCell ref="F128:F130"/>
    <mergeCell ref="C7:K7"/>
    <mergeCell ref="A34:K34"/>
    <mergeCell ref="A48:K48"/>
    <mergeCell ref="A76:K76"/>
    <mergeCell ref="D479:E479"/>
    <mergeCell ref="A478:B478"/>
    <mergeCell ref="D478:E478"/>
    <mergeCell ref="M92:M97"/>
    <mergeCell ref="A79:E79"/>
    <mergeCell ref="A455:J455"/>
    <mergeCell ref="A456:F456"/>
    <mergeCell ref="A355:F355"/>
    <mergeCell ref="A343:E343"/>
    <mergeCell ref="A447:K447"/>
    <mergeCell ref="A365:F365"/>
    <mergeCell ref="A384:F384"/>
    <mergeCell ref="A260:F260"/>
    <mergeCell ref="A393:F393"/>
    <mergeCell ref="A101:K101"/>
    <mergeCell ref="A424:K424"/>
    <mergeCell ref="A333:K333"/>
    <mergeCell ref="A316:K316"/>
    <mergeCell ref="A301:K301"/>
    <mergeCell ref="A291:K291"/>
    <mergeCell ref="M572:M577"/>
    <mergeCell ref="A573:A574"/>
    <mergeCell ref="A580:K580"/>
    <mergeCell ref="A582:K582"/>
    <mergeCell ref="A591:K591"/>
    <mergeCell ref="A593:K593"/>
    <mergeCell ref="A555:K555"/>
    <mergeCell ref="A557:K557"/>
    <mergeCell ref="A558:E558"/>
    <mergeCell ref="A564:K564"/>
    <mergeCell ref="A566:J566"/>
    <mergeCell ref="A619:K619"/>
    <mergeCell ref="A630:K630"/>
    <mergeCell ref="A632:K632"/>
    <mergeCell ref="A643:K643"/>
    <mergeCell ref="A654:K654"/>
    <mergeCell ref="A665:K665"/>
    <mergeCell ref="A677:K677"/>
    <mergeCell ref="A679:K679"/>
    <mergeCell ref="A688:K688"/>
    <mergeCell ref="A781:K781"/>
    <mergeCell ref="A792:K792"/>
    <mergeCell ref="A801:J801"/>
    <mergeCell ref="A802:E802"/>
    <mergeCell ref="A839:F839"/>
    <mergeCell ref="A847:K847"/>
    <mergeCell ref="A810:F810"/>
    <mergeCell ref="A819:K819"/>
    <mergeCell ref="A820:F820"/>
    <mergeCell ref="A838:K838"/>
    <mergeCell ref="F823:F825"/>
    <mergeCell ref="D1382:E1382"/>
    <mergeCell ref="A967:K967"/>
    <mergeCell ref="A826:D826"/>
    <mergeCell ref="F827:F829"/>
    <mergeCell ref="A830:D830"/>
    <mergeCell ref="F831:F833"/>
    <mergeCell ref="A834:D834"/>
    <mergeCell ref="A1045:K1045"/>
    <mergeCell ref="A1046:E1046"/>
    <mergeCell ref="F1049:F1051"/>
    <mergeCell ref="F1058:F1062"/>
    <mergeCell ref="A1060:A1061"/>
    <mergeCell ref="C1060:C1061"/>
    <mergeCell ref="D1060:D1061"/>
    <mergeCell ref="E1060:E1061"/>
    <mergeCell ref="A965:K965"/>
    <mergeCell ref="A972:A973"/>
    <mergeCell ref="A975:A976"/>
    <mergeCell ref="A1007:K1007"/>
    <mergeCell ref="A1009:K1009"/>
    <mergeCell ref="A1010:E1010"/>
    <mergeCell ref="A1016:K1016"/>
    <mergeCell ref="A1018:J1018"/>
    <mergeCell ref="A857:F857"/>
    <mergeCell ref="M1024:M1029"/>
    <mergeCell ref="A1025:A1026"/>
    <mergeCell ref="A1032:K1032"/>
    <mergeCell ref="A1034:K1034"/>
    <mergeCell ref="A1043:K1043"/>
    <mergeCell ref="A945:K945"/>
    <mergeCell ref="A1:J1"/>
    <mergeCell ref="D1380:E1380"/>
    <mergeCell ref="A941:K941"/>
    <mergeCell ref="A957:K957"/>
    <mergeCell ref="A848:F848"/>
    <mergeCell ref="A856:K856"/>
    <mergeCell ref="A698:K698"/>
    <mergeCell ref="A700:K700"/>
    <mergeCell ref="A710:K710"/>
    <mergeCell ref="A719:K719"/>
    <mergeCell ref="A728:K728"/>
    <mergeCell ref="A729:F729"/>
    <mergeCell ref="A738:K738"/>
    <mergeCell ref="A740:K740"/>
    <mergeCell ref="A752:K752"/>
    <mergeCell ref="A760:K760"/>
    <mergeCell ref="A770:K770"/>
    <mergeCell ref="A103:K103"/>
    <mergeCell ref="D1383:E1383"/>
    <mergeCell ref="A1339:K1339"/>
    <mergeCell ref="A1350:K1350"/>
    <mergeCell ref="A1352:K1352"/>
    <mergeCell ref="A1359:J1359"/>
    <mergeCell ref="A1360:F1360"/>
    <mergeCell ref="A979:K979"/>
    <mergeCell ref="A999:A1002"/>
    <mergeCell ref="B999:B1002"/>
    <mergeCell ref="C999:C1002"/>
    <mergeCell ref="D999:D1002"/>
    <mergeCell ref="E999:E1002"/>
    <mergeCell ref="F999:F1002"/>
    <mergeCell ref="G999:G1002"/>
    <mergeCell ref="A997:K997"/>
    <mergeCell ref="A1171:K1171"/>
    <mergeCell ref="A1272:F1272"/>
    <mergeCell ref="A1063:A1064"/>
    <mergeCell ref="C1063:C1064"/>
    <mergeCell ref="D1063:D1064"/>
    <mergeCell ref="E1063:E1064"/>
    <mergeCell ref="F1275:F1277"/>
    <mergeCell ref="A1278:D1278"/>
    <mergeCell ref="A1382:B1382"/>
  </mergeCells>
  <pageMargins left="0.78740157480314965" right="0" top="0.78740157480314965" bottom="0" header="0.31496062992125984" footer="0.31496062992125984"/>
  <pageSetup paperSize="9" scale="37" fitToWidth="0" fitToHeight="0" orientation="landscape" r:id="rId1"/>
  <rowBreaks count="2" manualBreakCount="2">
    <brk id="314" max="10" man="1"/>
    <brk id="35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09"/>
  <sheetViews>
    <sheetView view="pageBreakPreview" zoomScale="60" zoomScaleNormal="50" workbookViewId="0">
      <selection activeCell="A2" sqref="A2"/>
    </sheetView>
  </sheetViews>
  <sheetFormatPr defaultRowHeight="23.25" x14ac:dyDescent="0.25"/>
  <cols>
    <col min="1" max="1" width="8.42578125" style="67" customWidth="1"/>
    <col min="2" max="2" width="68" style="67" customWidth="1"/>
    <col min="3" max="3" width="28.140625" style="67" customWidth="1"/>
    <col min="4" max="4" width="28" style="67" customWidth="1"/>
    <col min="5" max="5" width="28.42578125" style="67" customWidth="1"/>
    <col min="6" max="6" width="24" style="67" customWidth="1"/>
    <col min="7" max="7" width="19" style="67" customWidth="1"/>
    <col min="8" max="8" width="3.7109375" style="67" customWidth="1"/>
    <col min="9" max="9" width="19.140625" style="67" customWidth="1"/>
    <col min="10" max="10" width="20" style="67" customWidth="1"/>
    <col min="11" max="11" width="21.85546875" style="68" customWidth="1"/>
    <col min="12" max="12" width="35.7109375" style="67" customWidth="1"/>
    <col min="13" max="13" width="28.7109375" style="67" customWidth="1"/>
    <col min="14" max="14" width="31.14062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ht="23.25" customHeight="1" x14ac:dyDescent="0.25">
      <c r="A1" s="851" t="s">
        <v>492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ht="23.25" customHeight="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248" t="s">
        <v>104</v>
      </c>
      <c r="H5" s="2"/>
      <c r="I5" s="70"/>
      <c r="J5" s="2" t="s">
        <v>433</v>
      </c>
      <c r="K5" s="118"/>
    </row>
    <row r="6" spans="1:11" x14ac:dyDescent="0.25">
      <c r="A6" s="247"/>
      <c r="B6" s="17"/>
      <c r="C6" s="247"/>
      <c r="D6" s="247"/>
      <c r="E6" s="247"/>
      <c r="F6" s="247"/>
      <c r="G6" s="247"/>
      <c r="H6" s="247"/>
      <c r="I6" s="247"/>
      <c r="J6" s="247"/>
    </row>
    <row r="7" spans="1:11" ht="76.5" customHeight="1" x14ac:dyDescent="0.25">
      <c r="A7" s="925" t="s">
        <v>95</v>
      </c>
      <c r="B7" s="926"/>
      <c r="C7" s="854" t="s">
        <v>96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60.75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ht="20.25" customHeight="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hidden="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ht="100.5" customHeight="1" x14ac:dyDescent="0.25">
      <c r="A17" s="210" t="s">
        <v>24</v>
      </c>
      <c r="B17" s="210" t="s">
        <v>22</v>
      </c>
      <c r="C17" s="210" t="s">
        <v>199</v>
      </c>
      <c r="D17" s="209" t="s">
        <v>200</v>
      </c>
      <c r="E17" s="209" t="s">
        <v>201</v>
      </c>
      <c r="F17" s="209" t="s">
        <v>202</v>
      </c>
      <c r="G17" s="212"/>
      <c r="H17" s="213"/>
      <c r="I17" s="213"/>
      <c r="J17" s="214"/>
      <c r="K17" s="215"/>
    </row>
    <row r="18" spans="1:17" s="78" customFormat="1" ht="15.75" x14ac:dyDescent="0.25">
      <c r="A18" s="113">
        <v>1</v>
      </c>
      <c r="B18" s="113">
        <v>2</v>
      </c>
      <c r="C18" s="113">
        <v>3</v>
      </c>
      <c r="D18" s="113">
        <v>4</v>
      </c>
      <c r="E18" s="113">
        <v>5</v>
      </c>
      <c r="F18" s="113">
        <v>6</v>
      </c>
      <c r="G18" s="213"/>
      <c r="H18" s="213"/>
      <c r="I18" s="213"/>
      <c r="J18" s="221"/>
      <c r="K18" s="109"/>
      <c r="O18" s="188"/>
      <c r="P18" s="188"/>
      <c r="Q18" s="188"/>
    </row>
    <row r="19" spans="1:17" ht="38.25" customHeight="1" x14ac:dyDescent="0.25">
      <c r="A19" s="209" t="s">
        <v>89</v>
      </c>
      <c r="B19" s="10" t="s">
        <v>203</v>
      </c>
      <c r="C19" s="208"/>
      <c r="D19" s="208"/>
      <c r="E19" s="208"/>
      <c r="F19" s="5"/>
      <c r="G19" s="37"/>
      <c r="H19" s="213"/>
      <c r="I19" s="213"/>
      <c r="J19" s="214"/>
      <c r="K19" s="214"/>
    </row>
    <row r="20" spans="1:17" ht="36.75" customHeight="1" x14ac:dyDescent="0.25">
      <c r="A20" s="209"/>
      <c r="B20" s="10" t="s">
        <v>242</v>
      </c>
      <c r="C20" s="208">
        <v>84.75</v>
      </c>
      <c r="D20" s="208">
        <v>38</v>
      </c>
      <c r="E20" s="208">
        <v>36</v>
      </c>
      <c r="F20" s="5">
        <f>C20*D20*E20</f>
        <v>115938</v>
      </c>
      <c r="G20" s="107"/>
      <c r="H20" s="107"/>
      <c r="I20" s="107"/>
      <c r="J20" s="107"/>
      <c r="K20" s="214"/>
    </row>
    <row r="21" spans="1:17" x14ac:dyDescent="0.25">
      <c r="A21" s="209"/>
      <c r="B21" s="10"/>
      <c r="C21" s="208"/>
      <c r="D21" s="208"/>
      <c r="E21" s="208"/>
      <c r="F21" s="5">
        <f>E21*D21*C21</f>
        <v>0</v>
      </c>
      <c r="G21" s="216"/>
      <c r="H21" s="216"/>
      <c r="I21" s="216"/>
      <c r="J21" s="115"/>
      <c r="K21" s="217"/>
      <c r="M21" s="75"/>
      <c r="N21" s="181"/>
      <c r="O21" s="185"/>
    </row>
    <row r="22" spans="1:17" s="78" customFormat="1" ht="36.75" hidden="1" customHeight="1" x14ac:dyDescent="0.25">
      <c r="A22" s="209"/>
      <c r="B22" s="10"/>
      <c r="C22" s="208"/>
      <c r="D22" s="208"/>
      <c r="E22" s="208"/>
      <c r="F22" s="5">
        <f t="shared" ref="F22:F24" si="0">E22*D22*C22</f>
        <v>0</v>
      </c>
      <c r="G22" s="4"/>
      <c r="H22" s="4"/>
      <c r="I22" s="4"/>
      <c r="J22" s="115"/>
      <c r="K22" s="182"/>
      <c r="M22" s="75"/>
      <c r="N22" s="181"/>
      <c r="O22" s="185"/>
      <c r="P22" s="184"/>
      <c r="Q22" s="188"/>
    </row>
    <row r="23" spans="1:17" ht="36.75" hidden="1" customHeight="1" x14ac:dyDescent="0.25">
      <c r="A23" s="209"/>
      <c r="B23" s="10"/>
      <c r="C23" s="208"/>
      <c r="D23" s="208"/>
      <c r="E23" s="208"/>
      <c r="F23" s="5">
        <f t="shared" si="0"/>
        <v>0</v>
      </c>
      <c r="K23" s="114"/>
    </row>
    <row r="24" spans="1:17" ht="36.75" hidden="1" customHeight="1" x14ac:dyDescent="0.25">
      <c r="A24" s="209"/>
      <c r="B24" s="10"/>
      <c r="C24" s="208"/>
      <c r="D24" s="208"/>
      <c r="E24" s="208"/>
      <c r="F24" s="5">
        <f t="shared" si="0"/>
        <v>0</v>
      </c>
      <c r="K24" s="114"/>
    </row>
    <row r="25" spans="1:17" ht="36.75" customHeight="1" x14ac:dyDescent="0.25">
      <c r="A25" s="922" t="s">
        <v>20</v>
      </c>
      <c r="B25" s="923"/>
      <c r="C25" s="144" t="s">
        <v>21</v>
      </c>
      <c r="D25" s="144" t="s">
        <v>21</v>
      </c>
      <c r="E25" s="223" t="s">
        <v>12</v>
      </c>
      <c r="F25" s="146">
        <f>SUM(F20:F24)</f>
        <v>115938</v>
      </c>
      <c r="K25" s="114"/>
      <c r="M25" s="278">
        <v>35942.400000000001</v>
      </c>
      <c r="N25" s="75" t="e">
        <f>F25+E35-M25</f>
        <v>#REF!</v>
      </c>
    </row>
    <row r="26" spans="1:17" x14ac:dyDescent="0.25">
      <c r="A26" s="28"/>
      <c r="B26" s="29"/>
      <c r="C26" s="219"/>
      <c r="D26" s="219"/>
      <c r="E26" s="219"/>
      <c r="F26" s="219"/>
      <c r="K26" s="114"/>
      <c r="M26" s="278"/>
    </row>
    <row r="27" spans="1:17" ht="138.75" customHeight="1" x14ac:dyDescent="0.35">
      <c r="A27" s="210" t="s">
        <v>24</v>
      </c>
      <c r="B27" s="210" t="s">
        <v>22</v>
      </c>
      <c r="C27" s="210" t="s">
        <v>204</v>
      </c>
      <c r="D27" s="210" t="s">
        <v>205</v>
      </c>
      <c r="E27" s="209" t="s">
        <v>202</v>
      </c>
      <c r="F27" s="12"/>
      <c r="K27" s="222" t="s">
        <v>399</v>
      </c>
      <c r="L27" s="622"/>
      <c r="M27" s="278"/>
    </row>
    <row r="28" spans="1:17" s="78" customFormat="1" x14ac:dyDescent="0.25">
      <c r="A28" s="211">
        <v>1</v>
      </c>
      <c r="B28" s="211">
        <v>2</v>
      </c>
      <c r="C28" s="211">
        <v>3</v>
      </c>
      <c r="D28" s="211">
        <v>4</v>
      </c>
      <c r="E28" s="113">
        <v>5</v>
      </c>
      <c r="F28" s="97"/>
      <c r="K28" s="222"/>
      <c r="M28" s="278"/>
      <c r="O28" s="188"/>
      <c r="P28" s="188"/>
      <c r="Q28" s="188"/>
    </row>
    <row r="29" spans="1:17" ht="78.75" customHeight="1" x14ac:dyDescent="0.35">
      <c r="A29" s="209" t="s">
        <v>89</v>
      </c>
      <c r="B29" s="10" t="s">
        <v>206</v>
      </c>
      <c r="C29" s="208"/>
      <c r="D29" s="208"/>
      <c r="E29" s="5"/>
      <c r="F29" s="12"/>
      <c r="K29" s="114"/>
      <c r="M29" s="278"/>
    </row>
    <row r="30" spans="1:17" ht="31.5" customHeight="1" x14ac:dyDescent="0.35">
      <c r="A30" s="209"/>
      <c r="B30" s="10" t="s">
        <v>252</v>
      </c>
      <c r="C30" s="208" t="e">
        <f>#REF!</f>
        <v>#REF!</v>
      </c>
      <c r="D30" s="218">
        <v>0.03</v>
      </c>
      <c r="E30" s="5" t="e">
        <f>C30*D30</f>
        <v>#REF!</v>
      </c>
      <c r="F30" s="12"/>
      <c r="K30" s="114"/>
      <c r="M30" s="278"/>
    </row>
    <row r="31" spans="1:17" ht="50.25" hidden="1" customHeight="1" x14ac:dyDescent="0.35">
      <c r="A31" s="209"/>
      <c r="B31" s="10"/>
      <c r="C31" s="208"/>
      <c r="D31" s="218"/>
      <c r="E31" s="5">
        <f>C31*D31</f>
        <v>0</v>
      </c>
      <c r="F31" s="12"/>
      <c r="K31" s="114"/>
      <c r="M31" s="278"/>
    </row>
    <row r="32" spans="1:17" s="288" customFormat="1" ht="36.75" hidden="1" customHeight="1" x14ac:dyDescent="0.35">
      <c r="A32" s="290"/>
      <c r="B32" s="10"/>
      <c r="C32" s="291"/>
      <c r="D32" s="218"/>
      <c r="E32" s="5">
        <f>C32*D32</f>
        <v>0</v>
      </c>
      <c r="F32" s="12"/>
      <c r="K32" s="114"/>
      <c r="M32" s="278"/>
      <c r="O32" s="184"/>
      <c r="P32" s="184"/>
      <c r="Q32" s="184"/>
    </row>
    <row r="33" spans="1:13" ht="36.75" hidden="1" customHeight="1" x14ac:dyDescent="0.35">
      <c r="A33" s="209"/>
      <c r="B33" s="10"/>
      <c r="C33" s="208"/>
      <c r="D33" s="218"/>
      <c r="E33" s="5">
        <f>C33*D33</f>
        <v>0</v>
      </c>
      <c r="F33" s="12"/>
      <c r="K33" s="114"/>
      <c r="M33" s="278"/>
    </row>
    <row r="34" spans="1:13" ht="23.25" hidden="1" customHeight="1" x14ac:dyDescent="0.35">
      <c r="A34" s="209"/>
      <c r="B34" s="10"/>
      <c r="C34" s="208"/>
      <c r="D34" s="218"/>
      <c r="E34" s="5">
        <f>C34*D34</f>
        <v>0</v>
      </c>
      <c r="F34" s="12"/>
      <c r="K34" s="114"/>
      <c r="M34" s="278"/>
    </row>
    <row r="35" spans="1:13" ht="36.75" customHeight="1" x14ac:dyDescent="0.35">
      <c r="A35" s="922" t="s">
        <v>20</v>
      </c>
      <c r="B35" s="923"/>
      <c r="C35" s="144" t="s">
        <v>21</v>
      </c>
      <c r="D35" s="144" t="s">
        <v>21</v>
      </c>
      <c r="E35" s="146" t="e">
        <f>SUM(E30:E34)</f>
        <v>#REF!</v>
      </c>
      <c r="F35" s="220"/>
      <c r="K35" s="114"/>
      <c r="M35" s="278"/>
    </row>
    <row r="36" spans="1:13" x14ac:dyDescent="0.25">
      <c r="K36" s="114"/>
      <c r="M36" s="278"/>
    </row>
    <row r="37" spans="1:13" hidden="1" x14ac:dyDescent="0.25">
      <c r="K37" s="114"/>
      <c r="M37" s="278"/>
    </row>
    <row r="38" spans="1:13" hidden="1" x14ac:dyDescent="0.25">
      <c r="A38" s="868" t="s">
        <v>124</v>
      </c>
      <c r="B38" s="868"/>
      <c r="C38" s="868"/>
      <c r="D38" s="868"/>
      <c r="E38" s="868"/>
      <c r="F38" s="868"/>
      <c r="G38" s="868"/>
      <c r="H38" s="868"/>
      <c r="I38" s="868"/>
      <c r="J38" s="868"/>
      <c r="K38" s="115"/>
      <c r="M38" s="278"/>
    </row>
    <row r="39" spans="1:13" hidden="1" x14ac:dyDescent="0.25">
      <c r="A39" s="174"/>
      <c r="B39" s="174"/>
      <c r="C39" s="174"/>
      <c r="D39" s="174"/>
      <c r="E39" s="174"/>
      <c r="F39" s="174"/>
      <c r="G39" s="174"/>
      <c r="H39" s="174"/>
      <c r="I39" s="850" t="s">
        <v>172</v>
      </c>
      <c r="J39" s="850"/>
      <c r="M39" s="278"/>
    </row>
    <row r="40" spans="1:13" ht="63.75" hidden="1" customHeight="1" x14ac:dyDescent="0.25">
      <c r="A40" s="14" t="s">
        <v>24</v>
      </c>
      <c r="B40" s="14" t="s">
        <v>14</v>
      </c>
      <c r="C40" s="167" t="s">
        <v>132</v>
      </c>
      <c r="D40" s="167" t="s">
        <v>133</v>
      </c>
      <c r="E40" s="167" t="s">
        <v>134</v>
      </c>
      <c r="G40" s="174"/>
      <c r="H40" s="174"/>
      <c r="I40" s="133" t="s">
        <v>115</v>
      </c>
      <c r="J40" s="133" t="s">
        <v>173</v>
      </c>
      <c r="K40" s="120"/>
      <c r="M40" s="278"/>
    </row>
    <row r="41" spans="1:13" hidden="1" x14ac:dyDescent="0.25">
      <c r="A41" s="91">
        <v>1</v>
      </c>
      <c r="B41" s="91">
        <v>2</v>
      </c>
      <c r="C41" s="113">
        <v>3</v>
      </c>
      <c r="D41" s="113">
        <v>4</v>
      </c>
      <c r="E41" s="113">
        <v>5</v>
      </c>
      <c r="G41" s="174"/>
      <c r="H41" s="174"/>
      <c r="I41" s="134"/>
      <c r="J41" s="133"/>
      <c r="M41" s="278"/>
    </row>
    <row r="42" spans="1:13" ht="132" hidden="1" customHeight="1" x14ac:dyDescent="0.25">
      <c r="A42" s="84">
        <v>1</v>
      </c>
      <c r="B42" s="90" t="s">
        <v>123</v>
      </c>
      <c r="C42" s="165"/>
      <c r="D42" s="77">
        <v>12</v>
      </c>
      <c r="E42" s="85"/>
      <c r="G42" s="86"/>
      <c r="H42" s="87"/>
      <c r="I42" s="138"/>
      <c r="J42" s="138"/>
      <c r="M42" s="278"/>
    </row>
    <row r="43" spans="1:13" ht="35.25" hidden="1" customHeight="1" x14ac:dyDescent="0.25">
      <c r="A43" s="84">
        <v>2</v>
      </c>
      <c r="B43" s="90" t="s">
        <v>160</v>
      </c>
      <c r="C43" s="165"/>
      <c r="D43" s="77"/>
      <c r="E43" s="85"/>
      <c r="G43" s="86"/>
      <c r="H43" s="87"/>
      <c r="I43" s="138"/>
      <c r="J43" s="138"/>
      <c r="M43" s="278"/>
    </row>
    <row r="44" spans="1:13" ht="41.25" hidden="1" customHeight="1" x14ac:dyDescent="0.25">
      <c r="A44" s="147"/>
      <c r="B44" s="145" t="s">
        <v>20</v>
      </c>
      <c r="C44" s="148"/>
      <c r="D44" s="149"/>
      <c r="E44" s="146">
        <f>E43+E42</f>
        <v>0</v>
      </c>
      <c r="G44" s="174"/>
      <c r="H44" s="174"/>
      <c r="I44" s="135">
        <f>SUM(I42:I43)</f>
        <v>0</v>
      </c>
      <c r="J44" s="135">
        <f>SUM(J42:J43)</f>
        <v>0</v>
      </c>
      <c r="M44" s="278"/>
    </row>
    <row r="45" spans="1:13" hidden="1" x14ac:dyDescent="0.25">
      <c r="M45" s="278"/>
    </row>
    <row r="46" spans="1:13" ht="32.25" hidden="1" customHeight="1" x14ac:dyDescent="0.25">
      <c r="A46" s="880" t="s">
        <v>190</v>
      </c>
      <c r="B46" s="880"/>
      <c r="C46" s="880"/>
      <c r="D46" s="880"/>
      <c r="E46" s="880"/>
      <c r="F46" s="880"/>
      <c r="G46" s="880"/>
      <c r="H46" s="880"/>
      <c r="I46" s="880"/>
      <c r="J46" s="880"/>
      <c r="M46" s="278"/>
    </row>
    <row r="47" spans="1:13" hidden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M47" s="278"/>
    </row>
    <row r="48" spans="1:13" hidden="1" x14ac:dyDescent="0.25">
      <c r="A48" s="865" t="s">
        <v>121</v>
      </c>
      <c r="B48" s="865"/>
      <c r="C48" s="865"/>
      <c r="D48" s="865"/>
      <c r="E48" s="865"/>
      <c r="F48" s="865"/>
      <c r="G48" s="865"/>
      <c r="H48" s="865"/>
      <c r="I48" s="865"/>
      <c r="J48" s="865"/>
      <c r="K48" s="125"/>
      <c r="M48" s="278"/>
    </row>
    <row r="49" spans="1:17" hidden="1" x14ac:dyDescent="0.25">
      <c r="A49" s="163"/>
      <c r="B49" s="24"/>
      <c r="C49" s="163"/>
      <c r="D49" s="163"/>
      <c r="E49" s="163"/>
      <c r="F49" s="163"/>
      <c r="I49" s="850" t="s">
        <v>172</v>
      </c>
      <c r="J49" s="850"/>
      <c r="K49" s="111"/>
      <c r="M49" s="278"/>
    </row>
    <row r="50" spans="1:17" ht="116.25" hidden="1" x14ac:dyDescent="0.25">
      <c r="A50" s="167" t="s">
        <v>24</v>
      </c>
      <c r="B50" s="167" t="s">
        <v>14</v>
      </c>
      <c r="C50" s="167" t="s">
        <v>40</v>
      </c>
      <c r="D50" s="167" t="s">
        <v>38</v>
      </c>
      <c r="E50" s="167" t="s">
        <v>39</v>
      </c>
      <c r="F50" s="167" t="s">
        <v>80</v>
      </c>
      <c r="I50" s="133" t="s">
        <v>115</v>
      </c>
      <c r="J50" s="133" t="s">
        <v>173</v>
      </c>
      <c r="K50" s="122"/>
      <c r="M50" s="278"/>
      <c r="O50" s="106"/>
    </row>
    <row r="51" spans="1:17" hidden="1" x14ac:dyDescent="0.25">
      <c r="A51" s="113">
        <v>1</v>
      </c>
      <c r="B51" s="113">
        <v>2</v>
      </c>
      <c r="C51" s="113">
        <v>3</v>
      </c>
      <c r="D51" s="113">
        <v>4</v>
      </c>
      <c r="E51" s="113">
        <v>5</v>
      </c>
      <c r="F51" s="113">
        <v>6</v>
      </c>
      <c r="G51" s="78"/>
      <c r="H51" s="78"/>
      <c r="I51" s="136"/>
      <c r="J51" s="136"/>
      <c r="M51" s="278"/>
      <c r="O51" s="106"/>
    </row>
    <row r="52" spans="1:17" ht="69.75" hidden="1" x14ac:dyDescent="0.25">
      <c r="A52" s="167">
        <v>1</v>
      </c>
      <c r="B52" s="10" t="s">
        <v>28</v>
      </c>
      <c r="C52" s="167" t="s">
        <v>21</v>
      </c>
      <c r="D52" s="167" t="s">
        <v>21</v>
      </c>
      <c r="E52" s="167" t="s">
        <v>21</v>
      </c>
      <c r="F52" s="5">
        <f>F54</f>
        <v>0</v>
      </c>
      <c r="I52" s="137">
        <f>I54</f>
        <v>0</v>
      </c>
      <c r="J52" s="137">
        <f>J54</f>
        <v>0</v>
      </c>
      <c r="M52" s="278"/>
      <c r="O52" s="106"/>
    </row>
    <row r="53" spans="1:17" s="78" customFormat="1" hidden="1" x14ac:dyDescent="0.25">
      <c r="A53" s="873" t="s">
        <v>29</v>
      </c>
      <c r="B53" s="10" t="s">
        <v>1</v>
      </c>
      <c r="C53" s="167"/>
      <c r="D53" s="167"/>
      <c r="E53" s="167"/>
      <c r="F53" s="5"/>
      <c r="G53" s="67"/>
      <c r="H53" s="67"/>
      <c r="I53" s="137"/>
      <c r="J53" s="137"/>
      <c r="K53" s="79"/>
      <c r="M53" s="278"/>
      <c r="O53" s="186"/>
      <c r="P53" s="188"/>
      <c r="Q53" s="188"/>
    </row>
    <row r="54" spans="1:17" ht="69.75" hidden="1" x14ac:dyDescent="0.25">
      <c r="A54" s="873"/>
      <c r="B54" s="10" t="s">
        <v>30</v>
      </c>
      <c r="C54" s="167" t="e">
        <f>F54/E54/D54</f>
        <v>#DIV/0!</v>
      </c>
      <c r="D54" s="167"/>
      <c r="E54" s="167"/>
      <c r="F54" s="5"/>
      <c r="I54" s="143"/>
      <c r="J54" s="143"/>
      <c r="M54" s="278"/>
      <c r="O54" s="106"/>
    </row>
    <row r="55" spans="1:17" ht="69.75" hidden="1" x14ac:dyDescent="0.25">
      <c r="A55" s="167">
        <v>2</v>
      </c>
      <c r="B55" s="10" t="s">
        <v>34</v>
      </c>
      <c r="C55" s="167" t="s">
        <v>21</v>
      </c>
      <c r="D55" s="167" t="s">
        <v>21</v>
      </c>
      <c r="E55" s="167" t="s">
        <v>21</v>
      </c>
      <c r="F55" s="5">
        <f>F57</f>
        <v>0</v>
      </c>
      <c r="I55" s="137">
        <f>I57</f>
        <v>0</v>
      </c>
      <c r="J55" s="137">
        <f>J57</f>
        <v>0</v>
      </c>
      <c r="M55" s="278"/>
      <c r="O55" s="106"/>
    </row>
    <row r="56" spans="1:17" hidden="1" x14ac:dyDescent="0.25">
      <c r="A56" s="873" t="s">
        <v>35</v>
      </c>
      <c r="B56" s="10" t="s">
        <v>1</v>
      </c>
      <c r="C56" s="167"/>
      <c r="D56" s="167"/>
      <c r="E56" s="167"/>
      <c r="F56" s="5"/>
      <c r="I56" s="137"/>
      <c r="J56" s="137"/>
      <c r="M56" s="278"/>
      <c r="O56" s="106"/>
    </row>
    <row r="57" spans="1:17" ht="69.75" hidden="1" x14ac:dyDescent="0.25">
      <c r="A57" s="873"/>
      <c r="B57" s="10" t="s">
        <v>30</v>
      </c>
      <c r="C57" s="167" t="e">
        <f t="shared" ref="C57" si="1">F57/E57/D57</f>
        <v>#DIV/0!</v>
      </c>
      <c r="D57" s="167"/>
      <c r="E57" s="167"/>
      <c r="F57" s="5"/>
      <c r="I57" s="143"/>
      <c r="J57" s="143"/>
      <c r="M57" s="278"/>
      <c r="O57" s="106"/>
    </row>
    <row r="58" spans="1:17" ht="41.25" hidden="1" customHeight="1" x14ac:dyDescent="0.25">
      <c r="A58" s="147"/>
      <c r="B58" s="145" t="s">
        <v>20</v>
      </c>
      <c r="C58" s="144" t="s">
        <v>21</v>
      </c>
      <c r="D58" s="144" t="s">
        <v>21</v>
      </c>
      <c r="E58" s="144" t="s">
        <v>21</v>
      </c>
      <c r="F58" s="146">
        <f>F55+F52</f>
        <v>0</v>
      </c>
      <c r="I58" s="137">
        <f>I52+I55</f>
        <v>0</v>
      </c>
      <c r="J58" s="137">
        <f>J52+J55</f>
        <v>0</v>
      </c>
      <c r="M58" s="278"/>
      <c r="O58" s="106"/>
    </row>
    <row r="59" spans="1:17" hidden="1" x14ac:dyDescent="0.25">
      <c r="A59" s="17"/>
      <c r="B59" s="11"/>
      <c r="C59" s="17"/>
      <c r="D59" s="17"/>
      <c r="E59" s="17"/>
      <c r="F59" s="17"/>
      <c r="G59" s="121"/>
      <c r="M59" s="278"/>
      <c r="O59" s="106"/>
    </row>
    <row r="60" spans="1:17" hidden="1" x14ac:dyDescent="0.25">
      <c r="A60" s="865" t="s">
        <v>118</v>
      </c>
      <c r="B60" s="865"/>
      <c r="C60" s="865"/>
      <c r="D60" s="865"/>
      <c r="E60" s="865"/>
      <c r="F60" s="865"/>
      <c r="G60" s="865"/>
      <c r="H60" s="865"/>
      <c r="I60" s="865"/>
      <c r="J60" s="865"/>
      <c r="M60" s="278"/>
      <c r="O60" s="106"/>
    </row>
    <row r="61" spans="1:17" hidden="1" x14ac:dyDescent="0.25">
      <c r="A61" s="163"/>
      <c r="B61" s="24"/>
      <c r="C61" s="163"/>
      <c r="D61" s="163"/>
      <c r="E61" s="163"/>
      <c r="F61" s="163"/>
      <c r="I61" s="850" t="s">
        <v>172</v>
      </c>
      <c r="J61" s="850"/>
      <c r="M61" s="278"/>
      <c r="O61" s="106"/>
    </row>
    <row r="62" spans="1:17" ht="116.25" hidden="1" x14ac:dyDescent="0.25">
      <c r="A62" s="167" t="s">
        <v>24</v>
      </c>
      <c r="B62" s="167" t="s">
        <v>14</v>
      </c>
      <c r="C62" s="167" t="s">
        <v>163</v>
      </c>
      <c r="D62" s="167" t="s">
        <v>38</v>
      </c>
      <c r="E62" s="167" t="s">
        <v>39</v>
      </c>
      <c r="F62" s="167" t="s">
        <v>80</v>
      </c>
      <c r="I62" s="133" t="s">
        <v>115</v>
      </c>
      <c r="J62" s="133" t="s">
        <v>173</v>
      </c>
      <c r="K62" s="122"/>
      <c r="M62" s="278"/>
      <c r="O62" s="106"/>
    </row>
    <row r="63" spans="1:17" hidden="1" x14ac:dyDescent="0.25">
      <c r="A63" s="112">
        <v>1</v>
      </c>
      <c r="B63" s="112">
        <v>2</v>
      </c>
      <c r="C63" s="112">
        <v>3</v>
      </c>
      <c r="D63" s="112">
        <v>4</v>
      </c>
      <c r="E63" s="112">
        <v>5</v>
      </c>
      <c r="F63" s="112">
        <v>6</v>
      </c>
      <c r="G63" s="8"/>
      <c r="H63" s="8"/>
      <c r="I63" s="136"/>
      <c r="J63" s="136"/>
      <c r="M63" s="278"/>
      <c r="O63" s="106"/>
    </row>
    <row r="64" spans="1:17" ht="69.75" hidden="1" x14ac:dyDescent="0.25">
      <c r="A64" s="167">
        <v>1</v>
      </c>
      <c r="B64" s="10" t="s">
        <v>28</v>
      </c>
      <c r="C64" s="167" t="s">
        <v>21</v>
      </c>
      <c r="D64" s="167" t="s">
        <v>21</v>
      </c>
      <c r="E64" s="167" t="s">
        <v>21</v>
      </c>
      <c r="F64" s="5">
        <f>F66+F68+F67+F69</f>
        <v>0</v>
      </c>
      <c r="I64" s="137">
        <f>I66+I67+I68+I69</f>
        <v>0</v>
      </c>
      <c r="J64" s="137">
        <f>J66+J67+J68+J69</f>
        <v>0</v>
      </c>
      <c r="M64" s="278"/>
      <c r="O64" s="106"/>
    </row>
    <row r="65" spans="1:17" s="8" customFormat="1" hidden="1" x14ac:dyDescent="0.25">
      <c r="A65" s="167"/>
      <c r="B65" s="10" t="s">
        <v>1</v>
      </c>
      <c r="C65" s="167"/>
      <c r="D65" s="167"/>
      <c r="E65" s="167"/>
      <c r="F65" s="5"/>
      <c r="G65" s="67"/>
      <c r="H65" s="67"/>
      <c r="I65" s="137"/>
      <c r="J65" s="137"/>
      <c r="K65" s="80"/>
      <c r="M65" s="278"/>
      <c r="O65" s="187"/>
      <c r="P65" s="192"/>
      <c r="Q65" s="192"/>
    </row>
    <row r="66" spans="1:17" ht="46.5" hidden="1" x14ac:dyDescent="0.25">
      <c r="A66" s="167" t="s">
        <v>29</v>
      </c>
      <c r="B66" s="10" t="s">
        <v>32</v>
      </c>
      <c r="C66" s="167" t="e">
        <f t="shared" ref="C66:C67" si="2">F66/E66/D66</f>
        <v>#DIV/0!</v>
      </c>
      <c r="D66" s="167"/>
      <c r="E66" s="167"/>
      <c r="F66" s="5"/>
      <c r="I66" s="143"/>
      <c r="J66" s="143"/>
      <c r="M66" s="278"/>
      <c r="O66" s="106"/>
    </row>
    <row r="67" spans="1:17" ht="46.5" hidden="1" x14ac:dyDescent="0.25">
      <c r="A67" s="167" t="s">
        <v>31</v>
      </c>
      <c r="B67" s="10" t="s">
        <v>33</v>
      </c>
      <c r="C67" s="167" t="e">
        <f t="shared" si="2"/>
        <v>#DIV/0!</v>
      </c>
      <c r="D67" s="167"/>
      <c r="E67" s="167"/>
      <c r="F67" s="5"/>
      <c r="I67" s="143"/>
      <c r="J67" s="143"/>
      <c r="M67" s="278"/>
      <c r="O67" s="106"/>
    </row>
    <row r="68" spans="1:17" hidden="1" x14ac:dyDescent="0.25">
      <c r="A68" s="167"/>
      <c r="B68" s="10"/>
      <c r="C68" s="167"/>
      <c r="D68" s="167"/>
      <c r="E68" s="167"/>
      <c r="F68" s="5"/>
      <c r="I68" s="143"/>
      <c r="J68" s="143"/>
      <c r="M68" s="278"/>
      <c r="O68" s="106"/>
    </row>
    <row r="69" spans="1:17" hidden="1" x14ac:dyDescent="0.25">
      <c r="A69" s="167"/>
      <c r="B69" s="10"/>
      <c r="C69" s="167"/>
      <c r="D69" s="167"/>
      <c r="E69" s="167"/>
      <c r="F69" s="5"/>
      <c r="I69" s="143"/>
      <c r="J69" s="143"/>
      <c r="M69" s="278"/>
      <c r="O69" s="106"/>
    </row>
    <row r="70" spans="1:17" ht="69.75" hidden="1" x14ac:dyDescent="0.25">
      <c r="A70" s="167">
        <v>2</v>
      </c>
      <c r="B70" s="10" t="s">
        <v>34</v>
      </c>
      <c r="C70" s="167" t="s">
        <v>21</v>
      </c>
      <c r="D70" s="167" t="s">
        <v>21</v>
      </c>
      <c r="E70" s="167" t="s">
        <v>21</v>
      </c>
      <c r="F70" s="5">
        <f>F72+F74+F73+F75</f>
        <v>0</v>
      </c>
      <c r="I70" s="137">
        <f>I72+I73+I74+I75</f>
        <v>0</v>
      </c>
      <c r="J70" s="137">
        <f>J72+J73+J74+J75</f>
        <v>0</v>
      </c>
      <c r="M70" s="278"/>
      <c r="O70" s="106"/>
    </row>
    <row r="71" spans="1:17" hidden="1" x14ac:dyDescent="0.25">
      <c r="A71" s="167"/>
      <c r="B71" s="10" t="s">
        <v>1</v>
      </c>
      <c r="C71" s="167"/>
      <c r="D71" s="167"/>
      <c r="E71" s="167"/>
      <c r="F71" s="5"/>
      <c r="I71" s="137"/>
      <c r="J71" s="137"/>
      <c r="M71" s="278"/>
      <c r="O71" s="106"/>
    </row>
    <row r="72" spans="1:17" ht="46.5" hidden="1" x14ac:dyDescent="0.25">
      <c r="A72" s="167" t="s">
        <v>35</v>
      </c>
      <c r="B72" s="10" t="s">
        <v>32</v>
      </c>
      <c r="C72" s="167" t="e">
        <f t="shared" ref="C72:C73" si="3">F72/E72/D72</f>
        <v>#DIV/0!</v>
      </c>
      <c r="D72" s="167"/>
      <c r="E72" s="167"/>
      <c r="F72" s="5"/>
      <c r="I72" s="143"/>
      <c r="J72" s="143"/>
      <c r="M72" s="278"/>
      <c r="O72" s="106"/>
    </row>
    <row r="73" spans="1:17" ht="46.5" hidden="1" x14ac:dyDescent="0.25">
      <c r="A73" s="167" t="s">
        <v>36</v>
      </c>
      <c r="B73" s="10" t="s">
        <v>33</v>
      </c>
      <c r="C73" s="167" t="e">
        <f t="shared" si="3"/>
        <v>#DIV/0!</v>
      </c>
      <c r="D73" s="167"/>
      <c r="E73" s="167"/>
      <c r="F73" s="5"/>
      <c r="I73" s="143"/>
      <c r="J73" s="143"/>
      <c r="M73" s="278"/>
      <c r="O73" s="106"/>
    </row>
    <row r="74" spans="1:17" hidden="1" x14ac:dyDescent="0.25">
      <c r="A74" s="167"/>
      <c r="B74" s="10"/>
      <c r="C74" s="167"/>
      <c r="D74" s="167"/>
      <c r="E74" s="167"/>
      <c r="F74" s="5"/>
      <c r="I74" s="143"/>
      <c r="J74" s="143"/>
      <c r="M74" s="278"/>
      <c r="O74" s="106"/>
    </row>
    <row r="75" spans="1:17" hidden="1" x14ac:dyDescent="0.25">
      <c r="A75" s="167"/>
      <c r="B75" s="10"/>
      <c r="C75" s="167"/>
      <c r="D75" s="167"/>
      <c r="E75" s="167"/>
      <c r="F75" s="5"/>
      <c r="I75" s="143"/>
      <c r="J75" s="143"/>
      <c r="M75" s="278"/>
      <c r="O75" s="106"/>
    </row>
    <row r="76" spans="1:17" ht="38.25" hidden="1" customHeight="1" x14ac:dyDescent="0.25">
      <c r="A76" s="147"/>
      <c r="B76" s="145" t="s">
        <v>20</v>
      </c>
      <c r="C76" s="144" t="s">
        <v>21</v>
      </c>
      <c r="D76" s="144" t="s">
        <v>21</v>
      </c>
      <c r="E76" s="144" t="s">
        <v>21</v>
      </c>
      <c r="F76" s="146">
        <f>F70+F64</f>
        <v>0</v>
      </c>
      <c r="I76" s="137">
        <f>I64+I70</f>
        <v>0</v>
      </c>
      <c r="J76" s="137">
        <f>J64+J70</f>
        <v>0</v>
      </c>
      <c r="M76" s="278"/>
      <c r="O76" s="106"/>
    </row>
    <row r="77" spans="1:17" hidden="1" x14ac:dyDescent="0.25">
      <c r="A77" s="17"/>
      <c r="B77" s="11"/>
      <c r="C77" s="17"/>
      <c r="D77" s="17"/>
      <c r="E77" s="17"/>
      <c r="F77" s="17"/>
      <c r="M77" s="278"/>
      <c r="O77" s="106"/>
    </row>
    <row r="78" spans="1:17" ht="32.25" hidden="1" customHeight="1" x14ac:dyDescent="0.25">
      <c r="A78" s="865" t="s">
        <v>119</v>
      </c>
      <c r="B78" s="865"/>
      <c r="C78" s="865"/>
      <c r="D78" s="865"/>
      <c r="E78" s="865"/>
      <c r="F78" s="865"/>
      <c r="G78" s="865"/>
      <c r="H78" s="865"/>
      <c r="I78" s="865"/>
      <c r="J78" s="865"/>
      <c r="M78" s="278"/>
      <c r="O78" s="106"/>
    </row>
    <row r="79" spans="1:17" hidden="1" x14ac:dyDescent="0.25">
      <c r="A79" s="163"/>
      <c r="B79" s="24"/>
      <c r="C79" s="163"/>
      <c r="D79" s="163"/>
      <c r="E79" s="163"/>
      <c r="F79" s="163"/>
      <c r="I79" s="850" t="s">
        <v>172</v>
      </c>
      <c r="J79" s="850"/>
      <c r="M79" s="278"/>
      <c r="O79" s="106"/>
    </row>
    <row r="80" spans="1:17" ht="93" hidden="1" x14ac:dyDescent="0.25">
      <c r="A80" s="167" t="s">
        <v>24</v>
      </c>
      <c r="B80" s="167" t="s">
        <v>14</v>
      </c>
      <c r="C80" s="167" t="s">
        <v>43</v>
      </c>
      <c r="D80" s="167" t="s">
        <v>41</v>
      </c>
      <c r="E80" s="167" t="s">
        <v>44</v>
      </c>
      <c r="F80" s="167" t="s">
        <v>42</v>
      </c>
      <c r="I80" s="133" t="s">
        <v>115</v>
      </c>
      <c r="J80" s="133" t="s">
        <v>173</v>
      </c>
      <c r="K80" s="122"/>
      <c r="M80" s="278"/>
      <c r="O80" s="106"/>
    </row>
    <row r="81" spans="1:17" hidden="1" x14ac:dyDescent="0.25">
      <c r="A81" s="113">
        <v>1</v>
      </c>
      <c r="B81" s="113">
        <v>2</v>
      </c>
      <c r="C81" s="113">
        <v>3</v>
      </c>
      <c r="D81" s="113">
        <v>4</v>
      </c>
      <c r="E81" s="113">
        <v>5</v>
      </c>
      <c r="F81" s="113">
        <v>6</v>
      </c>
      <c r="G81" s="78"/>
      <c r="H81" s="78"/>
      <c r="I81" s="136"/>
      <c r="J81" s="136"/>
      <c r="M81" s="278"/>
      <c r="O81" s="106"/>
    </row>
    <row r="82" spans="1:17" ht="39.75" hidden="1" customHeight="1" x14ac:dyDescent="0.25">
      <c r="A82" s="167">
        <v>1</v>
      </c>
      <c r="B82" s="10" t="s">
        <v>45</v>
      </c>
      <c r="C82" s="167"/>
      <c r="D82" s="167"/>
      <c r="E82" s="167">
        <v>50</v>
      </c>
      <c r="F82" s="5">
        <f>E82*D82*C82</f>
        <v>0</v>
      </c>
      <c r="I82" s="138"/>
      <c r="J82" s="138"/>
      <c r="M82" s="278"/>
      <c r="O82" s="106"/>
    </row>
    <row r="83" spans="1:17" s="78" customFormat="1" ht="36.75" hidden="1" customHeight="1" x14ac:dyDescent="0.25">
      <c r="A83" s="147"/>
      <c r="B83" s="145" t="s">
        <v>20</v>
      </c>
      <c r="C83" s="144" t="s">
        <v>21</v>
      </c>
      <c r="D83" s="144" t="s">
        <v>21</v>
      </c>
      <c r="E83" s="144" t="s">
        <v>21</v>
      </c>
      <c r="F83" s="146">
        <f>F82</f>
        <v>0</v>
      </c>
      <c r="G83" s="67"/>
      <c r="H83" s="67"/>
      <c r="I83" s="135">
        <f>I82</f>
        <v>0</v>
      </c>
      <c r="J83" s="135">
        <f>J82</f>
        <v>0</v>
      </c>
      <c r="K83" s="79"/>
      <c r="M83" s="278"/>
      <c r="O83" s="186"/>
      <c r="P83" s="188"/>
      <c r="Q83" s="188"/>
    </row>
    <row r="84" spans="1:17" hidden="1" x14ac:dyDescent="0.25">
      <c r="M84" s="278"/>
      <c r="O84" s="106"/>
    </row>
    <row r="85" spans="1:17" ht="59.25" hidden="1" customHeight="1" x14ac:dyDescent="0.25">
      <c r="A85" s="871" t="s">
        <v>189</v>
      </c>
      <c r="B85" s="871"/>
      <c r="C85" s="871"/>
      <c r="D85" s="871"/>
      <c r="E85" s="871"/>
      <c r="F85" s="871"/>
      <c r="G85" s="871"/>
      <c r="H85" s="871"/>
      <c r="I85" s="871"/>
      <c r="J85" s="871"/>
      <c r="M85" s="278"/>
      <c r="O85" s="106"/>
    </row>
    <row r="86" spans="1:17" hidden="1" x14ac:dyDescent="0.25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M86" s="278"/>
    </row>
    <row r="87" spans="1:17" hidden="1" x14ac:dyDescent="0.25">
      <c r="A87" s="861" t="s">
        <v>118</v>
      </c>
      <c r="B87" s="861"/>
      <c r="C87" s="861"/>
      <c r="D87" s="861"/>
      <c r="E87" s="861"/>
      <c r="F87" s="861"/>
      <c r="G87" s="861"/>
      <c r="H87" s="861"/>
      <c r="I87" s="861"/>
      <c r="J87" s="861"/>
      <c r="K87" s="124"/>
      <c r="M87" s="278"/>
    </row>
    <row r="88" spans="1:17" hidden="1" x14ac:dyDescent="0.25">
      <c r="A88" s="862"/>
      <c r="B88" s="862"/>
      <c r="C88" s="862"/>
      <c r="D88" s="862"/>
      <c r="E88" s="862"/>
      <c r="F88" s="17"/>
      <c r="I88" s="850" t="s">
        <v>172</v>
      </c>
      <c r="J88" s="850"/>
      <c r="K88" s="170"/>
      <c r="M88" s="278"/>
    </row>
    <row r="89" spans="1:17" ht="56.25" hidden="1" x14ac:dyDescent="0.25">
      <c r="A89" s="167" t="s">
        <v>15</v>
      </c>
      <c r="B89" s="167" t="s">
        <v>14</v>
      </c>
      <c r="C89" s="167" t="s">
        <v>27</v>
      </c>
      <c r="D89" s="167" t="s">
        <v>75</v>
      </c>
      <c r="E89" s="167" t="s">
        <v>76</v>
      </c>
      <c r="I89" s="133" t="s">
        <v>115</v>
      </c>
      <c r="J89" s="133" t="s">
        <v>173</v>
      </c>
      <c r="K89" s="81"/>
      <c r="M89" s="278"/>
    </row>
    <row r="90" spans="1:17" hidden="1" x14ac:dyDescent="0.25">
      <c r="A90" s="113">
        <v>1</v>
      </c>
      <c r="B90" s="113">
        <v>2</v>
      </c>
      <c r="C90" s="113">
        <v>3</v>
      </c>
      <c r="D90" s="113">
        <v>4</v>
      </c>
      <c r="E90" s="113">
        <v>5</v>
      </c>
      <c r="F90" s="78"/>
      <c r="G90" s="78"/>
      <c r="H90" s="78"/>
      <c r="I90" s="136"/>
      <c r="J90" s="136"/>
      <c r="M90" s="278"/>
    </row>
    <row r="91" spans="1:17" ht="162.75" hidden="1" x14ac:dyDescent="0.25">
      <c r="A91" s="167">
        <v>1</v>
      </c>
      <c r="B91" s="10" t="s">
        <v>105</v>
      </c>
      <c r="C91" s="167"/>
      <c r="D91" s="165" t="e">
        <f>E91/C91</f>
        <v>#DIV/0!</v>
      </c>
      <c r="E91" s="165"/>
      <c r="I91" s="138"/>
      <c r="J91" s="138"/>
      <c r="M91" s="278"/>
    </row>
    <row r="92" spans="1:17" s="78" customFormat="1" ht="36.75" hidden="1" customHeight="1" x14ac:dyDescent="0.25">
      <c r="A92" s="144"/>
      <c r="B92" s="145" t="s">
        <v>20</v>
      </c>
      <c r="C92" s="144"/>
      <c r="D92" s="144" t="s">
        <v>21</v>
      </c>
      <c r="E92" s="146">
        <f>E91</f>
        <v>0</v>
      </c>
      <c r="F92" s="67"/>
      <c r="G92" s="67"/>
      <c r="H92" s="67"/>
      <c r="I92" s="135">
        <f>I91</f>
        <v>0</v>
      </c>
      <c r="J92" s="135">
        <f>J91</f>
        <v>0</v>
      </c>
      <c r="K92" s="79"/>
      <c r="M92" s="278"/>
      <c r="O92" s="188"/>
      <c r="P92" s="188"/>
      <c r="Q92" s="188"/>
    </row>
    <row r="93" spans="1:17" hidden="1" x14ac:dyDescent="0.25">
      <c r="M93" s="278"/>
    </row>
    <row r="94" spans="1:17" ht="56.25" customHeight="1" x14ac:dyDescent="0.25">
      <c r="A94" s="871" t="s">
        <v>188</v>
      </c>
      <c r="B94" s="871"/>
      <c r="C94" s="871"/>
      <c r="D94" s="871"/>
      <c r="E94" s="871"/>
      <c r="F94" s="871"/>
      <c r="G94" s="871"/>
      <c r="H94" s="871"/>
      <c r="I94" s="871"/>
      <c r="J94" s="871"/>
      <c r="M94" s="278"/>
    </row>
    <row r="95" spans="1:17" x14ac:dyDescent="0.25">
      <c r="A95" s="17"/>
      <c r="B95" s="11"/>
      <c r="C95" s="17"/>
      <c r="D95" s="17"/>
      <c r="E95" s="17"/>
      <c r="F95" s="17"/>
      <c r="M95" s="278"/>
    </row>
    <row r="96" spans="1:17" x14ac:dyDescent="0.25">
      <c r="A96" s="861" t="s">
        <v>122</v>
      </c>
      <c r="B96" s="861"/>
      <c r="C96" s="861"/>
      <c r="D96" s="861"/>
      <c r="E96" s="861"/>
      <c r="F96" s="861"/>
      <c r="G96" s="861"/>
      <c r="H96" s="861"/>
      <c r="I96" s="861"/>
      <c r="J96" s="861"/>
      <c r="K96" s="124"/>
      <c r="M96" s="278"/>
    </row>
    <row r="97" spans="1:17" x14ac:dyDescent="0.25">
      <c r="A97" s="23"/>
      <c r="B97" s="11"/>
      <c r="C97" s="17"/>
      <c r="D97" s="17"/>
      <c r="E97" s="17"/>
      <c r="F97" s="17"/>
      <c r="I97" s="850" t="s">
        <v>172</v>
      </c>
      <c r="J97" s="850"/>
      <c r="M97" s="278"/>
    </row>
    <row r="98" spans="1:17" ht="99" customHeight="1" x14ac:dyDescent="0.25">
      <c r="A98" s="167" t="s">
        <v>24</v>
      </c>
      <c r="B98" s="167" t="s">
        <v>46</v>
      </c>
      <c r="C98" s="167" t="s">
        <v>53</v>
      </c>
      <c r="D98" s="167" t="s">
        <v>54</v>
      </c>
      <c r="F98" s="17"/>
      <c r="I98" s="133" t="s">
        <v>115</v>
      </c>
      <c r="J98" s="133" t="s">
        <v>173</v>
      </c>
      <c r="M98" s="278"/>
    </row>
    <row r="99" spans="1:17" x14ac:dyDescent="0.25">
      <c r="A99" s="113">
        <v>1</v>
      </c>
      <c r="B99" s="113">
        <v>2</v>
      </c>
      <c r="C99" s="113">
        <v>3</v>
      </c>
      <c r="D99" s="113">
        <v>4</v>
      </c>
      <c r="E99" s="78"/>
      <c r="F99" s="1"/>
      <c r="G99" s="78"/>
      <c r="H99" s="78"/>
      <c r="I99" s="133"/>
      <c r="J99" s="133"/>
      <c r="M99" s="278"/>
    </row>
    <row r="100" spans="1:17" ht="45" x14ac:dyDescent="0.25">
      <c r="A100" s="171">
        <v>1</v>
      </c>
      <c r="B100" s="26" t="s">
        <v>47</v>
      </c>
      <c r="C100" s="171" t="s">
        <v>21</v>
      </c>
      <c r="D100" s="5" t="e">
        <f>D101</f>
        <v>#REF!</v>
      </c>
      <c r="F100" s="17"/>
      <c r="I100" s="138">
        <f>I101</f>
        <v>0</v>
      </c>
      <c r="J100" s="138">
        <f>J101</f>
        <v>0</v>
      </c>
      <c r="M100" s="278"/>
    </row>
    <row r="101" spans="1:17" s="78" customFormat="1" ht="36.75" customHeight="1" x14ac:dyDescent="0.25">
      <c r="A101" s="167" t="s">
        <v>29</v>
      </c>
      <c r="B101" s="10" t="s">
        <v>48</v>
      </c>
      <c r="C101" s="165" t="e">
        <f>F25+E35+E42</f>
        <v>#REF!</v>
      </c>
      <c r="D101" s="165" t="e">
        <f>ROUND(K101,2)</f>
        <v>#REF!</v>
      </c>
      <c r="E101" s="67"/>
      <c r="F101" s="17"/>
      <c r="G101" s="67"/>
      <c r="H101" s="67"/>
      <c r="I101" s="138"/>
      <c r="J101" s="138"/>
      <c r="K101" s="74" t="e">
        <f>C101*0.22</f>
        <v>#REF!</v>
      </c>
      <c r="L101" s="872" t="s">
        <v>114</v>
      </c>
      <c r="M101" s="278"/>
      <c r="O101" s="188"/>
      <c r="P101" s="188"/>
      <c r="Q101" s="188"/>
    </row>
    <row r="102" spans="1:17" ht="57" customHeight="1" x14ac:dyDescent="0.25">
      <c r="A102" s="171">
        <v>2</v>
      </c>
      <c r="B102" s="26" t="s">
        <v>49</v>
      </c>
      <c r="C102" s="171" t="s">
        <v>21</v>
      </c>
      <c r="D102" s="5" t="e">
        <f>D104+D105</f>
        <v>#REF!</v>
      </c>
      <c r="F102" s="17"/>
      <c r="I102" s="138">
        <f>I104+I105+I106</f>
        <v>0</v>
      </c>
      <c r="J102" s="138">
        <f>J104+J105+J106</f>
        <v>0</v>
      </c>
      <c r="K102" s="74"/>
      <c r="L102" s="872"/>
      <c r="M102" s="278"/>
    </row>
    <row r="103" spans="1:17" x14ac:dyDescent="0.25">
      <c r="A103" s="873" t="s">
        <v>35</v>
      </c>
      <c r="B103" s="10" t="s">
        <v>1</v>
      </c>
      <c r="C103" s="167"/>
      <c r="D103" s="165"/>
      <c r="F103" s="17"/>
      <c r="I103" s="138"/>
      <c r="J103" s="138"/>
      <c r="K103" s="74"/>
      <c r="L103" s="872"/>
      <c r="M103" s="278"/>
      <c r="N103" s="27"/>
      <c r="O103" s="27"/>
      <c r="P103" s="27"/>
      <c r="Q103" s="27"/>
    </row>
    <row r="104" spans="1:17" ht="80.25" customHeight="1" x14ac:dyDescent="0.25">
      <c r="A104" s="873"/>
      <c r="B104" s="10" t="s">
        <v>50</v>
      </c>
      <c r="C104" s="7" t="e">
        <f>C101</f>
        <v>#REF!</v>
      </c>
      <c r="D104" s="651" t="e">
        <f t="shared" ref="D104:D106" si="4">ROUND(K104,2)</f>
        <v>#REF!</v>
      </c>
      <c r="F104" s="17"/>
      <c r="I104" s="138"/>
      <c r="J104" s="138"/>
      <c r="K104" s="74" t="e">
        <f>C104*0.029</f>
        <v>#REF!</v>
      </c>
      <c r="L104" s="872"/>
      <c r="M104" s="278"/>
      <c r="N104" s="27"/>
      <c r="O104" s="27"/>
      <c r="P104" s="27"/>
      <c r="Q104" s="27"/>
    </row>
    <row r="105" spans="1:17" ht="92.25" customHeight="1" x14ac:dyDescent="0.25">
      <c r="A105" s="167" t="s">
        <v>37</v>
      </c>
      <c r="B105" s="10" t="s">
        <v>51</v>
      </c>
      <c r="C105" s="165" t="e">
        <f>C101</f>
        <v>#REF!</v>
      </c>
      <c r="D105" s="651" t="e">
        <f t="shared" si="4"/>
        <v>#REF!</v>
      </c>
      <c r="F105" s="17"/>
      <c r="I105" s="138"/>
      <c r="J105" s="138"/>
      <c r="K105" s="74" t="e">
        <f>C105*0.002</f>
        <v>#REF!</v>
      </c>
      <c r="L105" s="872"/>
      <c r="M105" s="278"/>
      <c r="N105" s="27"/>
      <c r="O105" s="27"/>
      <c r="P105" s="27"/>
      <c r="Q105" s="27"/>
    </row>
    <row r="106" spans="1:17" ht="75" customHeight="1" x14ac:dyDescent="0.25">
      <c r="A106" s="171">
        <v>3</v>
      </c>
      <c r="B106" s="26" t="s">
        <v>52</v>
      </c>
      <c r="C106" s="165" t="e">
        <f>C101</f>
        <v>#REF!</v>
      </c>
      <c r="D106" s="651" t="e">
        <f t="shared" si="4"/>
        <v>#REF!</v>
      </c>
      <c r="F106" s="17"/>
      <c r="I106" s="138"/>
      <c r="J106" s="138"/>
      <c r="K106" s="74" t="e">
        <f>C106*0.051</f>
        <v>#REF!</v>
      </c>
      <c r="L106" s="872"/>
      <c r="M106" s="278"/>
      <c r="N106" s="27"/>
      <c r="O106" s="27"/>
      <c r="P106" s="27"/>
      <c r="Q106" s="27"/>
    </row>
    <row r="107" spans="1:17" ht="36.75" customHeight="1" x14ac:dyDescent="0.25">
      <c r="A107" s="171">
        <v>4</v>
      </c>
      <c r="B107" s="26" t="s">
        <v>106</v>
      </c>
      <c r="C107" s="165"/>
      <c r="D107" s="165"/>
      <c r="F107" s="17"/>
      <c r="I107" s="138"/>
      <c r="J107" s="138"/>
      <c r="M107" s="278"/>
      <c r="N107" s="27"/>
      <c r="O107" s="27"/>
      <c r="P107" s="27"/>
      <c r="Q107" s="27"/>
    </row>
    <row r="108" spans="1:17" ht="36.75" customHeight="1" x14ac:dyDescent="0.25">
      <c r="A108" s="144"/>
      <c r="B108" s="145" t="s">
        <v>20</v>
      </c>
      <c r="C108" s="144" t="s">
        <v>21</v>
      </c>
      <c r="D108" s="146" t="e">
        <f>D106+D102+D100+D107</f>
        <v>#REF!</v>
      </c>
      <c r="F108" s="17"/>
      <c r="I108" s="135">
        <f>I107+I106+I102+I100</f>
        <v>0</v>
      </c>
      <c r="J108" s="135">
        <f>J107+J106+J102+J100</f>
        <v>0</v>
      </c>
      <c r="M108" s="278">
        <v>10854.6</v>
      </c>
      <c r="N108" s="287" t="e">
        <f>D108-M108</f>
        <v>#REF!</v>
      </c>
      <c r="O108" s="27"/>
      <c r="P108" s="27"/>
      <c r="Q108" s="27"/>
    </row>
    <row r="109" spans="1:17" x14ac:dyDescent="0.25">
      <c r="M109" s="278"/>
    </row>
    <row r="110" spans="1:17" ht="36.75" hidden="1" customHeight="1" x14ac:dyDescent="0.25">
      <c r="A110" s="869" t="s">
        <v>187</v>
      </c>
      <c r="B110" s="869"/>
      <c r="C110" s="869"/>
      <c r="D110" s="869"/>
      <c r="E110" s="869"/>
      <c r="F110" s="869"/>
      <c r="G110" s="869"/>
      <c r="H110" s="869"/>
      <c r="I110" s="869"/>
      <c r="J110" s="869"/>
      <c r="M110" s="278"/>
    </row>
    <row r="111" spans="1:17" hidden="1" x14ac:dyDescent="0.25">
      <c r="M111" s="278"/>
    </row>
    <row r="112" spans="1:17" hidden="1" x14ac:dyDescent="0.25">
      <c r="A112" s="868" t="s">
        <v>162</v>
      </c>
      <c r="B112" s="868"/>
      <c r="C112" s="868"/>
      <c r="D112" s="868"/>
      <c r="E112" s="868"/>
      <c r="F112" s="868"/>
      <c r="G112" s="868"/>
      <c r="H112" s="868"/>
      <c r="I112" s="868"/>
      <c r="J112" s="868"/>
      <c r="K112" s="126"/>
      <c r="M112" s="278"/>
    </row>
    <row r="113" spans="1:20" hidden="1" x14ac:dyDescent="0.25">
      <c r="A113" s="174"/>
      <c r="B113" s="174"/>
      <c r="C113" s="174"/>
      <c r="D113" s="174"/>
      <c r="E113" s="174"/>
      <c r="F113" s="174"/>
      <c r="G113" s="174"/>
      <c r="H113" s="174"/>
      <c r="I113" s="850" t="s">
        <v>172</v>
      </c>
      <c r="J113" s="850"/>
      <c r="M113" s="278"/>
    </row>
    <row r="114" spans="1:20" ht="56.25" hidden="1" x14ac:dyDescent="0.25">
      <c r="A114" s="14" t="s">
        <v>24</v>
      </c>
      <c r="B114" s="14" t="s">
        <v>14</v>
      </c>
      <c r="C114" s="167" t="s">
        <v>132</v>
      </c>
      <c r="D114" s="167" t="s">
        <v>133</v>
      </c>
      <c r="E114" s="167" t="s">
        <v>109</v>
      </c>
      <c r="G114" s="174"/>
      <c r="H114" s="174"/>
      <c r="I114" s="133" t="s">
        <v>115</v>
      </c>
      <c r="J114" s="133" t="s">
        <v>173</v>
      </c>
      <c r="K114" s="120"/>
      <c r="M114" s="278"/>
    </row>
    <row r="115" spans="1:20" hidden="1" x14ac:dyDescent="0.25">
      <c r="A115" s="91">
        <v>1</v>
      </c>
      <c r="B115" s="91">
        <v>2</v>
      </c>
      <c r="C115" s="113">
        <v>3</v>
      </c>
      <c r="D115" s="113">
        <v>4</v>
      </c>
      <c r="E115" s="113">
        <v>5</v>
      </c>
      <c r="G115" s="174"/>
      <c r="H115" s="174"/>
      <c r="I115" s="138"/>
      <c r="J115" s="138"/>
      <c r="M115" s="278"/>
    </row>
    <row r="116" spans="1:20" ht="69.75" hidden="1" x14ac:dyDescent="0.25">
      <c r="A116" s="84">
        <v>1</v>
      </c>
      <c r="B116" s="101" t="s">
        <v>166</v>
      </c>
      <c r="C116" s="165"/>
      <c r="D116" s="77" t="e">
        <f>E116/C116*100</f>
        <v>#DIV/0!</v>
      </c>
      <c r="E116" s="85"/>
      <c r="G116" s="86"/>
      <c r="H116" s="87"/>
      <c r="I116" s="138"/>
      <c r="J116" s="138"/>
      <c r="M116" s="278"/>
    </row>
    <row r="117" spans="1:20" ht="101.25" hidden="1" customHeight="1" x14ac:dyDescent="0.25">
      <c r="A117" s="84">
        <v>2</v>
      </c>
      <c r="B117" s="101" t="s">
        <v>164</v>
      </c>
      <c r="C117" s="165"/>
      <c r="D117" s="77" t="e">
        <f>E117/C117*100</f>
        <v>#DIV/0!</v>
      </c>
      <c r="E117" s="85"/>
      <c r="G117" s="86"/>
      <c r="H117" s="87"/>
      <c r="I117" s="138"/>
      <c r="J117" s="138"/>
      <c r="M117" s="278"/>
    </row>
    <row r="118" spans="1:20" ht="84" hidden="1" customHeight="1" x14ac:dyDescent="0.25">
      <c r="A118" s="84">
        <v>3</v>
      </c>
      <c r="B118" s="101" t="s">
        <v>165</v>
      </c>
      <c r="C118" s="165"/>
      <c r="D118" s="77" t="e">
        <f>E118/C118*100</f>
        <v>#DIV/0!</v>
      </c>
      <c r="E118" s="85"/>
      <c r="G118" s="86"/>
      <c r="H118" s="87"/>
      <c r="I118" s="138"/>
      <c r="J118" s="138"/>
      <c r="M118" s="278"/>
    </row>
    <row r="119" spans="1:20" ht="36.75" hidden="1" customHeight="1" x14ac:dyDescent="0.25">
      <c r="A119" s="147"/>
      <c r="B119" s="145" t="s">
        <v>20</v>
      </c>
      <c r="C119" s="148"/>
      <c r="D119" s="149"/>
      <c r="E119" s="146">
        <f>E116</f>
        <v>0</v>
      </c>
      <c r="G119" s="174"/>
      <c r="H119" s="174"/>
      <c r="I119" s="135">
        <f>I116</f>
        <v>0</v>
      </c>
      <c r="J119" s="135">
        <f>J116</f>
        <v>0</v>
      </c>
      <c r="M119" s="278"/>
    </row>
    <row r="120" spans="1:20" hidden="1" x14ac:dyDescent="0.25">
      <c r="M120" s="278"/>
    </row>
    <row r="121" spans="1:20" ht="35.25" hidden="1" customHeight="1" x14ac:dyDescent="0.25">
      <c r="A121" s="869" t="s">
        <v>186</v>
      </c>
      <c r="B121" s="869"/>
      <c r="C121" s="869"/>
      <c r="D121" s="869"/>
      <c r="E121" s="869"/>
      <c r="F121" s="869"/>
      <c r="G121" s="869"/>
      <c r="H121" s="869"/>
      <c r="I121" s="869"/>
      <c r="J121" s="869"/>
      <c r="M121" s="278"/>
    </row>
    <row r="122" spans="1:20" hidden="1" x14ac:dyDescent="0.25">
      <c r="M122" s="278"/>
    </row>
    <row r="123" spans="1:20" hidden="1" x14ac:dyDescent="0.25">
      <c r="A123" s="861" t="s">
        <v>131</v>
      </c>
      <c r="B123" s="861"/>
      <c r="C123" s="861"/>
      <c r="D123" s="861"/>
      <c r="E123" s="861"/>
      <c r="F123" s="861"/>
      <c r="G123" s="861"/>
      <c r="H123" s="861"/>
      <c r="I123" s="861"/>
      <c r="J123" s="861"/>
      <c r="K123" s="126"/>
      <c r="M123" s="278"/>
    </row>
    <row r="124" spans="1:20" hidden="1" x14ac:dyDescent="0.35">
      <c r="A124" s="870"/>
      <c r="B124" s="870"/>
      <c r="C124" s="870"/>
      <c r="D124" s="870"/>
      <c r="E124" s="870"/>
      <c r="F124" s="17"/>
      <c r="G124" s="12"/>
      <c r="H124" s="12"/>
      <c r="I124" s="850" t="s">
        <v>172</v>
      </c>
      <c r="J124" s="850"/>
      <c r="M124" s="278"/>
    </row>
    <row r="125" spans="1:20" s="12" customFormat="1" ht="93" hidden="1" x14ac:dyDescent="0.35">
      <c r="A125" s="167" t="s">
        <v>24</v>
      </c>
      <c r="B125" s="167" t="s">
        <v>14</v>
      </c>
      <c r="C125" s="167" t="s">
        <v>58</v>
      </c>
      <c r="D125" s="167" t="s">
        <v>55</v>
      </c>
      <c r="E125" s="167" t="s">
        <v>7</v>
      </c>
      <c r="I125" s="133" t="s">
        <v>115</v>
      </c>
      <c r="J125" s="133" t="s">
        <v>173</v>
      </c>
      <c r="K125" s="81"/>
      <c r="L125" s="36"/>
      <c r="M125" s="278"/>
      <c r="O125" s="189"/>
      <c r="P125" s="196"/>
      <c r="Q125" s="196"/>
      <c r="R125" s="92"/>
      <c r="S125" s="92"/>
      <c r="T125" s="92"/>
    </row>
    <row r="126" spans="1:20" s="12" customFormat="1" hidden="1" x14ac:dyDescent="0.35">
      <c r="A126" s="113">
        <v>1</v>
      </c>
      <c r="B126" s="113">
        <v>2</v>
      </c>
      <c r="C126" s="113">
        <v>3</v>
      </c>
      <c r="D126" s="113">
        <v>4</v>
      </c>
      <c r="E126" s="113">
        <v>5</v>
      </c>
      <c r="F126" s="97"/>
      <c r="G126" s="97"/>
      <c r="H126" s="97"/>
      <c r="I126" s="138"/>
      <c r="J126" s="138"/>
      <c r="K126" s="16"/>
      <c r="L126" s="36"/>
      <c r="M126" s="278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167">
        <v>1</v>
      </c>
      <c r="B127" s="10" t="s">
        <v>56</v>
      </c>
      <c r="C127" s="94">
        <f>C129</f>
        <v>0</v>
      </c>
      <c r="D127" s="14">
        <f>D129</f>
        <v>1.5</v>
      </c>
      <c r="E127" s="94">
        <f>E129</f>
        <v>0</v>
      </c>
      <c r="I127" s="138">
        <f>I129</f>
        <v>0</v>
      </c>
      <c r="J127" s="138">
        <f>J129</f>
        <v>0</v>
      </c>
      <c r="K127" s="16"/>
      <c r="L127" s="36"/>
      <c r="M127" s="278"/>
      <c r="O127" s="189"/>
      <c r="P127" s="196"/>
      <c r="Q127" s="196"/>
      <c r="R127" s="92"/>
      <c r="S127" s="92"/>
      <c r="T127" s="92"/>
    </row>
    <row r="128" spans="1:20" s="97" customFormat="1" hidden="1" x14ac:dyDescent="0.35">
      <c r="A128" s="167"/>
      <c r="B128" s="10" t="s">
        <v>57</v>
      </c>
      <c r="C128" s="165"/>
      <c r="D128" s="167"/>
      <c r="E128" s="165"/>
      <c r="F128" s="12"/>
      <c r="G128" s="12"/>
      <c r="H128" s="12"/>
      <c r="I128" s="138"/>
      <c r="J128" s="138"/>
      <c r="K128" s="98"/>
      <c r="L128" s="99"/>
      <c r="M128" s="278"/>
      <c r="O128" s="190"/>
      <c r="P128" s="197"/>
      <c r="Q128" s="197"/>
      <c r="R128" s="100"/>
      <c r="S128" s="100"/>
      <c r="T128" s="100"/>
    </row>
    <row r="129" spans="1:20" s="12" customFormat="1" hidden="1" x14ac:dyDescent="0.35">
      <c r="A129" s="167"/>
      <c r="B129" s="10" t="s">
        <v>130</v>
      </c>
      <c r="C129" s="165"/>
      <c r="D129" s="167">
        <v>1.5</v>
      </c>
      <c r="E129" s="165"/>
      <c r="I129" s="138"/>
      <c r="J129" s="138"/>
      <c r="K129" s="16" t="s">
        <v>193</v>
      </c>
      <c r="L129" s="36"/>
      <c r="M129" s="278"/>
      <c r="O129" s="189"/>
      <c r="P129" s="196"/>
      <c r="Q129" s="196"/>
      <c r="R129" s="92"/>
      <c r="S129" s="92"/>
      <c r="T129" s="92"/>
    </row>
    <row r="130" spans="1:20" s="12" customFormat="1" hidden="1" x14ac:dyDescent="0.35">
      <c r="A130" s="144"/>
      <c r="B130" s="145" t="s">
        <v>20</v>
      </c>
      <c r="C130" s="144" t="s">
        <v>21</v>
      </c>
      <c r="D130" s="144" t="s">
        <v>21</v>
      </c>
      <c r="E130" s="146">
        <f>E127</f>
        <v>0</v>
      </c>
      <c r="I130" s="135">
        <f>I127</f>
        <v>0</v>
      </c>
      <c r="J130" s="135">
        <f>J127</f>
        <v>0</v>
      </c>
      <c r="K130" s="16"/>
      <c r="L130" s="36"/>
      <c r="M130" s="278"/>
      <c r="O130" s="189"/>
      <c r="P130" s="196"/>
      <c r="Q130" s="196"/>
      <c r="R130" s="92"/>
      <c r="S130" s="92"/>
      <c r="T130" s="92"/>
    </row>
    <row r="131" spans="1:20" s="12" customFormat="1" hidden="1" x14ac:dyDescent="0.35">
      <c r="A131" s="28"/>
      <c r="B131" s="29"/>
      <c r="C131" s="28"/>
      <c r="D131" s="28"/>
      <c r="E131" s="17"/>
      <c r="F131" s="17"/>
      <c r="K131" s="16"/>
      <c r="L131" s="36"/>
      <c r="M131" s="278"/>
      <c r="O131" s="189"/>
      <c r="P131" s="196"/>
      <c r="Q131" s="196"/>
      <c r="R131" s="92"/>
      <c r="S131" s="92"/>
      <c r="T131" s="92"/>
    </row>
    <row r="132" spans="1:20" s="12" customFormat="1" hidden="1" x14ac:dyDescent="0.35">
      <c r="A132" s="28"/>
      <c r="B132" s="29"/>
      <c r="C132" s="28"/>
      <c r="D132" s="28"/>
      <c r="E132" s="17"/>
      <c r="F132" s="17"/>
      <c r="K132" s="16"/>
      <c r="L132" s="36"/>
      <c r="M132" s="278"/>
      <c r="O132" s="189"/>
      <c r="P132" s="196"/>
      <c r="Q132" s="196"/>
      <c r="R132" s="92"/>
      <c r="S132" s="92"/>
      <c r="T132" s="92"/>
    </row>
    <row r="133" spans="1:20" s="12" customFormat="1" hidden="1" x14ac:dyDescent="0.35">
      <c r="A133" s="28"/>
      <c r="B133" s="29"/>
      <c r="C133" s="28"/>
      <c r="D133" s="28"/>
      <c r="E133" s="17"/>
      <c r="F133" s="17"/>
      <c r="I133" s="850" t="s">
        <v>172</v>
      </c>
      <c r="J133" s="850"/>
      <c r="K133" s="16"/>
      <c r="L133" s="36"/>
      <c r="M133" s="278"/>
      <c r="O133" s="189"/>
      <c r="P133" s="196"/>
      <c r="Q133" s="196"/>
      <c r="R133" s="92"/>
      <c r="S133" s="92"/>
      <c r="T133" s="92"/>
    </row>
    <row r="134" spans="1:20" s="12" customFormat="1" ht="129.75" hidden="1" customHeight="1" x14ac:dyDescent="0.35">
      <c r="A134" s="168" t="s">
        <v>24</v>
      </c>
      <c r="B134" s="167" t="s">
        <v>14</v>
      </c>
      <c r="C134" s="168" t="s">
        <v>125</v>
      </c>
      <c r="D134" s="167" t="s">
        <v>55</v>
      </c>
      <c r="E134" s="167" t="s">
        <v>161</v>
      </c>
      <c r="I134" s="133" t="s">
        <v>115</v>
      </c>
      <c r="J134" s="133" t="s">
        <v>173</v>
      </c>
      <c r="K134" s="16"/>
      <c r="L134" s="36"/>
      <c r="M134" s="278"/>
      <c r="O134" s="189"/>
      <c r="P134" s="196"/>
      <c r="Q134" s="196"/>
      <c r="R134" s="92"/>
      <c r="S134" s="92"/>
      <c r="T134" s="92"/>
    </row>
    <row r="135" spans="1:20" s="12" customFormat="1" hidden="1" x14ac:dyDescent="0.35">
      <c r="A135" s="113">
        <v>1</v>
      </c>
      <c r="B135" s="113">
        <v>2</v>
      </c>
      <c r="C135" s="113">
        <v>3</v>
      </c>
      <c r="D135" s="113">
        <v>4</v>
      </c>
      <c r="E135" s="113">
        <v>5</v>
      </c>
      <c r="F135" s="97"/>
      <c r="G135" s="97"/>
      <c r="H135" s="97"/>
      <c r="I135" s="134"/>
      <c r="J135" s="134"/>
      <c r="K135" s="16"/>
      <c r="L135" s="36"/>
      <c r="M135" s="278"/>
      <c r="O135" s="189"/>
      <c r="P135" s="196"/>
      <c r="Q135" s="196"/>
      <c r="R135" s="92"/>
      <c r="S135" s="92"/>
      <c r="T135" s="92"/>
    </row>
    <row r="136" spans="1:20" s="12" customFormat="1" hidden="1" x14ac:dyDescent="0.35">
      <c r="A136" s="13">
        <v>1</v>
      </c>
      <c r="B136" s="95" t="s">
        <v>126</v>
      </c>
      <c r="C136" s="165" t="s">
        <v>12</v>
      </c>
      <c r="D136" s="165" t="s">
        <v>12</v>
      </c>
      <c r="E136" s="165">
        <f>E140</f>
        <v>0</v>
      </c>
      <c r="I136" s="135">
        <f>I137</f>
        <v>0</v>
      </c>
      <c r="J136" s="135">
        <f>J137</f>
        <v>0</v>
      </c>
      <c r="K136" s="16"/>
      <c r="L136" s="36"/>
      <c r="M136" s="278"/>
      <c r="O136" s="189"/>
      <c r="P136" s="196"/>
      <c r="Q136" s="196"/>
      <c r="R136" s="92"/>
      <c r="S136" s="92"/>
      <c r="T136" s="92"/>
    </row>
    <row r="137" spans="1:20" s="97" customFormat="1" ht="46.5" hidden="1" x14ac:dyDescent="0.35">
      <c r="A137" s="165"/>
      <c r="B137" s="95" t="s">
        <v>127</v>
      </c>
      <c r="C137" s="165">
        <f>C140</f>
        <v>0</v>
      </c>
      <c r="D137" s="165">
        <f>D140</f>
        <v>2.2000000000000002</v>
      </c>
      <c r="E137" s="165">
        <f>E140</f>
        <v>0</v>
      </c>
      <c r="F137" s="12"/>
      <c r="G137" s="12"/>
      <c r="H137" s="12"/>
      <c r="I137" s="135">
        <f>I140</f>
        <v>0</v>
      </c>
      <c r="J137" s="135">
        <f>J140</f>
        <v>0</v>
      </c>
      <c r="K137" s="98"/>
      <c r="L137" s="99"/>
      <c r="M137" s="278"/>
      <c r="O137" s="190"/>
      <c r="P137" s="197"/>
      <c r="Q137" s="197"/>
      <c r="R137" s="100"/>
      <c r="S137" s="100"/>
      <c r="T137" s="100"/>
    </row>
    <row r="138" spans="1:20" s="12" customFormat="1" hidden="1" x14ac:dyDescent="0.35">
      <c r="A138" s="867"/>
      <c r="B138" s="95" t="s">
        <v>116</v>
      </c>
      <c r="C138" s="867"/>
      <c r="D138" s="867"/>
      <c r="E138" s="867"/>
      <c r="I138" s="138"/>
      <c r="J138" s="138"/>
      <c r="K138" s="16"/>
      <c r="L138" s="36"/>
      <c r="M138" s="278"/>
      <c r="O138" s="189"/>
      <c r="P138" s="196"/>
      <c r="Q138" s="196"/>
      <c r="R138" s="92"/>
      <c r="S138" s="92"/>
      <c r="T138" s="92"/>
    </row>
    <row r="139" spans="1:20" s="12" customFormat="1" hidden="1" x14ac:dyDescent="0.35">
      <c r="A139" s="867"/>
      <c r="B139" s="95" t="s">
        <v>128</v>
      </c>
      <c r="C139" s="867"/>
      <c r="D139" s="867"/>
      <c r="E139" s="867"/>
      <c r="I139" s="138"/>
      <c r="J139" s="138"/>
      <c r="K139" s="16"/>
      <c r="L139" s="36"/>
      <c r="M139" s="278"/>
      <c r="O139" s="189"/>
      <c r="P139" s="196"/>
      <c r="Q139" s="196"/>
      <c r="R139" s="92"/>
      <c r="S139" s="92"/>
      <c r="T139" s="92"/>
    </row>
    <row r="140" spans="1:20" s="12" customFormat="1" ht="35.25" hidden="1" customHeight="1" x14ac:dyDescent="0.35">
      <c r="A140" s="165"/>
      <c r="B140" s="95" t="s">
        <v>129</v>
      </c>
      <c r="C140" s="165">
        <f>E140/D140*100</f>
        <v>0</v>
      </c>
      <c r="D140" s="165">
        <v>2.2000000000000002</v>
      </c>
      <c r="E140" s="165"/>
      <c r="I140" s="138"/>
      <c r="J140" s="138"/>
      <c r="K140" s="16"/>
      <c r="L140" s="36"/>
      <c r="M140" s="278"/>
      <c r="O140" s="189"/>
      <c r="P140" s="196"/>
      <c r="Q140" s="196"/>
      <c r="R140" s="92"/>
      <c r="S140" s="92"/>
      <c r="T140" s="92"/>
    </row>
    <row r="141" spans="1:20" s="12" customFormat="1" hidden="1" x14ac:dyDescent="0.35">
      <c r="A141" s="867"/>
      <c r="B141" s="165" t="s">
        <v>116</v>
      </c>
      <c r="C141" s="867"/>
      <c r="D141" s="867"/>
      <c r="E141" s="867"/>
      <c r="I141" s="139"/>
      <c r="J141" s="139"/>
      <c r="K141" s="16"/>
      <c r="L141" s="36"/>
      <c r="M141" s="278"/>
      <c r="O141" s="189"/>
      <c r="P141" s="196"/>
      <c r="Q141" s="196"/>
      <c r="R141" s="92"/>
      <c r="S141" s="92"/>
      <c r="T141" s="92"/>
    </row>
    <row r="142" spans="1:20" s="12" customFormat="1" hidden="1" x14ac:dyDescent="0.35">
      <c r="A142" s="867"/>
      <c r="B142" s="165" t="s">
        <v>128</v>
      </c>
      <c r="C142" s="867"/>
      <c r="D142" s="867"/>
      <c r="E142" s="867"/>
      <c r="I142" s="139"/>
      <c r="J142" s="139"/>
      <c r="K142" s="16"/>
      <c r="L142" s="36"/>
      <c r="M142" s="278"/>
      <c r="O142" s="189"/>
      <c r="P142" s="196"/>
      <c r="Q142" s="196"/>
      <c r="R142" s="92"/>
      <c r="S142" s="92"/>
      <c r="T142" s="92"/>
    </row>
    <row r="143" spans="1:20" s="12" customFormat="1" hidden="1" x14ac:dyDescent="0.35">
      <c r="A143" s="165"/>
      <c r="B143" s="165"/>
      <c r="C143" s="165"/>
      <c r="D143" s="165"/>
      <c r="E143" s="165"/>
      <c r="I143" s="139"/>
      <c r="J143" s="139"/>
      <c r="K143" s="16"/>
      <c r="L143" s="36"/>
      <c r="M143" s="278"/>
      <c r="O143" s="189"/>
      <c r="P143" s="196"/>
      <c r="Q143" s="196"/>
      <c r="R143" s="92"/>
      <c r="S143" s="92"/>
      <c r="T143" s="92"/>
    </row>
    <row r="144" spans="1:20" s="12" customFormat="1" hidden="1" x14ac:dyDescent="0.35">
      <c r="A144" s="165"/>
      <c r="B144" s="165"/>
      <c r="C144" s="165"/>
      <c r="D144" s="165"/>
      <c r="E144" s="165"/>
      <c r="I144" s="139"/>
      <c r="J144" s="139"/>
      <c r="K144" s="16"/>
      <c r="L144" s="36"/>
      <c r="M144" s="278"/>
      <c r="O144" s="189"/>
      <c r="P144" s="196"/>
      <c r="Q144" s="196"/>
      <c r="R144" s="92"/>
      <c r="S144" s="92"/>
      <c r="T144" s="92"/>
    </row>
    <row r="145" spans="1:20" s="12" customFormat="1" ht="29.25" hidden="1" customHeight="1" x14ac:dyDescent="0.35">
      <c r="A145" s="146"/>
      <c r="B145" s="146" t="s">
        <v>20</v>
      </c>
      <c r="C145" s="146"/>
      <c r="D145" s="146" t="s">
        <v>21</v>
      </c>
      <c r="E145" s="146">
        <f>E136</f>
        <v>0</v>
      </c>
      <c r="I145" s="135">
        <f>I136</f>
        <v>0</v>
      </c>
      <c r="J145" s="135">
        <f>J136</f>
        <v>0</v>
      </c>
      <c r="K145" s="16"/>
      <c r="L145" s="36"/>
      <c r="M145" s="278"/>
      <c r="O145" s="189"/>
      <c r="P145" s="196"/>
      <c r="Q145" s="196"/>
      <c r="R145" s="92"/>
      <c r="S145" s="92"/>
      <c r="T145" s="92"/>
    </row>
    <row r="146" spans="1:20" s="12" customFormat="1" hidden="1" x14ac:dyDescent="0.3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16"/>
      <c r="L146" s="36"/>
      <c r="M146" s="278"/>
      <c r="O146" s="189"/>
      <c r="P146" s="196"/>
      <c r="Q146" s="196"/>
      <c r="R146" s="92"/>
      <c r="S146" s="92"/>
      <c r="T146" s="92"/>
    </row>
    <row r="147" spans="1:20" s="12" customFormat="1" ht="57.75" hidden="1" customHeight="1" x14ac:dyDescent="0.35">
      <c r="A147" s="863" t="s">
        <v>185</v>
      </c>
      <c r="B147" s="863"/>
      <c r="C147" s="863"/>
      <c r="D147" s="863"/>
      <c r="E147" s="863"/>
      <c r="F147" s="863"/>
      <c r="G147" s="863"/>
      <c r="H147" s="863"/>
      <c r="I147" s="863"/>
      <c r="J147" s="863"/>
      <c r="K147" s="16"/>
      <c r="L147" s="36"/>
      <c r="M147" s="278"/>
      <c r="O147" s="189"/>
      <c r="P147" s="196"/>
      <c r="Q147" s="196"/>
      <c r="R147" s="92"/>
      <c r="S147" s="92"/>
      <c r="T147" s="92"/>
    </row>
    <row r="148" spans="1:20" hidden="1" x14ac:dyDescent="0.2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M148" s="278"/>
    </row>
    <row r="149" spans="1:20" hidden="1" x14ac:dyDescent="0.25">
      <c r="A149" s="861" t="s">
        <v>131</v>
      </c>
      <c r="B149" s="861"/>
      <c r="C149" s="861"/>
      <c r="D149" s="861"/>
      <c r="E149" s="861"/>
      <c r="F149" s="861"/>
      <c r="G149" s="861"/>
      <c r="H149" s="861"/>
      <c r="I149" s="861"/>
      <c r="J149" s="861"/>
      <c r="K149" s="123"/>
      <c r="M149" s="278"/>
    </row>
    <row r="150" spans="1:20" hidden="1" x14ac:dyDescent="0.25">
      <c r="I150" s="850" t="s">
        <v>172</v>
      </c>
      <c r="J150" s="850"/>
      <c r="K150" s="173"/>
      <c r="M150" s="278"/>
    </row>
    <row r="151" spans="1:20" s="12" customFormat="1" ht="56.25" hidden="1" x14ac:dyDescent="0.35">
      <c r="A151" s="14" t="s">
        <v>24</v>
      </c>
      <c r="B151" s="14" t="s">
        <v>14</v>
      </c>
      <c r="C151" s="14" t="s">
        <v>81</v>
      </c>
      <c r="D151" s="67"/>
      <c r="E151" s="67"/>
      <c r="F151" s="67"/>
      <c r="G151" s="67"/>
      <c r="H151" s="67"/>
      <c r="I151" s="133" t="s">
        <v>115</v>
      </c>
      <c r="J151" s="133" t="s">
        <v>173</v>
      </c>
      <c r="K151" s="81"/>
      <c r="L151" s="36"/>
      <c r="M151" s="278"/>
      <c r="O151" s="189"/>
      <c r="P151" s="196"/>
      <c r="Q151" s="196"/>
      <c r="R151" s="92"/>
      <c r="S151" s="92"/>
      <c r="T151" s="92"/>
    </row>
    <row r="152" spans="1:20" hidden="1" x14ac:dyDescent="0.25">
      <c r="A152" s="91">
        <v>1</v>
      </c>
      <c r="B152" s="91">
        <v>2</v>
      </c>
      <c r="C152" s="91">
        <v>3</v>
      </c>
      <c r="D152" s="78"/>
      <c r="E152" s="78"/>
      <c r="F152" s="78"/>
      <c r="G152" s="78"/>
      <c r="H152" s="78"/>
      <c r="I152" s="140"/>
      <c r="J152" s="140"/>
      <c r="M152" s="278"/>
    </row>
    <row r="153" spans="1:20" ht="36.75" hidden="1" customHeight="1" x14ac:dyDescent="0.25">
      <c r="A153" s="14">
        <v>1</v>
      </c>
      <c r="B153" s="101" t="s">
        <v>82</v>
      </c>
      <c r="C153" s="102">
        <f>C154+C155+C156+C157</f>
        <v>0</v>
      </c>
      <c r="I153" s="135">
        <f>I154+I155+I156+I157</f>
        <v>0</v>
      </c>
      <c r="J153" s="135">
        <f>J154+J155+J156+J157</f>
        <v>0</v>
      </c>
      <c r="M153" s="278"/>
    </row>
    <row r="154" spans="1:20" s="78" customFormat="1" ht="36.75" hidden="1" customHeight="1" x14ac:dyDescent="0.25">
      <c r="A154" s="14"/>
      <c r="B154" s="101"/>
      <c r="C154" s="94"/>
      <c r="D154" s="67"/>
      <c r="E154" s="67"/>
      <c r="F154" s="67"/>
      <c r="G154" s="67"/>
      <c r="H154" s="67"/>
      <c r="I154" s="140"/>
      <c r="J154" s="140"/>
      <c r="K154" s="79"/>
      <c r="M154" s="278"/>
      <c r="O154" s="188"/>
      <c r="P154" s="188"/>
      <c r="Q154" s="188"/>
    </row>
    <row r="155" spans="1:20" ht="36.75" hidden="1" customHeight="1" x14ac:dyDescent="0.25">
      <c r="A155" s="14"/>
      <c r="B155" s="101"/>
      <c r="C155" s="94"/>
      <c r="I155" s="140"/>
      <c r="J155" s="140"/>
      <c r="M155" s="278"/>
    </row>
    <row r="156" spans="1:20" ht="36.75" hidden="1" customHeight="1" x14ac:dyDescent="0.25">
      <c r="A156" s="14"/>
      <c r="B156" s="101"/>
      <c r="C156" s="94"/>
      <c r="I156" s="140"/>
      <c r="J156" s="140"/>
      <c r="M156" s="278"/>
    </row>
    <row r="157" spans="1:20" ht="36.75" hidden="1" customHeight="1" x14ac:dyDescent="0.25">
      <c r="A157" s="14"/>
      <c r="B157" s="101"/>
      <c r="C157" s="94"/>
      <c r="I157" s="140"/>
      <c r="J157" s="140"/>
      <c r="M157" s="278"/>
    </row>
    <row r="158" spans="1:20" ht="36.75" hidden="1" customHeight="1" x14ac:dyDescent="0.25">
      <c r="A158" s="144"/>
      <c r="B158" s="145" t="s">
        <v>20</v>
      </c>
      <c r="C158" s="146">
        <f>C153</f>
        <v>0</v>
      </c>
      <c r="I158" s="135">
        <f>I153</f>
        <v>0</v>
      </c>
      <c r="J158" s="135">
        <f>J153</f>
        <v>0</v>
      </c>
      <c r="M158" s="278"/>
    </row>
    <row r="159" spans="1:20" hidden="1" x14ac:dyDescent="0.25">
      <c r="M159" s="278"/>
    </row>
    <row r="160" spans="1:20" x14ac:dyDescent="0.25">
      <c r="A160" s="863" t="s">
        <v>184</v>
      </c>
      <c r="B160" s="863"/>
      <c r="C160" s="863"/>
      <c r="D160" s="863"/>
      <c r="E160" s="863"/>
      <c r="F160" s="863"/>
      <c r="G160" s="863"/>
      <c r="H160" s="863"/>
      <c r="I160" s="863"/>
      <c r="J160" s="863"/>
      <c r="M160" s="278"/>
    </row>
    <row r="161" spans="1:20" x14ac:dyDescent="0.25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M161" s="278"/>
    </row>
    <row r="162" spans="1:20" hidden="1" x14ac:dyDescent="0.25">
      <c r="A162" s="861" t="s">
        <v>131</v>
      </c>
      <c r="B162" s="861"/>
      <c r="C162" s="861"/>
      <c r="D162" s="861"/>
      <c r="E162" s="861"/>
      <c r="F162" s="861"/>
      <c r="G162" s="861"/>
      <c r="H162" s="861"/>
      <c r="I162" s="861"/>
      <c r="J162" s="861"/>
      <c r="K162" s="123"/>
      <c r="M162" s="278"/>
    </row>
    <row r="163" spans="1:20" hidden="1" x14ac:dyDescent="0.25">
      <c r="I163" s="850" t="s">
        <v>172</v>
      </c>
      <c r="J163" s="850"/>
      <c r="K163" s="173"/>
      <c r="M163" s="278"/>
    </row>
    <row r="164" spans="1:20" s="12" customFormat="1" ht="56.25" hidden="1" x14ac:dyDescent="0.35">
      <c r="A164" s="14" t="s">
        <v>24</v>
      </c>
      <c r="B164" s="14" t="s">
        <v>14</v>
      </c>
      <c r="C164" s="14" t="s">
        <v>81</v>
      </c>
      <c r="D164" s="67"/>
      <c r="E164" s="67"/>
      <c r="F164" s="67"/>
      <c r="G164" s="67"/>
      <c r="H164" s="67"/>
      <c r="I164" s="133" t="s">
        <v>115</v>
      </c>
      <c r="J164" s="133" t="s">
        <v>173</v>
      </c>
      <c r="K164" s="81"/>
      <c r="L164" s="36"/>
      <c r="M164" s="278"/>
      <c r="O164" s="189"/>
      <c r="P164" s="196"/>
      <c r="Q164" s="196"/>
      <c r="R164" s="92"/>
      <c r="S164" s="92"/>
      <c r="T164" s="92"/>
    </row>
    <row r="165" spans="1:20" hidden="1" x14ac:dyDescent="0.25">
      <c r="A165" s="91">
        <v>1</v>
      </c>
      <c r="B165" s="91">
        <v>2</v>
      </c>
      <c r="C165" s="91">
        <v>3</v>
      </c>
      <c r="D165" s="78"/>
      <c r="E165" s="78"/>
      <c r="F165" s="78"/>
      <c r="G165" s="78"/>
      <c r="H165" s="78"/>
      <c r="I165" s="140"/>
      <c r="J165" s="140"/>
      <c r="M165" s="278"/>
    </row>
    <row r="166" spans="1:20" ht="41.25" hidden="1" customHeight="1" x14ac:dyDescent="0.25">
      <c r="A166" s="14">
        <v>1</v>
      </c>
      <c r="B166" s="101"/>
      <c r="C166" s="102"/>
      <c r="I166" s="138"/>
      <c r="J166" s="138"/>
      <c r="M166" s="278"/>
    </row>
    <row r="167" spans="1:20" s="78" customFormat="1" ht="41.25" hidden="1" customHeight="1" x14ac:dyDescent="0.25">
      <c r="A167" s="14"/>
      <c r="B167" s="101"/>
      <c r="C167" s="94"/>
      <c r="D167" s="67"/>
      <c r="E167" s="67"/>
      <c r="F167" s="67"/>
      <c r="G167" s="67"/>
      <c r="H167" s="67"/>
      <c r="I167" s="140"/>
      <c r="J167" s="140"/>
      <c r="K167" s="79"/>
      <c r="M167" s="278"/>
      <c r="O167" s="188"/>
      <c r="P167" s="188"/>
      <c r="Q167" s="188"/>
    </row>
    <row r="168" spans="1:20" ht="41.25" hidden="1" customHeight="1" x14ac:dyDescent="0.25">
      <c r="A168" s="14"/>
      <c r="B168" s="101"/>
      <c r="C168" s="94"/>
      <c r="I168" s="140"/>
      <c r="J168" s="140"/>
      <c r="M168" s="278"/>
    </row>
    <row r="169" spans="1:20" ht="41.25" hidden="1" customHeight="1" x14ac:dyDescent="0.25">
      <c r="A169" s="14"/>
      <c r="B169" s="101"/>
      <c r="C169" s="94"/>
      <c r="I169" s="140"/>
      <c r="J169" s="140"/>
      <c r="M169" s="278"/>
    </row>
    <row r="170" spans="1:20" ht="41.25" hidden="1" customHeight="1" x14ac:dyDescent="0.25">
      <c r="A170" s="14"/>
      <c r="B170" s="101"/>
      <c r="C170" s="94"/>
      <c r="I170" s="140"/>
      <c r="J170" s="140"/>
      <c r="M170" s="278"/>
    </row>
    <row r="171" spans="1:20" ht="41.25" hidden="1" customHeight="1" x14ac:dyDescent="0.25">
      <c r="A171" s="144"/>
      <c r="B171" s="145" t="s">
        <v>20</v>
      </c>
      <c r="C171" s="146">
        <f>SUM(C166:C170)</f>
        <v>0</v>
      </c>
      <c r="I171" s="135">
        <f>SUM(I166:I170)</f>
        <v>0</v>
      </c>
      <c r="J171" s="135">
        <f>SUM(J166:J170)</f>
        <v>0</v>
      </c>
      <c r="M171" s="278"/>
    </row>
    <row r="172" spans="1:20" hidden="1" x14ac:dyDescent="0.25">
      <c r="M172" s="278"/>
    </row>
    <row r="173" spans="1:20" hidden="1" x14ac:dyDescent="0.25">
      <c r="A173" s="861" t="s">
        <v>135</v>
      </c>
      <c r="B173" s="861"/>
      <c r="C173" s="861"/>
      <c r="D173" s="861"/>
      <c r="E173" s="861"/>
      <c r="F173" s="861"/>
      <c r="G173" s="861"/>
      <c r="H173" s="861"/>
      <c r="I173" s="861"/>
      <c r="J173" s="861"/>
      <c r="M173" s="278"/>
    </row>
    <row r="174" spans="1:20" hidden="1" x14ac:dyDescent="0.25">
      <c r="I174" s="850" t="s">
        <v>172</v>
      </c>
      <c r="J174" s="850"/>
      <c r="M174" s="278"/>
    </row>
    <row r="175" spans="1:20" s="12" customFormat="1" ht="56.25" hidden="1" x14ac:dyDescent="0.35">
      <c r="A175" s="14" t="s">
        <v>24</v>
      </c>
      <c r="B175" s="14" t="s">
        <v>14</v>
      </c>
      <c r="C175" s="14" t="s">
        <v>81</v>
      </c>
      <c r="D175" s="67"/>
      <c r="E175" s="67"/>
      <c r="F175" s="67"/>
      <c r="G175" s="67"/>
      <c r="H175" s="67"/>
      <c r="I175" s="133" t="s">
        <v>115</v>
      </c>
      <c r="J175" s="133" t="s">
        <v>173</v>
      </c>
      <c r="K175" s="81"/>
      <c r="L175" s="36"/>
      <c r="M175" s="278"/>
      <c r="O175" s="189"/>
      <c r="P175" s="196"/>
      <c r="Q175" s="196"/>
      <c r="R175" s="92"/>
      <c r="S175" s="92"/>
      <c r="T175" s="92"/>
    </row>
    <row r="176" spans="1:20" hidden="1" x14ac:dyDescent="0.25">
      <c r="A176" s="91">
        <v>1</v>
      </c>
      <c r="B176" s="91">
        <v>2</v>
      </c>
      <c r="C176" s="91">
        <v>3</v>
      </c>
      <c r="D176" s="78"/>
      <c r="E176" s="78"/>
      <c r="F176" s="78"/>
      <c r="G176" s="78"/>
      <c r="H176" s="78"/>
      <c r="I176" s="140"/>
      <c r="J176" s="140"/>
      <c r="M176" s="278"/>
    </row>
    <row r="177" spans="1:20" ht="38.25" hidden="1" customHeight="1" x14ac:dyDescent="0.25">
      <c r="A177" s="14">
        <v>1</v>
      </c>
      <c r="B177" s="101"/>
      <c r="C177" s="102"/>
      <c r="I177" s="138"/>
      <c r="J177" s="138"/>
      <c r="M177" s="278"/>
    </row>
    <row r="178" spans="1:20" s="78" customFormat="1" ht="38.25" hidden="1" customHeight="1" x14ac:dyDescent="0.25">
      <c r="A178" s="14"/>
      <c r="B178" s="101"/>
      <c r="C178" s="94"/>
      <c r="D178" s="67"/>
      <c r="E178" s="67"/>
      <c r="F178" s="67"/>
      <c r="G178" s="67"/>
      <c r="H178" s="67"/>
      <c r="I178" s="140"/>
      <c r="J178" s="140"/>
      <c r="K178" s="79"/>
      <c r="M178" s="278"/>
      <c r="O178" s="188"/>
      <c r="P178" s="188"/>
      <c r="Q178" s="188"/>
    </row>
    <row r="179" spans="1:20" ht="38.25" hidden="1" customHeight="1" x14ac:dyDescent="0.25">
      <c r="A179" s="14"/>
      <c r="B179" s="101"/>
      <c r="C179" s="94"/>
      <c r="I179" s="140"/>
      <c r="J179" s="140"/>
      <c r="M179" s="278"/>
    </row>
    <row r="180" spans="1:20" ht="38.25" hidden="1" customHeight="1" x14ac:dyDescent="0.25">
      <c r="A180" s="14"/>
      <c r="B180" s="101"/>
      <c r="C180" s="94"/>
      <c r="I180" s="140"/>
      <c r="J180" s="140"/>
      <c r="M180" s="278"/>
    </row>
    <row r="181" spans="1:20" ht="38.25" hidden="1" customHeight="1" x14ac:dyDescent="0.25">
      <c r="A181" s="14"/>
      <c r="B181" s="101"/>
      <c r="C181" s="94"/>
      <c r="I181" s="140"/>
      <c r="J181" s="140"/>
      <c r="M181" s="278"/>
    </row>
    <row r="182" spans="1:20" ht="38.25" hidden="1" customHeight="1" x14ac:dyDescent="0.25">
      <c r="A182" s="144"/>
      <c r="B182" s="145" t="s">
        <v>20</v>
      </c>
      <c r="C182" s="146">
        <f>SUM(C177:C181)</f>
        <v>0</v>
      </c>
      <c r="I182" s="135">
        <f>SUM(I177:I181)</f>
        <v>0</v>
      </c>
      <c r="J182" s="135">
        <f>SUM(J177:J181)</f>
        <v>0</v>
      </c>
      <c r="M182" s="278"/>
    </row>
    <row r="183" spans="1:20" x14ac:dyDescent="0.25">
      <c r="M183" s="278"/>
    </row>
    <row r="184" spans="1:20" x14ac:dyDescent="0.25">
      <c r="A184" s="861" t="s">
        <v>136</v>
      </c>
      <c r="B184" s="861"/>
      <c r="C184" s="861"/>
      <c r="D184" s="861"/>
      <c r="E184" s="861"/>
      <c r="F184" s="861"/>
      <c r="G184" s="861"/>
      <c r="H184" s="861"/>
      <c r="I184" s="861"/>
      <c r="J184" s="861"/>
      <c r="M184" s="278"/>
    </row>
    <row r="185" spans="1:20" x14ac:dyDescent="0.25">
      <c r="I185" s="850" t="s">
        <v>172</v>
      </c>
      <c r="J185" s="850"/>
      <c r="M185" s="278"/>
    </row>
    <row r="186" spans="1:20" s="12" customFormat="1" ht="56.25" x14ac:dyDescent="0.35">
      <c r="A186" s="14" t="s">
        <v>24</v>
      </c>
      <c r="B186" s="14" t="s">
        <v>14</v>
      </c>
      <c r="C186" s="14" t="s">
        <v>81</v>
      </c>
      <c r="D186" s="67"/>
      <c r="E186" s="67"/>
      <c r="F186" s="67"/>
      <c r="G186" s="67"/>
      <c r="H186" s="67"/>
      <c r="I186" s="133" t="s">
        <v>115</v>
      </c>
      <c r="J186" s="133" t="s">
        <v>173</v>
      </c>
      <c r="K186" s="81"/>
      <c r="L186" s="36"/>
      <c r="M186" s="278"/>
      <c r="O186" s="189"/>
      <c r="P186" s="196"/>
      <c r="Q186" s="196"/>
      <c r="R186" s="92"/>
      <c r="S186" s="92"/>
      <c r="T186" s="92"/>
    </row>
    <row r="187" spans="1:20" x14ac:dyDescent="0.25">
      <c r="A187" s="91">
        <v>1</v>
      </c>
      <c r="B187" s="91">
        <v>2</v>
      </c>
      <c r="C187" s="91">
        <v>3</v>
      </c>
      <c r="D187" s="78"/>
      <c r="E187" s="78"/>
      <c r="F187" s="78"/>
      <c r="G187" s="78"/>
      <c r="H187" s="78"/>
      <c r="I187" s="140"/>
      <c r="J187" s="140"/>
      <c r="M187" s="278"/>
    </row>
    <row r="188" spans="1:20" x14ac:dyDescent="0.25">
      <c r="A188" s="14">
        <v>1</v>
      </c>
      <c r="B188" s="101" t="s">
        <v>243</v>
      </c>
      <c r="C188" s="102"/>
      <c r="I188" s="138"/>
      <c r="J188" s="138"/>
      <c r="M188" s="278"/>
      <c r="N188" s="563">
        <f>C188-M188</f>
        <v>0</v>
      </c>
    </row>
    <row r="189" spans="1:20" s="78" customFormat="1" x14ac:dyDescent="0.25">
      <c r="A189" s="14"/>
      <c r="B189" s="101" t="s">
        <v>371</v>
      </c>
      <c r="C189" s="94">
        <v>100</v>
      </c>
      <c r="D189" s="67"/>
      <c r="E189" s="67"/>
      <c r="F189" s="67"/>
      <c r="G189" s="67"/>
      <c r="H189" s="67"/>
      <c r="I189" s="140"/>
      <c r="J189" s="140"/>
      <c r="K189" s="79"/>
      <c r="M189" s="278"/>
      <c r="N189" s="563">
        <f t="shared" ref="N189:N190" si="5">C189-M189</f>
        <v>100</v>
      </c>
      <c r="O189" s="188"/>
      <c r="P189" s="188"/>
      <c r="Q189" s="188"/>
    </row>
    <row r="190" spans="1:20" x14ac:dyDescent="0.25">
      <c r="A190" s="14"/>
      <c r="B190" s="101" t="s">
        <v>253</v>
      </c>
      <c r="C190" s="94">
        <v>3000</v>
      </c>
      <c r="I190" s="140"/>
      <c r="J190" s="140"/>
      <c r="M190" s="278"/>
      <c r="N190" s="563">
        <f t="shared" si="5"/>
        <v>3000</v>
      </c>
    </row>
    <row r="191" spans="1:20" ht="24" thickBot="1" x14ac:dyDescent="0.3">
      <c r="A191" s="14"/>
      <c r="B191" s="101" t="s">
        <v>254</v>
      </c>
      <c r="C191" s="94">
        <v>1000</v>
      </c>
      <c r="I191" s="140"/>
      <c r="J191" s="140"/>
      <c r="M191" s="573"/>
      <c r="N191" s="574">
        <f>C191-M191</f>
        <v>1000</v>
      </c>
    </row>
    <row r="192" spans="1:20" ht="28.5" customHeight="1" thickBot="1" x14ac:dyDescent="0.3">
      <c r="A192" s="144"/>
      <c r="B192" s="145" t="s">
        <v>20</v>
      </c>
      <c r="C192" s="146">
        <f>SUM(C188:C191)</f>
        <v>4100</v>
      </c>
      <c r="I192" s="135">
        <f>SUM(I188:I191)</f>
        <v>0</v>
      </c>
      <c r="J192" s="135">
        <f>SUM(J188:J191)</f>
        <v>0</v>
      </c>
      <c r="L192" s="359" t="s">
        <v>4</v>
      </c>
      <c r="M192" s="565">
        <f>SUM(M188:M191)</f>
        <v>0</v>
      </c>
      <c r="N192" s="565">
        <f>SUM(N188:N191)</f>
        <v>4100</v>
      </c>
    </row>
    <row r="193" spans="1:20" x14ac:dyDescent="0.25">
      <c r="L193" s="184"/>
      <c r="M193" s="358"/>
      <c r="N193" s="184"/>
    </row>
    <row r="194" spans="1:20" x14ac:dyDescent="0.25">
      <c r="A194" s="861" t="s">
        <v>137</v>
      </c>
      <c r="B194" s="861"/>
      <c r="C194" s="861"/>
      <c r="D194" s="861"/>
      <c r="E194" s="861"/>
      <c r="F194" s="861"/>
      <c r="G194" s="861"/>
      <c r="H194" s="861"/>
      <c r="I194" s="861"/>
      <c r="J194" s="861"/>
      <c r="L194" s="184"/>
      <c r="M194" s="278"/>
      <c r="N194" s="184"/>
    </row>
    <row r="195" spans="1:20" x14ac:dyDescent="0.25">
      <c r="I195" s="850" t="s">
        <v>172</v>
      </c>
      <c r="J195" s="850"/>
      <c r="L195" s="184"/>
      <c r="M195" s="278"/>
      <c r="N195" s="184"/>
    </row>
    <row r="196" spans="1:20" s="12" customFormat="1" ht="56.25" x14ac:dyDescent="0.35">
      <c r="A196" s="14" t="s">
        <v>24</v>
      </c>
      <c r="B196" s="14" t="s">
        <v>14</v>
      </c>
      <c r="C196" s="14" t="s">
        <v>81</v>
      </c>
      <c r="D196" s="67"/>
      <c r="E196" s="67"/>
      <c r="F196" s="67"/>
      <c r="G196" s="67"/>
      <c r="H196" s="67"/>
      <c r="I196" s="133" t="s">
        <v>115</v>
      </c>
      <c r="J196" s="133" t="s">
        <v>173</v>
      </c>
      <c r="K196" s="81"/>
      <c r="L196" s="106"/>
      <c r="M196" s="278"/>
      <c r="N196" s="189"/>
      <c r="O196" s="189"/>
      <c r="P196" s="196"/>
      <c r="Q196" s="196"/>
      <c r="R196" s="92"/>
      <c r="S196" s="92"/>
      <c r="T196" s="92"/>
    </row>
    <row r="197" spans="1:20" x14ac:dyDescent="0.25">
      <c r="A197" s="91">
        <v>1</v>
      </c>
      <c r="B197" s="91">
        <v>2</v>
      </c>
      <c r="C197" s="91">
        <v>3</v>
      </c>
      <c r="D197" s="78"/>
      <c r="E197" s="78"/>
      <c r="F197" s="78"/>
      <c r="G197" s="78"/>
      <c r="H197" s="78"/>
      <c r="I197" s="140"/>
      <c r="J197" s="140"/>
      <c r="L197" s="184"/>
      <c r="M197" s="278"/>
      <c r="N197" s="184"/>
    </row>
    <row r="198" spans="1:20" ht="24" thickBot="1" x14ac:dyDescent="0.3">
      <c r="A198" s="14">
        <v>1</v>
      </c>
      <c r="B198" s="101" t="s">
        <v>428</v>
      </c>
      <c r="C198" s="94">
        <v>30000</v>
      </c>
      <c r="I198" s="138"/>
      <c r="J198" s="138"/>
      <c r="L198" s="184"/>
      <c r="M198" s="278"/>
      <c r="N198" s="563">
        <f t="shared" ref="N198" si="6">C198-M198</f>
        <v>30000</v>
      </c>
    </row>
    <row r="199" spans="1:20" s="78" customFormat="1" hidden="1" x14ac:dyDescent="0.25">
      <c r="A199" s="14"/>
      <c r="B199" s="101"/>
      <c r="C199" s="94"/>
      <c r="D199" s="67"/>
      <c r="E199" s="67"/>
      <c r="F199" s="67"/>
      <c r="G199" s="67"/>
      <c r="H199" s="67"/>
      <c r="I199" s="140"/>
      <c r="J199" s="140"/>
      <c r="K199" s="79"/>
      <c r="L199" s="188"/>
      <c r="M199" s="278"/>
      <c r="N199" s="188"/>
      <c r="O199" s="188"/>
      <c r="P199" s="188"/>
      <c r="Q199" s="188"/>
    </row>
    <row r="200" spans="1:20" hidden="1" x14ac:dyDescent="0.25">
      <c r="A200" s="14"/>
      <c r="B200" s="101"/>
      <c r="C200" s="94"/>
      <c r="I200" s="140"/>
      <c r="J200" s="140"/>
      <c r="L200" s="184"/>
      <c r="M200" s="278"/>
      <c r="N200" s="184"/>
    </row>
    <row r="201" spans="1:20" hidden="1" x14ac:dyDescent="0.25">
      <c r="A201" s="14"/>
      <c r="B201" s="101"/>
      <c r="C201" s="94"/>
      <c r="I201" s="140"/>
      <c r="J201" s="140"/>
      <c r="L201" s="184"/>
      <c r="M201" s="278"/>
      <c r="N201" s="184"/>
    </row>
    <row r="202" spans="1:20" hidden="1" x14ac:dyDescent="0.25">
      <c r="A202" s="14"/>
      <c r="B202" s="101"/>
      <c r="C202" s="94"/>
      <c r="I202" s="140"/>
      <c r="J202" s="140"/>
      <c r="L202" s="184"/>
      <c r="M202" s="573"/>
      <c r="N202" s="184"/>
    </row>
    <row r="203" spans="1:20" ht="32.25" customHeight="1" thickBot="1" x14ac:dyDescent="0.3">
      <c r="A203" s="144"/>
      <c r="B203" s="145" t="s">
        <v>20</v>
      </c>
      <c r="C203" s="146">
        <f>SUM(C198:C202)</f>
        <v>30000</v>
      </c>
      <c r="I203" s="135">
        <f>SUM(I198:I202)</f>
        <v>0</v>
      </c>
      <c r="J203" s="135">
        <f>SUM(J198:J202)</f>
        <v>0</v>
      </c>
      <c r="L203" s="359" t="s">
        <v>4</v>
      </c>
      <c r="M203" s="565">
        <f>SUM(M198)</f>
        <v>0</v>
      </c>
      <c r="N203" s="594"/>
    </row>
    <row r="204" spans="1:20" x14ac:dyDescent="0.25">
      <c r="L204" s="184"/>
      <c r="M204" s="106"/>
      <c r="N204" s="184"/>
    </row>
    <row r="205" spans="1:20" x14ac:dyDescent="0.25">
      <c r="L205" s="184"/>
      <c r="M205" s="106"/>
      <c r="N205" s="184"/>
    </row>
    <row r="206" spans="1:20" ht="50.25" hidden="1" customHeight="1" x14ac:dyDescent="0.25">
      <c r="A206" s="863" t="s">
        <v>183</v>
      </c>
      <c r="B206" s="863"/>
      <c r="C206" s="863"/>
      <c r="D206" s="863"/>
      <c r="E206" s="863"/>
      <c r="F206" s="863"/>
      <c r="G206" s="863"/>
      <c r="H206" s="863"/>
      <c r="I206" s="863"/>
      <c r="J206" s="863"/>
      <c r="M206" s="36"/>
    </row>
    <row r="207" spans="1:20" hidden="1" x14ac:dyDescent="0.25">
      <c r="M207" s="36"/>
    </row>
    <row r="208" spans="1:20" hidden="1" x14ac:dyDescent="0.25">
      <c r="A208" s="861" t="s">
        <v>138</v>
      </c>
      <c r="B208" s="861"/>
      <c r="C208" s="861"/>
      <c r="D208" s="861"/>
      <c r="E208" s="861"/>
      <c r="F208" s="861"/>
      <c r="G208" s="861"/>
      <c r="H208" s="861"/>
      <c r="I208" s="861"/>
      <c r="J208" s="861"/>
      <c r="K208" s="123"/>
      <c r="M208" s="36"/>
    </row>
    <row r="209" spans="1:20" hidden="1" x14ac:dyDescent="0.25">
      <c r="I209" s="850" t="s">
        <v>172</v>
      </c>
      <c r="J209" s="850"/>
      <c r="M209" s="36"/>
    </row>
    <row r="210" spans="1:20" s="12" customFormat="1" ht="78.75" hidden="1" customHeight="1" x14ac:dyDescent="0.35">
      <c r="A210" s="14" t="s">
        <v>24</v>
      </c>
      <c r="B210" s="14" t="s">
        <v>14</v>
      </c>
      <c r="C210" s="167" t="s">
        <v>132</v>
      </c>
      <c r="D210" s="167" t="s">
        <v>133</v>
      </c>
      <c r="E210" s="167" t="s">
        <v>134</v>
      </c>
      <c r="F210" s="67"/>
      <c r="G210" s="67"/>
      <c r="H210" s="67"/>
      <c r="I210" s="133" t="s">
        <v>115</v>
      </c>
      <c r="J210" s="133" t="s">
        <v>173</v>
      </c>
      <c r="K210" s="81"/>
      <c r="L210" s="36"/>
      <c r="M210" s="36"/>
      <c r="O210" s="189"/>
      <c r="P210" s="196"/>
      <c r="Q210" s="196"/>
      <c r="R210" s="92"/>
      <c r="S210" s="92"/>
      <c r="T210" s="92"/>
    </row>
    <row r="211" spans="1:20" hidden="1" x14ac:dyDescent="0.25">
      <c r="A211" s="91">
        <v>1</v>
      </c>
      <c r="B211" s="91">
        <v>2</v>
      </c>
      <c r="C211" s="113">
        <v>3</v>
      </c>
      <c r="D211" s="113">
        <v>4</v>
      </c>
      <c r="E211" s="113">
        <v>5</v>
      </c>
      <c r="F211" s="78"/>
      <c r="G211" s="78"/>
      <c r="H211" s="78"/>
      <c r="I211" s="138"/>
      <c r="J211" s="138"/>
      <c r="M211" s="36"/>
    </row>
    <row r="212" spans="1:20" hidden="1" x14ac:dyDescent="0.25">
      <c r="A212" s="14">
        <v>1</v>
      </c>
      <c r="B212" s="101"/>
      <c r="C212" s="94"/>
      <c r="D212" s="14"/>
      <c r="E212" s="94"/>
      <c r="I212" s="138"/>
      <c r="J212" s="138"/>
      <c r="M212" s="36"/>
    </row>
    <row r="213" spans="1:20" s="78" customFormat="1" hidden="1" x14ac:dyDescent="0.25">
      <c r="A213" s="14"/>
      <c r="B213" s="101"/>
      <c r="C213" s="165"/>
      <c r="D213" s="167"/>
      <c r="E213" s="165"/>
      <c r="F213" s="67"/>
      <c r="G213" s="67"/>
      <c r="H213" s="67"/>
      <c r="I213" s="138"/>
      <c r="J213" s="138"/>
      <c r="K213" s="79"/>
      <c r="M213" s="36"/>
      <c r="O213" s="188"/>
      <c r="P213" s="188"/>
      <c r="Q213" s="188"/>
    </row>
    <row r="214" spans="1:20" hidden="1" x14ac:dyDescent="0.25">
      <c r="A214" s="14"/>
      <c r="B214" s="101"/>
      <c r="C214" s="165"/>
      <c r="D214" s="167"/>
      <c r="E214" s="165"/>
      <c r="I214" s="138"/>
      <c r="J214" s="138"/>
      <c r="M214" s="36"/>
    </row>
    <row r="215" spans="1:20" ht="30.75" hidden="1" customHeight="1" x14ac:dyDescent="0.25">
      <c r="A215" s="144"/>
      <c r="B215" s="145" t="s">
        <v>20</v>
      </c>
      <c r="C215" s="144" t="s">
        <v>21</v>
      </c>
      <c r="D215" s="144" t="s">
        <v>21</v>
      </c>
      <c r="E215" s="146">
        <f>E212</f>
        <v>0</v>
      </c>
      <c r="I215" s="135">
        <f>SUM(I212:I214)</f>
        <v>0</v>
      </c>
      <c r="J215" s="135">
        <f>SUM(J212:J214)</f>
        <v>0</v>
      </c>
      <c r="M215" s="36"/>
    </row>
    <row r="216" spans="1:20" hidden="1" x14ac:dyDescent="0.25">
      <c r="M216" s="36"/>
    </row>
    <row r="217" spans="1:20" hidden="1" x14ac:dyDescent="0.25">
      <c r="A217" s="861" t="s">
        <v>139</v>
      </c>
      <c r="B217" s="861"/>
      <c r="C217" s="861"/>
      <c r="D217" s="861"/>
      <c r="E217" s="861"/>
      <c r="F217" s="861"/>
      <c r="G217" s="861"/>
      <c r="H217" s="861"/>
      <c r="I217" s="861"/>
      <c r="J217" s="861"/>
      <c r="M217" s="36"/>
    </row>
    <row r="218" spans="1:20" hidden="1" x14ac:dyDescent="0.25">
      <c r="I218" s="850" t="s">
        <v>172</v>
      </c>
      <c r="J218" s="850"/>
      <c r="M218" s="36"/>
    </row>
    <row r="219" spans="1:20" s="12" customFormat="1" ht="56.25" hidden="1" x14ac:dyDescent="0.35">
      <c r="A219" s="14" t="s">
        <v>24</v>
      </c>
      <c r="B219" s="14" t="s">
        <v>14</v>
      </c>
      <c r="C219" s="167" t="s">
        <v>132</v>
      </c>
      <c r="D219" s="167" t="s">
        <v>133</v>
      </c>
      <c r="E219" s="167" t="s">
        <v>134</v>
      </c>
      <c r="F219" s="67"/>
      <c r="G219" s="67"/>
      <c r="H219" s="67"/>
      <c r="I219" s="133" t="s">
        <v>115</v>
      </c>
      <c r="J219" s="133" t="s">
        <v>173</v>
      </c>
      <c r="K219" s="81"/>
      <c r="L219" s="36"/>
      <c r="M219" s="36"/>
      <c r="O219" s="189"/>
      <c r="P219" s="196"/>
      <c r="Q219" s="196"/>
      <c r="R219" s="92"/>
      <c r="S219" s="92"/>
      <c r="T219" s="92"/>
    </row>
    <row r="220" spans="1:20" hidden="1" x14ac:dyDescent="0.25">
      <c r="A220" s="91">
        <v>1</v>
      </c>
      <c r="B220" s="91">
        <v>2</v>
      </c>
      <c r="C220" s="113">
        <v>3</v>
      </c>
      <c r="D220" s="113">
        <v>4</v>
      </c>
      <c r="E220" s="113">
        <v>5</v>
      </c>
      <c r="F220" s="78"/>
      <c r="G220" s="78"/>
      <c r="H220" s="78"/>
      <c r="I220" s="138"/>
      <c r="J220" s="138"/>
      <c r="M220" s="36"/>
    </row>
    <row r="221" spans="1:20" hidden="1" x14ac:dyDescent="0.25">
      <c r="A221" s="14">
        <v>1</v>
      </c>
      <c r="B221" s="101"/>
      <c r="C221" s="94"/>
      <c r="D221" s="14"/>
      <c r="E221" s="94"/>
      <c r="I221" s="138"/>
      <c r="J221" s="138"/>
      <c r="M221" s="36"/>
    </row>
    <row r="222" spans="1:20" s="78" customFormat="1" hidden="1" x14ac:dyDescent="0.25">
      <c r="A222" s="14"/>
      <c r="B222" s="101"/>
      <c r="C222" s="165"/>
      <c r="D222" s="167"/>
      <c r="E222" s="165"/>
      <c r="F222" s="67"/>
      <c r="G222" s="67"/>
      <c r="H222" s="67"/>
      <c r="I222" s="138"/>
      <c r="J222" s="138"/>
      <c r="K222" s="79"/>
      <c r="M222" s="36"/>
      <c r="O222" s="188"/>
      <c r="P222" s="188"/>
      <c r="Q222" s="188"/>
    </row>
    <row r="223" spans="1:20" hidden="1" x14ac:dyDescent="0.25">
      <c r="A223" s="14"/>
      <c r="B223" s="101"/>
      <c r="C223" s="165"/>
      <c r="D223" s="167"/>
      <c r="E223" s="165"/>
      <c r="I223" s="138"/>
      <c r="J223" s="138"/>
      <c r="M223" s="36"/>
    </row>
    <row r="224" spans="1:20" ht="38.25" hidden="1" customHeight="1" x14ac:dyDescent="0.25">
      <c r="A224" s="144"/>
      <c r="B224" s="145" t="s">
        <v>20</v>
      </c>
      <c r="C224" s="144" t="s">
        <v>21</v>
      </c>
      <c r="D224" s="144" t="s">
        <v>21</v>
      </c>
      <c r="E224" s="146">
        <f>E221</f>
        <v>0</v>
      </c>
      <c r="I224" s="135">
        <f>SUM(I221:I223)</f>
        <v>0</v>
      </c>
      <c r="J224" s="135">
        <f>SUM(J221:J223)</f>
        <v>0</v>
      </c>
      <c r="M224" s="36"/>
    </row>
    <row r="225" spans="1:17" hidden="1" x14ac:dyDescent="0.25">
      <c r="M225" s="36"/>
    </row>
    <row r="226" spans="1:17" hidden="1" x14ac:dyDescent="0.25">
      <c r="M226" s="36"/>
    </row>
    <row r="227" spans="1:17" ht="57.75" hidden="1" customHeight="1" x14ac:dyDescent="0.25">
      <c r="A227" s="863" t="s">
        <v>182</v>
      </c>
      <c r="B227" s="863"/>
      <c r="C227" s="863"/>
      <c r="D227" s="863"/>
      <c r="E227" s="863"/>
      <c r="F227" s="863"/>
      <c r="G227" s="863"/>
      <c r="H227" s="863"/>
      <c r="I227" s="863"/>
      <c r="J227" s="863"/>
      <c r="M227" s="36"/>
    </row>
    <row r="228" spans="1:17" hidden="1" x14ac:dyDescent="0.25">
      <c r="M228" s="36"/>
    </row>
    <row r="229" spans="1:17" hidden="1" x14ac:dyDescent="0.25">
      <c r="A229" s="866" t="s">
        <v>140</v>
      </c>
      <c r="B229" s="866"/>
      <c r="C229" s="866"/>
      <c r="D229" s="866"/>
      <c r="E229" s="866"/>
      <c r="F229" s="866"/>
      <c r="G229" s="866"/>
      <c r="H229" s="866"/>
      <c r="I229" s="866"/>
      <c r="J229" s="866"/>
      <c r="K229" s="123"/>
      <c r="M229" s="36"/>
    </row>
    <row r="230" spans="1:17" hidden="1" x14ac:dyDescent="0.25">
      <c r="A230" s="32"/>
      <c r="B230" s="11"/>
      <c r="C230" s="17"/>
      <c r="D230" s="17"/>
      <c r="E230" s="17"/>
      <c r="F230" s="17"/>
      <c r="I230" s="850" t="s">
        <v>172</v>
      </c>
      <c r="J230" s="850"/>
      <c r="M230" s="36"/>
    </row>
    <row r="231" spans="1:17" ht="63.75" hidden="1" customHeight="1" x14ac:dyDescent="0.25">
      <c r="A231" s="167" t="s">
        <v>24</v>
      </c>
      <c r="B231" s="167" t="s">
        <v>14</v>
      </c>
      <c r="C231" s="167" t="s">
        <v>71</v>
      </c>
      <c r="D231" s="167" t="s">
        <v>72</v>
      </c>
      <c r="E231" s="167" t="s">
        <v>73</v>
      </c>
      <c r="I231" s="133" t="s">
        <v>115</v>
      </c>
      <c r="J231" s="133" t="s">
        <v>173</v>
      </c>
      <c r="K231" s="127"/>
      <c r="M231" s="36"/>
    </row>
    <row r="232" spans="1:17" hidden="1" x14ac:dyDescent="0.25">
      <c r="A232" s="113">
        <v>1</v>
      </c>
      <c r="B232" s="113">
        <v>2</v>
      </c>
      <c r="C232" s="113">
        <v>3</v>
      </c>
      <c r="D232" s="113">
        <v>4</v>
      </c>
      <c r="E232" s="113">
        <v>5</v>
      </c>
      <c r="F232" s="78"/>
      <c r="G232" s="78"/>
      <c r="H232" s="78"/>
      <c r="I232" s="138"/>
      <c r="J232" s="138"/>
      <c r="M232" s="36"/>
    </row>
    <row r="233" spans="1:17" hidden="1" x14ac:dyDescent="0.25">
      <c r="A233" s="171"/>
      <c r="B233" s="26"/>
      <c r="C233" s="167"/>
      <c r="D233" s="13"/>
      <c r="E233" s="165"/>
      <c r="I233" s="138"/>
      <c r="J233" s="138"/>
      <c r="M233" s="36"/>
    </row>
    <row r="234" spans="1:17" s="78" customFormat="1" hidden="1" x14ac:dyDescent="0.25">
      <c r="A234" s="167"/>
      <c r="B234" s="10"/>
      <c r="C234" s="167"/>
      <c r="D234" s="13"/>
      <c r="E234" s="165"/>
      <c r="F234" s="67"/>
      <c r="G234" s="67"/>
      <c r="H234" s="67"/>
      <c r="I234" s="138"/>
      <c r="J234" s="138"/>
      <c r="K234" s="79"/>
      <c r="M234" s="36"/>
      <c r="O234" s="188"/>
      <c r="P234" s="188"/>
      <c r="Q234" s="188"/>
    </row>
    <row r="235" spans="1:17" hidden="1" x14ac:dyDescent="0.25">
      <c r="A235" s="167"/>
      <c r="B235" s="10"/>
      <c r="C235" s="167"/>
      <c r="D235" s="13"/>
      <c r="E235" s="165"/>
      <c r="I235" s="138"/>
      <c r="J235" s="138"/>
      <c r="M235" s="36"/>
    </row>
    <row r="236" spans="1:17" ht="33.75" hidden="1" customHeight="1" x14ac:dyDescent="0.25">
      <c r="A236" s="144"/>
      <c r="B236" s="145" t="s">
        <v>20</v>
      </c>
      <c r="C236" s="144" t="s">
        <v>21</v>
      </c>
      <c r="D236" s="144" t="s">
        <v>21</v>
      </c>
      <c r="E236" s="146">
        <f>SUM(E233:E235)</f>
        <v>0</v>
      </c>
      <c r="I236" s="135">
        <f>SUM(I233:I235)</f>
        <v>0</v>
      </c>
      <c r="J236" s="135">
        <f>SUM(J233:J235)</f>
        <v>0</v>
      </c>
      <c r="M236" s="36"/>
    </row>
    <row r="237" spans="1:17" hidden="1" x14ac:dyDescent="0.25">
      <c r="A237" s="30"/>
      <c r="B237" s="31"/>
      <c r="C237" s="30"/>
      <c r="D237" s="30"/>
      <c r="E237" s="30"/>
      <c r="F237" s="30"/>
      <c r="M237" s="36"/>
    </row>
    <row r="238" spans="1:17" hidden="1" x14ac:dyDescent="0.25">
      <c r="A238" s="860" t="s">
        <v>118</v>
      </c>
      <c r="B238" s="860"/>
      <c r="C238" s="860"/>
      <c r="D238" s="860"/>
      <c r="E238" s="860"/>
      <c r="F238" s="860"/>
      <c r="G238" s="860"/>
      <c r="H238" s="860"/>
      <c r="I238" s="860"/>
      <c r="J238" s="860"/>
      <c r="M238" s="36"/>
    </row>
    <row r="239" spans="1:17" hidden="1" x14ac:dyDescent="0.25">
      <c r="A239" s="30"/>
      <c r="B239" s="11"/>
      <c r="C239" s="17"/>
      <c r="D239" s="17"/>
      <c r="E239" s="17"/>
      <c r="F239" s="17"/>
      <c r="I239" s="850" t="s">
        <v>172</v>
      </c>
      <c r="J239" s="850"/>
      <c r="M239" s="36"/>
    </row>
    <row r="240" spans="1:17" ht="68.25" hidden="1" customHeight="1" x14ac:dyDescent="0.25">
      <c r="A240" s="167" t="s">
        <v>24</v>
      </c>
      <c r="B240" s="167" t="s">
        <v>14</v>
      </c>
      <c r="C240" s="167" t="s">
        <v>74</v>
      </c>
      <c r="D240" s="167" t="s">
        <v>117</v>
      </c>
      <c r="F240" s="17"/>
      <c r="I240" s="133" t="s">
        <v>115</v>
      </c>
      <c r="J240" s="133" t="s">
        <v>173</v>
      </c>
      <c r="K240" s="128"/>
      <c r="M240" s="36"/>
    </row>
    <row r="241" spans="1:17" hidden="1" x14ac:dyDescent="0.25">
      <c r="A241" s="113">
        <v>1</v>
      </c>
      <c r="B241" s="113">
        <v>2</v>
      </c>
      <c r="C241" s="113">
        <v>3</v>
      </c>
      <c r="D241" s="113">
        <v>4</v>
      </c>
      <c r="E241" s="78"/>
      <c r="F241" s="1"/>
      <c r="G241" s="78"/>
      <c r="H241" s="78"/>
      <c r="I241" s="138"/>
      <c r="J241" s="138"/>
      <c r="M241" s="36"/>
    </row>
    <row r="242" spans="1:17" hidden="1" x14ac:dyDescent="0.25">
      <c r="A242" s="167"/>
      <c r="B242" s="26"/>
      <c r="C242" s="13"/>
      <c r="D242" s="165"/>
      <c r="F242" s="17"/>
      <c r="I242" s="138"/>
      <c r="J242" s="138"/>
      <c r="M242" s="36"/>
    </row>
    <row r="243" spans="1:17" s="78" customFormat="1" hidden="1" x14ac:dyDescent="0.25">
      <c r="A243" s="167"/>
      <c r="B243" s="10"/>
      <c r="C243" s="13"/>
      <c r="D243" s="165"/>
      <c r="E243" s="67"/>
      <c r="F243" s="17"/>
      <c r="G243" s="67"/>
      <c r="H243" s="67"/>
      <c r="I243" s="138"/>
      <c r="J243" s="138"/>
      <c r="K243" s="79"/>
      <c r="M243" s="36"/>
      <c r="O243" s="188"/>
      <c r="P243" s="188"/>
      <c r="Q243" s="188"/>
    </row>
    <row r="244" spans="1:17" hidden="1" x14ac:dyDescent="0.25">
      <c r="A244" s="167"/>
      <c r="B244" s="10"/>
      <c r="C244" s="13"/>
      <c r="D244" s="165"/>
      <c r="F244" s="17"/>
      <c r="I244" s="138"/>
      <c r="J244" s="138"/>
      <c r="M244" s="36"/>
    </row>
    <row r="245" spans="1:17" ht="29.25" hidden="1" customHeight="1" x14ac:dyDescent="0.25">
      <c r="A245" s="144"/>
      <c r="B245" s="145" t="s">
        <v>20</v>
      </c>
      <c r="C245" s="144" t="s">
        <v>21</v>
      </c>
      <c r="D245" s="146">
        <f>SUM(D242:D244)</f>
        <v>0</v>
      </c>
      <c r="F245" s="17"/>
      <c r="I245" s="135">
        <f>SUM(I242:I244)</f>
        <v>0</v>
      </c>
      <c r="J245" s="135">
        <f>SUM(J242:J244)</f>
        <v>0</v>
      </c>
      <c r="M245" s="36"/>
    </row>
    <row r="246" spans="1:17" hidden="1" x14ac:dyDescent="0.25">
      <c r="A246" s="30"/>
      <c r="B246" s="31"/>
      <c r="C246" s="30"/>
      <c r="D246" s="30"/>
      <c r="E246" s="30"/>
      <c r="F246" s="30"/>
      <c r="M246" s="36"/>
    </row>
    <row r="247" spans="1:17" hidden="1" x14ac:dyDescent="0.25">
      <c r="A247" s="860" t="s">
        <v>141</v>
      </c>
      <c r="B247" s="860"/>
      <c r="C247" s="860"/>
      <c r="D247" s="860"/>
      <c r="E247" s="860"/>
      <c r="F247" s="860"/>
      <c r="G247" s="860"/>
      <c r="H247" s="860"/>
      <c r="I247" s="860"/>
      <c r="J247" s="860"/>
      <c r="M247" s="36"/>
    </row>
    <row r="248" spans="1:17" hidden="1" x14ac:dyDescent="0.25">
      <c r="A248" s="30"/>
      <c r="B248" s="11"/>
      <c r="C248" s="17"/>
      <c r="D248" s="17"/>
      <c r="E248" s="17"/>
      <c r="F248" s="17"/>
      <c r="I248" s="850" t="s">
        <v>172</v>
      </c>
      <c r="J248" s="850"/>
      <c r="M248" s="36"/>
    </row>
    <row r="249" spans="1:17" ht="56.25" hidden="1" x14ac:dyDescent="0.25">
      <c r="A249" s="167" t="s">
        <v>24</v>
      </c>
      <c r="B249" s="167" t="s">
        <v>14</v>
      </c>
      <c r="C249" s="167" t="s">
        <v>74</v>
      </c>
      <c r="D249" s="167" t="s">
        <v>117</v>
      </c>
      <c r="F249" s="17"/>
      <c r="I249" s="133" t="s">
        <v>115</v>
      </c>
      <c r="J249" s="133" t="s">
        <v>173</v>
      </c>
      <c r="K249" s="128"/>
      <c r="M249" s="36"/>
    </row>
    <row r="250" spans="1:17" hidden="1" x14ac:dyDescent="0.25">
      <c r="A250" s="113">
        <v>1</v>
      </c>
      <c r="B250" s="113">
        <v>2</v>
      </c>
      <c r="C250" s="113">
        <v>3</v>
      </c>
      <c r="D250" s="113">
        <v>4</v>
      </c>
      <c r="E250" s="78"/>
      <c r="F250" s="1"/>
      <c r="G250" s="78"/>
      <c r="H250" s="78"/>
      <c r="I250" s="138"/>
      <c r="J250" s="138"/>
      <c r="M250" s="36"/>
    </row>
    <row r="251" spans="1:17" hidden="1" x14ac:dyDescent="0.25">
      <c r="A251" s="167"/>
      <c r="B251" s="26"/>
      <c r="C251" s="13"/>
      <c r="D251" s="165"/>
      <c r="F251" s="17"/>
      <c r="I251" s="138"/>
      <c r="J251" s="138"/>
      <c r="M251" s="36"/>
    </row>
    <row r="252" spans="1:17" s="78" customFormat="1" hidden="1" x14ac:dyDescent="0.25">
      <c r="A252" s="167"/>
      <c r="B252" s="10"/>
      <c r="C252" s="13"/>
      <c r="D252" s="165"/>
      <c r="E252" s="67"/>
      <c r="F252" s="17"/>
      <c r="G252" s="67"/>
      <c r="H252" s="67"/>
      <c r="I252" s="138"/>
      <c r="J252" s="138"/>
      <c r="K252" s="79"/>
      <c r="M252" s="36"/>
      <c r="O252" s="188"/>
      <c r="P252" s="188"/>
      <c r="Q252" s="188"/>
    </row>
    <row r="253" spans="1:17" hidden="1" x14ac:dyDescent="0.25">
      <c r="A253" s="167"/>
      <c r="B253" s="10"/>
      <c r="C253" s="13"/>
      <c r="D253" s="165"/>
      <c r="F253" s="17"/>
      <c r="I253" s="138"/>
      <c r="J253" s="138"/>
      <c r="M253" s="36"/>
    </row>
    <row r="254" spans="1:17" hidden="1" x14ac:dyDescent="0.25">
      <c r="A254" s="144"/>
      <c r="B254" s="145" t="s">
        <v>20</v>
      </c>
      <c r="C254" s="144" t="s">
        <v>21</v>
      </c>
      <c r="D254" s="146">
        <f>SUM(D251:D253)</f>
        <v>0</v>
      </c>
      <c r="F254" s="17"/>
      <c r="I254" s="135">
        <f>SUM(I251:I253)</f>
        <v>0</v>
      </c>
      <c r="J254" s="135">
        <f>SUM(J251:J253)</f>
        <v>0</v>
      </c>
      <c r="M254" s="36"/>
    </row>
    <row r="255" spans="1:17" hidden="1" x14ac:dyDescent="0.25">
      <c r="A255" s="30"/>
      <c r="B255" s="31"/>
      <c r="C255" s="30"/>
      <c r="D255" s="30"/>
      <c r="E255" s="30"/>
      <c r="F255" s="30"/>
      <c r="M255" s="36"/>
    </row>
    <row r="256" spans="1:17" hidden="1" x14ac:dyDescent="0.25">
      <c r="A256" s="861" t="s">
        <v>169</v>
      </c>
      <c r="B256" s="861"/>
      <c r="C256" s="861"/>
      <c r="D256" s="861"/>
      <c r="E256" s="861"/>
      <c r="F256" s="861"/>
      <c r="G256" s="861"/>
      <c r="H256" s="861"/>
      <c r="I256" s="861"/>
      <c r="J256" s="861"/>
      <c r="M256" s="36"/>
    </row>
    <row r="257" spans="1:17" hidden="1" x14ac:dyDescent="0.25">
      <c r="A257" s="862"/>
      <c r="B257" s="862"/>
      <c r="C257" s="862"/>
      <c r="D257" s="862"/>
      <c r="E257" s="862"/>
      <c r="F257" s="862"/>
      <c r="I257" s="850" t="s">
        <v>172</v>
      </c>
      <c r="J257" s="850"/>
      <c r="M257" s="36"/>
    </row>
    <row r="258" spans="1:17" ht="56.25" hidden="1" x14ac:dyDescent="0.25">
      <c r="A258" s="167" t="s">
        <v>24</v>
      </c>
      <c r="B258" s="167" t="s">
        <v>14</v>
      </c>
      <c r="C258" s="167" t="s">
        <v>78</v>
      </c>
      <c r="D258" s="167" t="s">
        <v>27</v>
      </c>
      <c r="E258" s="167" t="s">
        <v>79</v>
      </c>
      <c r="F258" s="167" t="s">
        <v>7</v>
      </c>
      <c r="I258" s="133" t="s">
        <v>115</v>
      </c>
      <c r="J258" s="133" t="s">
        <v>173</v>
      </c>
      <c r="K258" s="81"/>
      <c r="M258" s="36"/>
    </row>
    <row r="259" spans="1:17" hidden="1" x14ac:dyDescent="0.25">
      <c r="A259" s="113">
        <v>1</v>
      </c>
      <c r="B259" s="113">
        <v>2</v>
      </c>
      <c r="C259" s="113">
        <v>3</v>
      </c>
      <c r="D259" s="113">
        <v>4</v>
      </c>
      <c r="E259" s="113">
        <v>5</v>
      </c>
      <c r="F259" s="113">
        <v>6</v>
      </c>
      <c r="G259" s="78"/>
      <c r="H259" s="78"/>
      <c r="I259" s="138"/>
      <c r="J259" s="138"/>
      <c r="M259" s="36"/>
    </row>
    <row r="260" spans="1:17" hidden="1" x14ac:dyDescent="0.25">
      <c r="A260" s="167">
        <v>1</v>
      </c>
      <c r="B260" s="10"/>
      <c r="C260" s="167"/>
      <c r="D260" s="167"/>
      <c r="E260" s="165" t="e">
        <f>F260/D260</f>
        <v>#DIV/0!</v>
      </c>
      <c r="F260" s="165"/>
      <c r="I260" s="138"/>
      <c r="J260" s="138"/>
      <c r="M260" s="36"/>
    </row>
    <row r="261" spans="1:17" s="78" customFormat="1" hidden="1" x14ac:dyDescent="0.25">
      <c r="A261" s="167">
        <v>2</v>
      </c>
      <c r="B261" s="10"/>
      <c r="C261" s="14"/>
      <c r="D261" s="14"/>
      <c r="E261" s="165" t="e">
        <f t="shared" ref="E261:E262" si="7">F261/D261</f>
        <v>#DIV/0!</v>
      </c>
      <c r="F261" s="165"/>
      <c r="G261" s="67"/>
      <c r="H261" s="67"/>
      <c r="I261" s="138"/>
      <c r="J261" s="138"/>
      <c r="K261" s="79"/>
      <c r="M261" s="36"/>
      <c r="O261" s="188"/>
      <c r="P261" s="188"/>
      <c r="Q261" s="188"/>
    </row>
    <row r="262" spans="1:17" hidden="1" x14ac:dyDescent="0.25">
      <c r="A262" s="167">
        <v>3</v>
      </c>
      <c r="B262" s="10"/>
      <c r="C262" s="167"/>
      <c r="D262" s="167"/>
      <c r="E262" s="165" t="e">
        <f t="shared" si="7"/>
        <v>#DIV/0!</v>
      </c>
      <c r="F262" s="165"/>
      <c r="I262" s="138"/>
      <c r="J262" s="138"/>
      <c r="M262" s="36"/>
    </row>
    <row r="263" spans="1:17" hidden="1" x14ac:dyDescent="0.25">
      <c r="A263" s="144"/>
      <c r="B263" s="145" t="s">
        <v>20</v>
      </c>
      <c r="C263" s="144" t="s">
        <v>21</v>
      </c>
      <c r="D263" s="144" t="s">
        <v>21</v>
      </c>
      <c r="E263" s="144" t="s">
        <v>21</v>
      </c>
      <c r="F263" s="146">
        <f>F262+F261+F260</f>
        <v>0</v>
      </c>
      <c r="I263" s="135">
        <f>SUM(I260:I262)</f>
        <v>0</v>
      </c>
      <c r="J263" s="135">
        <f>SUM(J260:J262)</f>
        <v>0</v>
      </c>
      <c r="M263" s="36"/>
    </row>
    <row r="264" spans="1:17" hidden="1" x14ac:dyDescent="0.25">
      <c r="A264" s="30"/>
      <c r="B264" s="31"/>
      <c r="C264" s="30"/>
      <c r="D264" s="30"/>
      <c r="E264" s="30"/>
      <c r="F264" s="30"/>
      <c r="M264" s="36"/>
    </row>
    <row r="265" spans="1:17" hidden="1" x14ac:dyDescent="0.25">
      <c r="A265" s="30"/>
      <c r="B265" s="31"/>
      <c r="C265" s="30"/>
      <c r="D265" s="30"/>
      <c r="E265" s="30"/>
      <c r="F265" s="30"/>
      <c r="M265" s="36"/>
    </row>
    <row r="266" spans="1:17" x14ac:dyDescent="0.25">
      <c r="A266" s="863" t="s">
        <v>181</v>
      </c>
      <c r="B266" s="863"/>
      <c r="C266" s="863"/>
      <c r="D266" s="863"/>
      <c r="E266" s="863"/>
      <c r="F266" s="863"/>
      <c r="G266" s="863"/>
      <c r="H266" s="863"/>
      <c r="I266" s="863"/>
      <c r="J266" s="863"/>
      <c r="M266" s="36"/>
    </row>
    <row r="267" spans="1:17" x14ac:dyDescent="0.25">
      <c r="A267" s="30"/>
      <c r="B267" s="31"/>
      <c r="C267" s="30"/>
      <c r="D267" s="30"/>
      <c r="E267" s="30"/>
      <c r="F267" s="30"/>
      <c r="M267" s="36"/>
    </row>
    <row r="268" spans="1:17" hidden="1" x14ac:dyDescent="0.25">
      <c r="A268" s="865" t="s">
        <v>142</v>
      </c>
      <c r="B268" s="865"/>
      <c r="C268" s="865"/>
      <c r="D268" s="865"/>
      <c r="E268" s="865"/>
      <c r="F268" s="865"/>
      <c r="G268" s="865"/>
      <c r="H268" s="865"/>
      <c r="I268" s="865"/>
      <c r="J268" s="865"/>
      <c r="K268" s="123"/>
      <c r="M268" s="36"/>
    </row>
    <row r="269" spans="1:17" hidden="1" x14ac:dyDescent="0.25">
      <c r="A269" s="166"/>
      <c r="B269" s="34"/>
      <c r="C269" s="166"/>
      <c r="D269" s="166"/>
      <c r="E269" s="166"/>
      <c r="F269" s="166"/>
      <c r="I269" s="850" t="s">
        <v>172</v>
      </c>
      <c r="J269" s="850"/>
      <c r="M269" s="36"/>
    </row>
    <row r="270" spans="1:17" ht="56.25" hidden="1" x14ac:dyDescent="0.25">
      <c r="A270" s="167" t="s">
        <v>24</v>
      </c>
      <c r="B270" s="167" t="s">
        <v>14</v>
      </c>
      <c r="C270" s="167" t="s">
        <v>65</v>
      </c>
      <c r="D270" s="167" t="s">
        <v>59</v>
      </c>
      <c r="E270" s="167" t="s">
        <v>60</v>
      </c>
      <c r="F270" s="167" t="s">
        <v>159</v>
      </c>
      <c r="I270" s="133" t="s">
        <v>115</v>
      </c>
      <c r="J270" s="133" t="s">
        <v>173</v>
      </c>
      <c r="K270" s="122"/>
      <c r="M270" s="36"/>
    </row>
    <row r="271" spans="1:17" hidden="1" x14ac:dyDescent="0.25">
      <c r="A271" s="113">
        <v>1</v>
      </c>
      <c r="B271" s="113">
        <v>2</v>
      </c>
      <c r="C271" s="113">
        <v>3</v>
      </c>
      <c r="D271" s="113">
        <v>4</v>
      </c>
      <c r="E271" s="113">
        <v>5</v>
      </c>
      <c r="F271" s="113">
        <v>6</v>
      </c>
      <c r="G271" s="78"/>
      <c r="H271" s="78"/>
      <c r="I271" s="138"/>
      <c r="J271" s="138"/>
      <c r="M271" s="36"/>
    </row>
    <row r="272" spans="1:17" ht="46.5" hidden="1" x14ac:dyDescent="0.25">
      <c r="A272" s="167">
        <v>1</v>
      </c>
      <c r="B272" s="10" t="s">
        <v>255</v>
      </c>
      <c r="C272" s="167">
        <v>1</v>
      </c>
      <c r="D272" s="167">
        <v>1</v>
      </c>
      <c r="E272" s="165">
        <f>F272/D272/C272</f>
        <v>0</v>
      </c>
      <c r="F272" s="165">
        <f>7200-7200</f>
        <v>0</v>
      </c>
      <c r="I272" s="138"/>
      <c r="J272" s="138"/>
      <c r="M272" s="36"/>
    </row>
    <row r="273" spans="1:17" s="78" customFormat="1" ht="69.75" hidden="1" x14ac:dyDescent="0.25">
      <c r="A273" s="167">
        <v>2</v>
      </c>
      <c r="B273" s="10" t="s">
        <v>62</v>
      </c>
      <c r="C273" s="167"/>
      <c r="D273" s="167"/>
      <c r="E273" s="165" t="e">
        <f t="shared" ref="E273:E277" si="8">F273/D273/C273</f>
        <v>#DIV/0!</v>
      </c>
      <c r="F273" s="165"/>
      <c r="G273" s="67"/>
      <c r="H273" s="67"/>
      <c r="I273" s="138"/>
      <c r="J273" s="138"/>
      <c r="K273" s="79"/>
      <c r="M273" s="36"/>
      <c r="O273" s="188"/>
      <c r="P273" s="188"/>
      <c r="Q273" s="188"/>
    </row>
    <row r="274" spans="1:17" ht="69.75" hidden="1" x14ac:dyDescent="0.25">
      <c r="A274" s="167">
        <v>3</v>
      </c>
      <c r="B274" s="10" t="s">
        <v>63</v>
      </c>
      <c r="C274" s="167"/>
      <c r="D274" s="167"/>
      <c r="E274" s="165" t="e">
        <f t="shared" si="8"/>
        <v>#DIV/0!</v>
      </c>
      <c r="F274" s="165"/>
      <c r="I274" s="138"/>
      <c r="J274" s="138"/>
      <c r="M274" s="36"/>
    </row>
    <row r="275" spans="1:17" hidden="1" x14ac:dyDescent="0.25">
      <c r="A275" s="167">
        <v>4</v>
      </c>
      <c r="B275" s="10" t="s">
        <v>64</v>
      </c>
      <c r="C275" s="167"/>
      <c r="D275" s="167"/>
      <c r="E275" s="165" t="e">
        <f t="shared" si="8"/>
        <v>#DIV/0!</v>
      </c>
      <c r="F275" s="165"/>
      <c r="I275" s="140"/>
      <c r="J275" s="140"/>
      <c r="M275" s="36"/>
    </row>
    <row r="276" spans="1:17" ht="116.25" hidden="1" x14ac:dyDescent="0.25">
      <c r="A276" s="167">
        <v>5</v>
      </c>
      <c r="B276" s="10" t="s">
        <v>90</v>
      </c>
      <c r="C276" s="167"/>
      <c r="D276" s="167"/>
      <c r="E276" s="165" t="e">
        <f t="shared" si="8"/>
        <v>#DIV/0!</v>
      </c>
      <c r="F276" s="165"/>
      <c r="I276" s="138"/>
      <c r="J276" s="138"/>
      <c r="M276" s="36"/>
    </row>
    <row r="277" spans="1:17" ht="46.5" hidden="1" x14ac:dyDescent="0.25">
      <c r="A277" s="167">
        <v>6</v>
      </c>
      <c r="B277" s="10" t="s">
        <v>91</v>
      </c>
      <c r="C277" s="167"/>
      <c r="D277" s="167"/>
      <c r="E277" s="165" t="e">
        <f t="shared" si="8"/>
        <v>#DIV/0!</v>
      </c>
      <c r="F277" s="165"/>
      <c r="I277" s="138"/>
      <c r="J277" s="138"/>
      <c r="M277" s="36"/>
    </row>
    <row r="278" spans="1:17" hidden="1" x14ac:dyDescent="0.25">
      <c r="A278" s="144"/>
      <c r="B278" s="145" t="s">
        <v>20</v>
      </c>
      <c r="C278" s="144" t="s">
        <v>21</v>
      </c>
      <c r="D278" s="144" t="s">
        <v>21</v>
      </c>
      <c r="E278" s="144" t="s">
        <v>21</v>
      </c>
      <c r="F278" s="146">
        <f>F277+F276+F275+F274+F273+F272</f>
        <v>0</v>
      </c>
      <c r="I278" s="135">
        <f>SUM(I272:I277)</f>
        <v>0</v>
      </c>
      <c r="J278" s="135">
        <f>SUM(J272:J277)</f>
        <v>0</v>
      </c>
      <c r="M278" s="36"/>
    </row>
    <row r="279" spans="1:17" hidden="1" x14ac:dyDescent="0.25">
      <c r="A279" s="17"/>
      <c r="B279" s="11"/>
      <c r="C279" s="17"/>
      <c r="D279" s="17"/>
      <c r="E279" s="17"/>
      <c r="F279" s="17"/>
      <c r="M279" s="36"/>
    </row>
    <row r="280" spans="1:17" hidden="1" x14ac:dyDescent="0.25">
      <c r="A280" s="865" t="s">
        <v>143</v>
      </c>
      <c r="B280" s="865"/>
      <c r="C280" s="865"/>
      <c r="D280" s="865"/>
      <c r="E280" s="865"/>
      <c r="F280" s="865"/>
      <c r="G280" s="865"/>
      <c r="H280" s="865"/>
      <c r="I280" s="865"/>
      <c r="J280" s="865"/>
      <c r="M280" s="36"/>
    </row>
    <row r="281" spans="1:17" hidden="1" x14ac:dyDescent="0.25">
      <c r="A281" s="163"/>
      <c r="B281" s="24"/>
      <c r="C281" s="163"/>
      <c r="D281" s="163"/>
      <c r="E281" s="163"/>
      <c r="F281" s="17"/>
      <c r="I281" s="850" t="s">
        <v>172</v>
      </c>
      <c r="J281" s="850"/>
      <c r="M281" s="36"/>
    </row>
    <row r="282" spans="1:17" ht="56.25" hidden="1" x14ac:dyDescent="0.25">
      <c r="A282" s="167" t="s">
        <v>24</v>
      </c>
      <c r="B282" s="167" t="s">
        <v>14</v>
      </c>
      <c r="C282" s="167" t="s">
        <v>66</v>
      </c>
      <c r="D282" s="167" t="s">
        <v>145</v>
      </c>
      <c r="E282" s="169" t="s">
        <v>107</v>
      </c>
      <c r="F282" s="167" t="s">
        <v>144</v>
      </c>
      <c r="I282" s="133" t="s">
        <v>115</v>
      </c>
      <c r="J282" s="133" t="s">
        <v>173</v>
      </c>
      <c r="K282" s="122"/>
      <c r="M282" s="36"/>
    </row>
    <row r="283" spans="1:17" hidden="1" x14ac:dyDescent="0.25">
      <c r="A283" s="113">
        <v>1</v>
      </c>
      <c r="B283" s="113">
        <v>2</v>
      </c>
      <c r="C283" s="113">
        <v>3</v>
      </c>
      <c r="D283" s="113">
        <v>4</v>
      </c>
      <c r="E283" s="1">
        <v>5</v>
      </c>
      <c r="F283" s="113">
        <v>6</v>
      </c>
      <c r="G283" s="78"/>
      <c r="H283" s="78"/>
      <c r="I283" s="132"/>
      <c r="J283" s="132"/>
      <c r="M283" s="36"/>
    </row>
    <row r="284" spans="1:17" ht="46.5" hidden="1" x14ac:dyDescent="0.25">
      <c r="A284" s="167">
        <v>1</v>
      </c>
      <c r="B284" s="10" t="s">
        <v>87</v>
      </c>
      <c r="C284" s="167"/>
      <c r="D284" s="165" t="e">
        <f>F284/C284</f>
        <v>#DIV/0!</v>
      </c>
      <c r="E284" s="169" t="s">
        <v>12</v>
      </c>
      <c r="F284" s="165"/>
      <c r="I284" s="138"/>
      <c r="J284" s="138"/>
      <c r="M284" s="36"/>
    </row>
    <row r="285" spans="1:17" s="78" customFormat="1" ht="46.5" hidden="1" x14ac:dyDescent="0.25">
      <c r="A285" s="167">
        <v>2</v>
      </c>
      <c r="B285" s="10" t="s">
        <v>198</v>
      </c>
      <c r="C285" s="167" t="s">
        <v>12</v>
      </c>
      <c r="D285" s="165"/>
      <c r="E285" s="169" t="e">
        <f>F285/D285</f>
        <v>#DIV/0!</v>
      </c>
      <c r="F285" s="165"/>
      <c r="G285" s="67"/>
      <c r="H285" s="67"/>
      <c r="I285" s="138"/>
      <c r="J285" s="138"/>
      <c r="K285" s="79"/>
      <c r="M285" s="36"/>
      <c r="O285" s="188"/>
      <c r="P285" s="188"/>
      <c r="Q285" s="188"/>
    </row>
    <row r="286" spans="1:17" hidden="1" x14ac:dyDescent="0.25">
      <c r="A286" s="144"/>
      <c r="B286" s="145" t="s">
        <v>20</v>
      </c>
      <c r="C286" s="144" t="s">
        <v>12</v>
      </c>
      <c r="D286" s="144" t="s">
        <v>12</v>
      </c>
      <c r="E286" s="144" t="s">
        <v>12</v>
      </c>
      <c r="F286" s="146">
        <f>F284+F285</f>
        <v>0</v>
      </c>
      <c r="I286" s="131">
        <f>SUM(I284:I285)</f>
        <v>0</v>
      </c>
      <c r="J286" s="131">
        <f>SUM(J284:J285)</f>
        <v>0</v>
      </c>
      <c r="M286" s="36"/>
    </row>
    <row r="287" spans="1:17" hidden="1" x14ac:dyDescent="0.25">
      <c r="A287" s="17"/>
      <c r="B287" s="11"/>
      <c r="C287" s="17"/>
      <c r="D287" s="17"/>
      <c r="E287" s="17"/>
      <c r="F287" s="17"/>
      <c r="M287" s="36"/>
    </row>
    <row r="288" spans="1:17" x14ac:dyDescent="0.25">
      <c r="A288" s="861" t="s">
        <v>146</v>
      </c>
      <c r="B288" s="861"/>
      <c r="C288" s="861"/>
      <c r="D288" s="861"/>
      <c r="E288" s="861"/>
      <c r="F288" s="861"/>
      <c r="G288" s="861"/>
      <c r="H288" s="861"/>
      <c r="I288" s="861"/>
      <c r="J288" s="861"/>
      <c r="M288" s="36"/>
    </row>
    <row r="289" spans="1:17" x14ac:dyDescent="0.25">
      <c r="A289" s="172"/>
      <c r="B289" s="172"/>
      <c r="C289" s="172"/>
      <c r="D289" s="172"/>
      <c r="E289" s="172"/>
      <c r="F289" s="172"/>
      <c r="G289" s="172"/>
      <c r="H289" s="172"/>
      <c r="I289" s="850" t="s">
        <v>172</v>
      </c>
      <c r="J289" s="850"/>
      <c r="M289" s="36"/>
    </row>
    <row r="290" spans="1:17" s="17" customFormat="1" ht="69.75" x14ac:dyDescent="0.25">
      <c r="A290" s="167" t="s">
        <v>24</v>
      </c>
      <c r="B290" s="167" t="s">
        <v>0</v>
      </c>
      <c r="C290" s="167" t="s">
        <v>69</v>
      </c>
      <c r="D290" s="167" t="s">
        <v>67</v>
      </c>
      <c r="E290" s="167" t="s">
        <v>70</v>
      </c>
      <c r="F290" s="167" t="s">
        <v>7</v>
      </c>
      <c r="I290" s="133" t="s">
        <v>115</v>
      </c>
      <c r="J290" s="133" t="s">
        <v>173</v>
      </c>
      <c r="K290" s="81"/>
      <c r="M290" s="36"/>
      <c r="O290" s="20"/>
      <c r="P290" s="20"/>
      <c r="Q290" s="20"/>
    </row>
    <row r="291" spans="1:17" s="17" customFormat="1" x14ac:dyDescent="0.25">
      <c r="A291" s="113">
        <v>1</v>
      </c>
      <c r="B291" s="113">
        <v>2</v>
      </c>
      <c r="C291" s="113">
        <v>4</v>
      </c>
      <c r="D291" s="113">
        <v>5</v>
      </c>
      <c r="E291" s="113">
        <v>6</v>
      </c>
      <c r="F291" s="113">
        <v>7</v>
      </c>
      <c r="G291" s="1"/>
      <c r="H291" s="1"/>
      <c r="I291" s="135"/>
      <c r="J291" s="135"/>
      <c r="K291" s="19"/>
      <c r="M291" s="36"/>
      <c r="O291" s="20"/>
      <c r="P291" s="20"/>
      <c r="Q291" s="20"/>
    </row>
    <row r="292" spans="1:17" s="17" customFormat="1" x14ac:dyDescent="0.25">
      <c r="A292" s="167">
        <v>1</v>
      </c>
      <c r="B292" s="10" t="s">
        <v>324</v>
      </c>
      <c r="C292" s="165">
        <f>F292/D292</f>
        <v>11.457195571955719</v>
      </c>
      <c r="D292" s="165">
        <v>54.2</v>
      </c>
      <c r="E292" s="165"/>
      <c r="F292" s="165">
        <v>620.98</v>
      </c>
      <c r="I292" s="138"/>
      <c r="J292" s="138"/>
      <c r="K292" s="19"/>
      <c r="M292" s="278"/>
      <c r="N292" s="278">
        <f>F292-M292</f>
        <v>620.98</v>
      </c>
      <c r="O292" s="20"/>
      <c r="P292" s="20"/>
      <c r="Q292" s="20"/>
    </row>
    <row r="293" spans="1:17" s="1" customFormat="1" ht="47.25" thickBot="1" x14ac:dyDescent="0.3">
      <c r="A293" s="167">
        <v>2</v>
      </c>
      <c r="B293" s="10" t="s">
        <v>325</v>
      </c>
      <c r="C293" s="165">
        <f>F293/D293</f>
        <v>11.497399397755268</v>
      </c>
      <c r="D293" s="263">
        <v>36.53</v>
      </c>
      <c r="E293" s="165"/>
      <c r="F293" s="165">
        <v>420</v>
      </c>
      <c r="G293" s="17"/>
      <c r="H293" s="17"/>
      <c r="I293" s="138"/>
      <c r="J293" s="138"/>
      <c r="K293" s="104"/>
      <c r="M293" s="573"/>
      <c r="N293" s="573">
        <f t="shared" ref="N293" si="9">F293-M293</f>
        <v>420</v>
      </c>
      <c r="O293" s="191"/>
      <c r="P293" s="191"/>
      <c r="Q293" s="191"/>
    </row>
    <row r="294" spans="1:17" s="17" customFormat="1" ht="24" thickBot="1" x14ac:dyDescent="0.3">
      <c r="A294" s="144"/>
      <c r="B294" s="145" t="s">
        <v>20</v>
      </c>
      <c r="C294" s="144" t="s">
        <v>21</v>
      </c>
      <c r="D294" s="144" t="s">
        <v>21</v>
      </c>
      <c r="E294" s="144" t="s">
        <v>21</v>
      </c>
      <c r="F294" s="146">
        <f>SUM(F292:F293)</f>
        <v>1040.98</v>
      </c>
      <c r="I294" s="135">
        <f>SUM(I292:I293)</f>
        <v>0</v>
      </c>
      <c r="J294" s="135">
        <f>SUM(J292:J293)</f>
        <v>0</v>
      </c>
      <c r="K294" s="19"/>
      <c r="L294" s="359" t="s">
        <v>4</v>
      </c>
      <c r="M294" s="360">
        <f>SUM(M292:M293)</f>
        <v>0</v>
      </c>
      <c r="N294" s="575">
        <f>SUM(N292:N293)</f>
        <v>1040.98</v>
      </c>
      <c r="O294" s="20"/>
      <c r="P294" s="20"/>
      <c r="Q294" s="20"/>
    </row>
    <row r="295" spans="1:17" s="17" customFormat="1" x14ac:dyDescent="0.25">
      <c r="B295" s="11"/>
      <c r="G295" s="67"/>
      <c r="H295" s="67"/>
      <c r="I295" s="67"/>
      <c r="J295" s="67"/>
      <c r="K295" s="19"/>
      <c r="M295" s="278"/>
      <c r="O295" s="20"/>
      <c r="P295" s="20"/>
      <c r="Q295" s="20"/>
    </row>
    <row r="296" spans="1:17" s="17" customFormat="1" hidden="1" x14ac:dyDescent="0.25">
      <c r="A296" s="866" t="s">
        <v>140</v>
      </c>
      <c r="B296" s="866"/>
      <c r="C296" s="866"/>
      <c r="D296" s="866"/>
      <c r="E296" s="866"/>
      <c r="F296" s="866"/>
      <c r="G296" s="866"/>
      <c r="H296" s="866"/>
      <c r="I296" s="866"/>
      <c r="J296" s="866"/>
      <c r="K296" s="19"/>
      <c r="M296" s="278"/>
      <c r="O296" s="20"/>
      <c r="P296" s="20"/>
      <c r="Q296" s="20"/>
    </row>
    <row r="297" spans="1:17" hidden="1" x14ac:dyDescent="0.25">
      <c r="A297" s="32"/>
      <c r="B297" s="11"/>
      <c r="C297" s="17"/>
      <c r="D297" s="17"/>
      <c r="E297" s="17"/>
      <c r="F297" s="17"/>
      <c r="I297" s="850" t="s">
        <v>172</v>
      </c>
      <c r="J297" s="850"/>
      <c r="M297" s="278"/>
    </row>
    <row r="298" spans="1:17" ht="56.25" hidden="1" x14ac:dyDescent="0.25">
      <c r="A298" s="167" t="s">
        <v>24</v>
      </c>
      <c r="B298" s="167" t="s">
        <v>14</v>
      </c>
      <c r="C298" s="167" t="s">
        <v>71</v>
      </c>
      <c r="D298" s="167" t="s">
        <v>72</v>
      </c>
      <c r="E298" s="167" t="s">
        <v>147</v>
      </c>
      <c r="I298" s="133" t="s">
        <v>115</v>
      </c>
      <c r="J298" s="133" t="s">
        <v>173</v>
      </c>
      <c r="K298" s="127"/>
      <c r="M298" s="278"/>
    </row>
    <row r="299" spans="1:17" hidden="1" x14ac:dyDescent="0.25">
      <c r="A299" s="113">
        <v>1</v>
      </c>
      <c r="B299" s="113">
        <v>2</v>
      </c>
      <c r="C299" s="113">
        <v>3</v>
      </c>
      <c r="D299" s="113">
        <v>4</v>
      </c>
      <c r="E299" s="113">
        <v>5</v>
      </c>
      <c r="F299" s="78"/>
      <c r="G299" s="78"/>
      <c r="H299" s="78"/>
      <c r="I299" s="135"/>
      <c r="J299" s="135"/>
      <c r="M299" s="278"/>
    </row>
    <row r="300" spans="1:17" hidden="1" x14ac:dyDescent="0.25">
      <c r="A300" s="167">
        <v>1</v>
      </c>
      <c r="B300" s="10" t="s">
        <v>309</v>
      </c>
      <c r="C300" s="167">
        <v>45</v>
      </c>
      <c r="D300" s="13">
        <v>1</v>
      </c>
      <c r="E300" s="165"/>
      <c r="I300" s="138"/>
      <c r="J300" s="138"/>
      <c r="M300" s="278"/>
      <c r="N300" s="563">
        <f>E300-M300</f>
        <v>0</v>
      </c>
    </row>
    <row r="301" spans="1:17" s="78" customFormat="1" hidden="1" x14ac:dyDescent="0.25">
      <c r="A301" s="167">
        <v>2</v>
      </c>
      <c r="B301" s="10" t="s">
        <v>381</v>
      </c>
      <c r="C301" s="577">
        <v>1</v>
      </c>
      <c r="D301" s="13">
        <v>1</v>
      </c>
      <c r="E301" s="576"/>
      <c r="F301" s="67"/>
      <c r="G301" s="67"/>
      <c r="H301" s="67"/>
      <c r="I301" s="138"/>
      <c r="J301" s="138"/>
      <c r="K301" s="79"/>
      <c r="L301" s="313"/>
      <c r="M301" s="278"/>
      <c r="N301" s="563">
        <f>E301-M301</f>
        <v>0</v>
      </c>
      <c r="O301" s="188"/>
      <c r="P301" s="188"/>
      <c r="Q301" s="188"/>
    </row>
    <row r="302" spans="1:17" hidden="1" x14ac:dyDescent="0.25">
      <c r="A302" s="167">
        <v>3</v>
      </c>
      <c r="B302" s="10"/>
      <c r="C302" s="167">
        <v>1</v>
      </c>
      <c r="D302" s="13">
        <v>1</v>
      </c>
      <c r="E302" s="165">
        <f>20000-4533-12105-2892-470</f>
        <v>0</v>
      </c>
      <c r="I302" s="138"/>
      <c r="J302" s="138"/>
      <c r="M302" s="278"/>
      <c r="N302" s="75">
        <f>E302-M302</f>
        <v>0</v>
      </c>
      <c r="P302" s="106"/>
      <c r="Q302" s="195"/>
    </row>
    <row r="303" spans="1:17" ht="24" hidden="1" thickBot="1" x14ac:dyDescent="0.3">
      <c r="A303" s="167">
        <v>4</v>
      </c>
      <c r="B303" s="10"/>
      <c r="C303" s="167">
        <v>1</v>
      </c>
      <c r="D303" s="13">
        <v>1</v>
      </c>
      <c r="E303" s="165"/>
      <c r="I303" s="138"/>
      <c r="J303" s="138"/>
      <c r="L303" s="314"/>
      <c r="M303" s="278"/>
      <c r="N303" s="75">
        <f>E303-M303</f>
        <v>0</v>
      </c>
      <c r="P303" s="106"/>
      <c r="Q303" s="195"/>
    </row>
    <row r="304" spans="1:17" ht="24" hidden="1" thickBot="1" x14ac:dyDescent="0.3">
      <c r="A304" s="144"/>
      <c r="B304" s="145" t="s">
        <v>20</v>
      </c>
      <c r="C304" s="144" t="s">
        <v>21</v>
      </c>
      <c r="D304" s="144" t="s">
        <v>21</v>
      </c>
      <c r="E304" s="146">
        <f>SUM(E300:E303)</f>
        <v>0</v>
      </c>
      <c r="I304" s="135">
        <f>SUM(I300:I303)</f>
        <v>0</v>
      </c>
      <c r="J304" s="135">
        <f>SUM(J300:J303)</f>
        <v>0</v>
      </c>
      <c r="L304" s="359" t="s">
        <v>4</v>
      </c>
      <c r="M304" s="360">
        <f>SUM(M300:M303)</f>
        <v>0</v>
      </c>
      <c r="N304" s="360">
        <f>SUM(N300:N303)</f>
        <v>0</v>
      </c>
      <c r="P304" s="106"/>
      <c r="Q304" s="195"/>
    </row>
    <row r="305" spans="1:17" hidden="1" x14ac:dyDescent="0.25">
      <c r="A305" s="17"/>
      <c r="B305" s="11"/>
      <c r="C305" s="17"/>
      <c r="D305" s="17"/>
      <c r="E305" s="17"/>
      <c r="F305" s="17"/>
      <c r="M305" s="278"/>
      <c r="P305" s="106"/>
      <c r="Q305" s="195"/>
    </row>
    <row r="306" spans="1:17" hidden="1" x14ac:dyDescent="0.25">
      <c r="A306" s="860" t="s">
        <v>118</v>
      </c>
      <c r="B306" s="860"/>
      <c r="C306" s="860"/>
      <c r="D306" s="860"/>
      <c r="E306" s="860"/>
      <c r="F306" s="860"/>
      <c r="G306" s="860"/>
      <c r="H306" s="860"/>
      <c r="I306" s="860"/>
      <c r="J306" s="860"/>
      <c r="M306" s="278"/>
      <c r="P306" s="106"/>
    </row>
    <row r="307" spans="1:17" hidden="1" x14ac:dyDescent="0.25">
      <c r="A307" s="30"/>
      <c r="B307" s="11"/>
      <c r="C307" s="17"/>
      <c r="D307" s="17"/>
      <c r="E307" s="17"/>
      <c r="F307" s="17"/>
      <c r="M307" s="278"/>
      <c r="P307" s="106"/>
    </row>
    <row r="308" spans="1:17" hidden="1" x14ac:dyDescent="0.25">
      <c r="A308" s="30"/>
      <c r="B308" s="11"/>
      <c r="C308" s="17"/>
      <c r="D308" s="17"/>
      <c r="E308" s="17"/>
      <c r="F308" s="17"/>
      <c r="I308" s="850" t="s">
        <v>172</v>
      </c>
      <c r="J308" s="850"/>
      <c r="K308" s="128"/>
      <c r="M308" s="278"/>
    </row>
    <row r="309" spans="1:17" ht="56.25" hidden="1" x14ac:dyDescent="0.25">
      <c r="A309" s="167" t="s">
        <v>24</v>
      </c>
      <c r="B309" s="167" t="s">
        <v>14</v>
      </c>
      <c r="C309" s="167" t="s">
        <v>74</v>
      </c>
      <c r="D309" s="167" t="s">
        <v>117</v>
      </c>
      <c r="F309" s="17"/>
      <c r="I309" s="133" t="s">
        <v>115</v>
      </c>
      <c r="J309" s="133" t="s">
        <v>173</v>
      </c>
      <c r="M309" s="278"/>
      <c r="P309" s="106"/>
    </row>
    <row r="310" spans="1:17" hidden="1" x14ac:dyDescent="0.25">
      <c r="A310" s="113">
        <v>1</v>
      </c>
      <c r="B310" s="113">
        <v>2</v>
      </c>
      <c r="C310" s="113">
        <v>3</v>
      </c>
      <c r="D310" s="113">
        <v>4</v>
      </c>
      <c r="E310" s="78"/>
      <c r="F310" s="1"/>
      <c r="G310" s="78"/>
      <c r="H310" s="78"/>
      <c r="I310" s="135"/>
      <c r="J310" s="135"/>
      <c r="M310" s="278"/>
      <c r="P310" s="106"/>
    </row>
    <row r="311" spans="1:17" hidden="1" x14ac:dyDescent="0.25">
      <c r="A311" s="167">
        <v>1</v>
      </c>
      <c r="B311" s="15"/>
      <c r="C311" s="13">
        <v>1</v>
      </c>
      <c r="D311" s="165"/>
      <c r="F311" s="17"/>
      <c r="I311" s="138"/>
      <c r="J311" s="138"/>
      <c r="L311" s="297"/>
      <c r="M311" s="278"/>
      <c r="N311" s="75">
        <f>D311-M311</f>
        <v>0</v>
      </c>
      <c r="P311" s="106"/>
    </row>
    <row r="312" spans="1:17" s="78" customFormat="1" hidden="1" x14ac:dyDescent="0.25">
      <c r="A312" s="167">
        <v>2</v>
      </c>
      <c r="B312" s="15"/>
      <c r="C312" s="13">
        <v>2</v>
      </c>
      <c r="D312" s="165"/>
      <c r="E312" s="67"/>
      <c r="F312" s="36"/>
      <c r="G312" s="67"/>
      <c r="H312" s="67"/>
      <c r="I312" s="138"/>
      <c r="J312" s="138"/>
      <c r="K312" s="79"/>
      <c r="L312" s="488"/>
      <c r="M312" s="278"/>
      <c r="N312" s="75">
        <f t="shared" ref="N312:N315" si="10">D312-M312</f>
        <v>0</v>
      </c>
      <c r="O312" s="188"/>
      <c r="P312" s="186"/>
      <c r="Q312" s="188"/>
    </row>
    <row r="313" spans="1:17" hidden="1" x14ac:dyDescent="0.25">
      <c r="A313" s="167">
        <v>3</v>
      </c>
      <c r="B313" s="15"/>
      <c r="C313" s="13">
        <v>1</v>
      </c>
      <c r="D313" s="165"/>
      <c r="F313" s="17"/>
      <c r="I313" s="138"/>
      <c r="J313" s="138"/>
      <c r="M313" s="278"/>
      <c r="N313" s="75">
        <f t="shared" si="10"/>
        <v>0</v>
      </c>
      <c r="P313" s="106"/>
      <c r="Q313" s="195"/>
    </row>
    <row r="314" spans="1:17" s="491" customFormat="1" hidden="1" x14ac:dyDescent="0.25">
      <c r="A314" s="493">
        <v>4</v>
      </c>
      <c r="B314" s="15"/>
      <c r="C314" s="13">
        <v>1</v>
      </c>
      <c r="D314" s="492"/>
      <c r="F314" s="17"/>
      <c r="I314" s="138"/>
      <c r="J314" s="138"/>
      <c r="K314" s="68"/>
      <c r="L314" s="314"/>
      <c r="M314" s="278"/>
      <c r="N314" s="75">
        <f t="shared" ref="N314" si="11">D314-M314</f>
        <v>0</v>
      </c>
      <c r="O314" s="184"/>
      <c r="P314" s="106"/>
      <c r="Q314" s="195"/>
    </row>
    <row r="315" spans="1:17" ht="24" hidden="1" thickBot="1" x14ac:dyDescent="0.3">
      <c r="A315" s="167">
        <v>5</v>
      </c>
      <c r="B315" s="15"/>
      <c r="C315" s="13">
        <v>1</v>
      </c>
      <c r="D315" s="165"/>
      <c r="F315" s="17"/>
      <c r="I315" s="138"/>
      <c r="J315" s="138"/>
      <c r="M315" s="278"/>
      <c r="N315" s="75">
        <f t="shared" si="10"/>
        <v>0</v>
      </c>
      <c r="P315" s="106"/>
      <c r="Q315" s="195"/>
    </row>
    <row r="316" spans="1:17" ht="24" hidden="1" thickBot="1" x14ac:dyDescent="0.3">
      <c r="A316" s="144"/>
      <c r="B316" s="145" t="s">
        <v>20</v>
      </c>
      <c r="C316" s="144" t="s">
        <v>21</v>
      </c>
      <c r="D316" s="146">
        <f>SUM(D311:D315)</f>
        <v>0</v>
      </c>
      <c r="F316" s="17"/>
      <c r="I316" s="135">
        <f>SUM(I311:I315)</f>
        <v>0</v>
      </c>
      <c r="J316" s="135">
        <f>SUM(J311:J315)</f>
        <v>0</v>
      </c>
      <c r="L316" s="359" t="s">
        <v>4</v>
      </c>
      <c r="M316" s="360">
        <f>SUM(M310:M315)</f>
        <v>0</v>
      </c>
      <c r="N316" s="360">
        <f>SUM(N310:N315)</f>
        <v>0</v>
      </c>
      <c r="P316" s="106"/>
      <c r="Q316" s="195"/>
    </row>
    <row r="317" spans="1:17" hidden="1" x14ac:dyDescent="0.25">
      <c r="A317" s="35"/>
      <c r="B317" s="11"/>
      <c r="C317" s="17"/>
      <c r="D317" s="17"/>
      <c r="E317" s="17"/>
      <c r="F317" s="17"/>
      <c r="M317" s="278"/>
      <c r="P317" s="106"/>
      <c r="Q317" s="195"/>
    </row>
    <row r="318" spans="1:17" hidden="1" x14ac:dyDescent="0.25">
      <c r="A318" s="864" t="s">
        <v>148</v>
      </c>
      <c r="B318" s="864"/>
      <c r="C318" s="864"/>
      <c r="D318" s="864"/>
      <c r="E318" s="864"/>
      <c r="F318" s="864"/>
      <c r="G318" s="864"/>
      <c r="H318" s="864"/>
      <c r="I318" s="864"/>
      <c r="J318" s="864"/>
      <c r="M318" s="278"/>
      <c r="P318" s="106"/>
    </row>
    <row r="319" spans="1:17" hidden="1" x14ac:dyDescent="0.25">
      <c r="A319" s="30"/>
      <c r="B319" s="11"/>
      <c r="C319" s="17"/>
      <c r="D319" s="17"/>
      <c r="E319" s="17"/>
      <c r="F319" s="17"/>
      <c r="M319" s="278"/>
      <c r="P319" s="106"/>
    </row>
    <row r="320" spans="1:17" hidden="1" x14ac:dyDescent="0.25">
      <c r="A320" s="30"/>
      <c r="B320" s="11"/>
      <c r="C320" s="17"/>
      <c r="D320" s="17"/>
      <c r="E320" s="17"/>
      <c r="F320" s="17"/>
      <c r="I320" s="850" t="s">
        <v>172</v>
      </c>
      <c r="J320" s="850"/>
      <c r="K320" s="129"/>
      <c r="M320" s="278"/>
      <c r="P320" s="106"/>
    </row>
    <row r="321" spans="1:17" ht="56.25" hidden="1" x14ac:dyDescent="0.25">
      <c r="A321" s="167" t="s">
        <v>24</v>
      </c>
      <c r="B321" s="167" t="s">
        <v>14</v>
      </c>
      <c r="C321" s="167" t="s">
        <v>74</v>
      </c>
      <c r="D321" s="167" t="s">
        <v>117</v>
      </c>
      <c r="F321" s="17"/>
      <c r="I321" s="133" t="s">
        <v>115</v>
      </c>
      <c r="J321" s="133" t="s">
        <v>173</v>
      </c>
      <c r="M321" s="278"/>
      <c r="P321" s="106"/>
    </row>
    <row r="322" spans="1:17" hidden="1" x14ac:dyDescent="0.25">
      <c r="A322" s="113">
        <v>1</v>
      </c>
      <c r="B322" s="113">
        <v>2</v>
      </c>
      <c r="C322" s="113">
        <v>3</v>
      </c>
      <c r="D322" s="113">
        <v>4</v>
      </c>
      <c r="E322" s="78"/>
      <c r="F322" s="1"/>
      <c r="G322" s="78"/>
      <c r="H322" s="78"/>
      <c r="I322" s="135"/>
      <c r="J322" s="135"/>
      <c r="M322" s="278"/>
      <c r="P322" s="106"/>
    </row>
    <row r="323" spans="1:17" hidden="1" x14ac:dyDescent="0.25">
      <c r="A323" s="167">
        <v>1</v>
      </c>
      <c r="B323" s="15"/>
      <c r="C323" s="13"/>
      <c r="D323" s="165"/>
      <c r="F323" s="17"/>
      <c r="G323" s="75"/>
      <c r="I323" s="138"/>
      <c r="J323" s="138"/>
      <c r="M323" s="278"/>
      <c r="P323" s="106"/>
    </row>
    <row r="324" spans="1:17" s="78" customFormat="1" hidden="1" x14ac:dyDescent="0.25">
      <c r="A324" s="167">
        <v>2</v>
      </c>
      <c r="B324" s="15"/>
      <c r="C324" s="13"/>
      <c r="D324" s="165"/>
      <c r="E324" s="67"/>
      <c r="F324" s="17"/>
      <c r="G324" s="67"/>
      <c r="H324" s="67"/>
      <c r="I324" s="138"/>
      <c r="J324" s="138"/>
      <c r="K324" s="79"/>
      <c r="M324" s="278"/>
      <c r="O324" s="188"/>
      <c r="P324" s="186"/>
      <c r="Q324" s="188"/>
    </row>
    <row r="325" spans="1:17" hidden="1" x14ac:dyDescent="0.25">
      <c r="A325" s="167"/>
      <c r="B325" s="15"/>
      <c r="C325" s="13"/>
      <c r="D325" s="165"/>
      <c r="F325" s="17"/>
      <c r="I325" s="138"/>
      <c r="J325" s="138"/>
      <c r="M325" s="278"/>
      <c r="P325" s="106"/>
      <c r="Q325" s="195"/>
    </row>
    <row r="326" spans="1:17" hidden="1" x14ac:dyDescent="0.25">
      <c r="A326" s="167"/>
      <c r="B326" s="15"/>
      <c r="C326" s="13"/>
      <c r="D326" s="165"/>
      <c r="F326" s="17"/>
      <c r="I326" s="138"/>
      <c r="J326" s="138"/>
      <c r="M326" s="278"/>
      <c r="P326" s="106"/>
      <c r="Q326" s="195"/>
    </row>
    <row r="327" spans="1:17" hidden="1" x14ac:dyDescent="0.25">
      <c r="A327" s="144"/>
      <c r="B327" s="145" t="s">
        <v>20</v>
      </c>
      <c r="C327" s="144" t="s">
        <v>21</v>
      </c>
      <c r="D327" s="146">
        <f>SUM(D323:D326)</f>
        <v>0</v>
      </c>
      <c r="F327" s="17"/>
      <c r="I327" s="135">
        <f>SUM(I323:I326)</f>
        <v>0</v>
      </c>
      <c r="J327" s="135">
        <f>SUM(J323:J326)</f>
        <v>0</v>
      </c>
      <c r="M327" s="278"/>
      <c r="P327" s="106"/>
      <c r="Q327" s="195"/>
    </row>
    <row r="328" spans="1:17" x14ac:dyDescent="0.25">
      <c r="A328" s="35"/>
      <c r="B328" s="11"/>
      <c r="C328" s="17"/>
      <c r="D328" s="17"/>
      <c r="E328" s="17"/>
      <c r="F328" s="17"/>
      <c r="M328" s="278"/>
      <c r="P328" s="106"/>
      <c r="Q328" s="195"/>
    </row>
    <row r="329" spans="1:17" x14ac:dyDescent="0.25">
      <c r="A329" s="861" t="s">
        <v>150</v>
      </c>
      <c r="B329" s="861"/>
      <c r="C329" s="861"/>
      <c r="D329" s="861"/>
      <c r="E329" s="861"/>
      <c r="F329" s="861"/>
      <c r="G329" s="861"/>
      <c r="H329" s="861"/>
      <c r="I329" s="861"/>
      <c r="J329" s="861"/>
      <c r="M329" s="278"/>
      <c r="P329" s="106"/>
    </row>
    <row r="330" spans="1:17" x14ac:dyDescent="0.25">
      <c r="A330" s="862"/>
      <c r="B330" s="862"/>
      <c r="C330" s="862"/>
      <c r="D330" s="862"/>
      <c r="E330" s="862"/>
      <c r="F330" s="17"/>
      <c r="I330" s="850" t="s">
        <v>172</v>
      </c>
      <c r="J330" s="850"/>
      <c r="M330" s="278"/>
      <c r="P330" s="106"/>
    </row>
    <row r="331" spans="1:17" ht="56.25" x14ac:dyDescent="0.25">
      <c r="A331" s="167" t="s">
        <v>15</v>
      </c>
      <c r="B331" s="167" t="s">
        <v>14</v>
      </c>
      <c r="C331" s="167" t="s">
        <v>27</v>
      </c>
      <c r="D331" s="167" t="s">
        <v>75</v>
      </c>
      <c r="E331" s="167" t="s">
        <v>7</v>
      </c>
      <c r="I331" s="133" t="s">
        <v>115</v>
      </c>
      <c r="J331" s="133" t="s">
        <v>173</v>
      </c>
      <c r="M331" s="278"/>
      <c r="P331" s="106"/>
    </row>
    <row r="332" spans="1:17" x14ac:dyDescent="0.25">
      <c r="A332" s="113">
        <v>1</v>
      </c>
      <c r="B332" s="113">
        <v>2</v>
      </c>
      <c r="C332" s="113">
        <v>3</v>
      </c>
      <c r="D332" s="113">
        <v>4</v>
      </c>
      <c r="E332" s="113">
        <v>5</v>
      </c>
      <c r="F332" s="78"/>
      <c r="G332" s="78"/>
      <c r="H332" s="78"/>
      <c r="I332" s="135"/>
      <c r="J332" s="135"/>
      <c r="M332" s="278"/>
      <c r="P332" s="106"/>
    </row>
    <row r="333" spans="1:17" x14ac:dyDescent="0.25">
      <c r="A333" s="167">
        <v>1</v>
      </c>
      <c r="B333" s="541" t="s">
        <v>362</v>
      </c>
      <c r="C333" s="167">
        <v>4</v>
      </c>
      <c r="D333" s="165">
        <f>E333/C333</f>
        <v>4018.4249999999993</v>
      </c>
      <c r="E333" s="165">
        <f>65223.2-14912-34237.5</f>
        <v>16073.699999999997</v>
      </c>
      <c r="I333" s="138">
        <f>65223.2-14912-34237.5</f>
        <v>16073.699999999997</v>
      </c>
      <c r="J333" s="138"/>
      <c r="M333" s="278"/>
      <c r="N333" s="758">
        <f>E333-M333</f>
        <v>16073.699999999997</v>
      </c>
      <c r="P333" s="106"/>
    </row>
    <row r="334" spans="1:17" s="78" customFormat="1" ht="84" customHeight="1" x14ac:dyDescent="0.25">
      <c r="A334" s="167">
        <v>2</v>
      </c>
      <c r="B334" s="10" t="s">
        <v>441</v>
      </c>
      <c r="C334" s="167">
        <v>3</v>
      </c>
      <c r="D334" s="291">
        <f>E334/C334</f>
        <v>4128.333333333333</v>
      </c>
      <c r="E334" s="165">
        <v>12385</v>
      </c>
      <c r="F334" s="67"/>
      <c r="G334" s="67"/>
      <c r="H334" s="67"/>
      <c r="I334" s="138">
        <v>12385</v>
      </c>
      <c r="J334" s="138"/>
      <c r="K334" s="79"/>
      <c r="L334" s="313"/>
      <c r="M334" s="278">
        <v>12385</v>
      </c>
      <c r="N334" s="758">
        <f t="shared" ref="N334:N336" si="12">E334-M334</f>
        <v>0</v>
      </c>
      <c r="O334" s="188"/>
      <c r="P334" s="186"/>
      <c r="Q334" s="188"/>
    </row>
    <row r="335" spans="1:17" ht="24" thickBot="1" x14ac:dyDescent="0.3">
      <c r="A335" s="167">
        <v>3</v>
      </c>
      <c r="B335" s="10" t="s">
        <v>317</v>
      </c>
      <c r="C335" s="167">
        <v>50</v>
      </c>
      <c r="D335" s="300">
        <f>E335/C335</f>
        <v>684.75</v>
      </c>
      <c r="E335" s="165">
        <v>34237.5</v>
      </c>
      <c r="I335" s="138">
        <v>34237.5</v>
      </c>
      <c r="J335" s="138"/>
      <c r="M335" s="278">
        <v>34237.5</v>
      </c>
      <c r="N335" s="758">
        <f t="shared" si="12"/>
        <v>0</v>
      </c>
      <c r="P335" s="106"/>
      <c r="Q335" s="195"/>
    </row>
    <row r="336" spans="1:17" ht="24" hidden="1" thickBot="1" x14ac:dyDescent="0.3">
      <c r="A336" s="167"/>
      <c r="B336" s="10"/>
      <c r="C336" s="167"/>
      <c r="D336" s="165"/>
      <c r="E336" s="165"/>
      <c r="I336" s="138"/>
      <c r="J336" s="138"/>
      <c r="M336" s="278"/>
      <c r="N336" s="758">
        <f t="shared" si="12"/>
        <v>0</v>
      </c>
      <c r="P336" s="106"/>
      <c r="Q336" s="195"/>
    </row>
    <row r="337" spans="1:17" ht="24" thickBot="1" x14ac:dyDescent="0.3">
      <c r="A337" s="144"/>
      <c r="B337" s="145" t="s">
        <v>20</v>
      </c>
      <c r="C337" s="144"/>
      <c r="D337" s="144" t="s">
        <v>21</v>
      </c>
      <c r="E337" s="146">
        <f>SUM(E333:E336)</f>
        <v>62696.2</v>
      </c>
      <c r="I337" s="135">
        <f>SUM(I333:I336)</f>
        <v>62696.2</v>
      </c>
      <c r="J337" s="135">
        <f>SUM(J333:J336)</f>
        <v>0</v>
      </c>
      <c r="L337" s="359" t="s">
        <v>4</v>
      </c>
      <c r="M337" s="360">
        <f>SUM(M333:M336)</f>
        <v>46622.5</v>
      </c>
      <c r="N337" s="360">
        <f>SUM(N333:N336)</f>
        <v>16073.699999999997</v>
      </c>
      <c r="P337" s="106"/>
      <c r="Q337" s="195"/>
    </row>
    <row r="338" spans="1:17" x14ac:dyDescent="0.25">
      <c r="A338" s="17"/>
      <c r="B338" s="11"/>
      <c r="C338" s="17"/>
      <c r="D338" s="17"/>
      <c r="E338" s="17"/>
      <c r="F338" s="17"/>
      <c r="M338" s="278"/>
      <c r="P338" s="106"/>
      <c r="Q338" s="195"/>
    </row>
    <row r="339" spans="1:17" x14ac:dyDescent="0.25">
      <c r="A339" s="861" t="s">
        <v>151</v>
      </c>
      <c r="B339" s="861"/>
      <c r="C339" s="861"/>
      <c r="D339" s="861"/>
      <c r="E339" s="861"/>
      <c r="F339" s="861"/>
      <c r="G339" s="861"/>
      <c r="H339" s="861"/>
      <c r="I339" s="861"/>
      <c r="J339" s="861"/>
      <c r="M339" s="278"/>
      <c r="P339" s="106"/>
    </row>
    <row r="340" spans="1:17" x14ac:dyDescent="0.25">
      <c r="A340" s="862"/>
      <c r="B340" s="862"/>
      <c r="C340" s="862"/>
      <c r="D340" s="862"/>
      <c r="E340" s="862"/>
      <c r="F340" s="862"/>
      <c r="I340" s="850" t="s">
        <v>172</v>
      </c>
      <c r="J340" s="850"/>
      <c r="M340" s="278"/>
      <c r="P340" s="106"/>
    </row>
    <row r="341" spans="1:17" ht="56.25" x14ac:dyDescent="0.25">
      <c r="A341" s="167" t="s">
        <v>24</v>
      </c>
      <c r="B341" s="167" t="s">
        <v>14</v>
      </c>
      <c r="C341" s="167" t="s">
        <v>78</v>
      </c>
      <c r="D341" s="167" t="s">
        <v>27</v>
      </c>
      <c r="E341" s="167" t="s">
        <v>79</v>
      </c>
      <c r="F341" s="167" t="s">
        <v>7</v>
      </c>
      <c r="I341" s="133" t="s">
        <v>115</v>
      </c>
      <c r="J341" s="133" t="s">
        <v>173</v>
      </c>
      <c r="K341" s="81"/>
      <c r="L341" s="81"/>
      <c r="M341" s="278"/>
      <c r="P341" s="106"/>
    </row>
    <row r="342" spans="1:17" x14ac:dyDescent="0.25">
      <c r="A342" s="113">
        <v>1</v>
      </c>
      <c r="B342" s="113">
        <v>2</v>
      </c>
      <c r="C342" s="113">
        <v>3</v>
      </c>
      <c r="D342" s="113">
        <v>4</v>
      </c>
      <c r="E342" s="113">
        <v>5</v>
      </c>
      <c r="F342" s="113">
        <v>6</v>
      </c>
      <c r="G342" s="78"/>
      <c r="H342" s="78"/>
      <c r="I342" s="135"/>
      <c r="J342" s="135"/>
      <c r="M342" s="278"/>
      <c r="P342" s="106"/>
    </row>
    <row r="343" spans="1:17" ht="117" thickBot="1" x14ac:dyDescent="0.4">
      <c r="A343" s="167">
        <v>1</v>
      </c>
      <c r="B343" s="10" t="s">
        <v>440</v>
      </c>
      <c r="C343" s="167" t="s">
        <v>229</v>
      </c>
      <c r="D343" s="167">
        <v>5</v>
      </c>
      <c r="E343" s="165">
        <f>F343/D343</f>
        <v>486.6</v>
      </c>
      <c r="F343" s="165">
        <v>2433</v>
      </c>
      <c r="I343" s="138">
        <v>2433</v>
      </c>
      <c r="J343" s="138"/>
      <c r="M343" s="599">
        <v>2433</v>
      </c>
      <c r="N343" s="563">
        <f>F343-M343</f>
        <v>0</v>
      </c>
      <c r="P343" s="106"/>
    </row>
    <row r="344" spans="1:17" s="78" customFormat="1" hidden="1" x14ac:dyDescent="0.25">
      <c r="A344" s="167">
        <v>2</v>
      </c>
      <c r="B344" s="10"/>
      <c r="C344" s="167"/>
      <c r="D344" s="167"/>
      <c r="E344" s="165"/>
      <c r="F344" s="165"/>
      <c r="G344" s="67"/>
      <c r="H344" s="67"/>
      <c r="I344" s="138"/>
      <c r="J344" s="138"/>
      <c r="K344" s="79"/>
      <c r="M344" s="278"/>
      <c r="O344" s="188"/>
      <c r="P344" s="186"/>
      <c r="Q344" s="188"/>
    </row>
    <row r="345" spans="1:17" hidden="1" x14ac:dyDescent="0.25">
      <c r="A345" s="167">
        <v>3</v>
      </c>
      <c r="B345" s="10"/>
      <c r="C345" s="167"/>
      <c r="D345" s="167"/>
      <c r="E345" s="165"/>
      <c r="F345" s="165"/>
      <c r="I345" s="138"/>
      <c r="J345" s="138"/>
      <c r="K345" s="76"/>
      <c r="M345" s="278"/>
      <c r="P345" s="106"/>
      <c r="Q345" s="195"/>
    </row>
    <row r="346" spans="1:17" hidden="1" x14ac:dyDescent="0.25">
      <c r="A346" s="167">
        <v>4</v>
      </c>
      <c r="B346" s="10"/>
      <c r="C346" s="167"/>
      <c r="D346" s="167"/>
      <c r="E346" s="165"/>
      <c r="F346" s="165"/>
      <c r="I346" s="138"/>
      <c r="J346" s="138"/>
      <c r="M346" s="573"/>
      <c r="P346" s="106"/>
      <c r="Q346" s="195"/>
    </row>
    <row r="347" spans="1:17" ht="24" thickBot="1" x14ac:dyDescent="0.3">
      <c r="A347" s="144"/>
      <c r="B347" s="145" t="s">
        <v>20</v>
      </c>
      <c r="C347" s="144" t="s">
        <v>21</v>
      </c>
      <c r="D347" s="144" t="s">
        <v>21</v>
      </c>
      <c r="E347" s="144" t="s">
        <v>21</v>
      </c>
      <c r="F347" s="146">
        <f>F346+F344+F345+F343</f>
        <v>2433</v>
      </c>
      <c r="I347" s="135">
        <f>SUM(I343:I346)</f>
        <v>2433</v>
      </c>
      <c r="J347" s="135">
        <f>SUM(J343:J346)</f>
        <v>0</v>
      </c>
      <c r="L347" s="707"/>
      <c r="M347" s="360">
        <f>SUM(M343)</f>
        <v>2433</v>
      </c>
      <c r="N347" s="360">
        <f>SUM(N343)</f>
        <v>0</v>
      </c>
      <c r="P347" s="106"/>
      <c r="Q347" s="195"/>
    </row>
    <row r="348" spans="1:17" x14ac:dyDescent="0.25">
      <c r="A348" s="17"/>
      <c r="B348" s="11"/>
      <c r="C348" s="17"/>
      <c r="D348" s="17"/>
      <c r="E348" s="17"/>
      <c r="F348" s="36"/>
      <c r="M348" s="358"/>
      <c r="P348" s="106"/>
      <c r="Q348" s="195"/>
    </row>
    <row r="349" spans="1:17" hidden="1" x14ac:dyDescent="0.25">
      <c r="A349" s="861" t="s">
        <v>152</v>
      </c>
      <c r="B349" s="861"/>
      <c r="C349" s="861"/>
      <c r="D349" s="861"/>
      <c r="E349" s="861"/>
      <c r="F349" s="861"/>
      <c r="G349" s="861"/>
      <c r="H349" s="861"/>
      <c r="I349" s="861"/>
      <c r="J349" s="861"/>
      <c r="M349" s="278"/>
      <c r="P349" s="106"/>
    </row>
    <row r="350" spans="1:17" hidden="1" x14ac:dyDescent="0.25">
      <c r="A350" s="862"/>
      <c r="B350" s="862"/>
      <c r="C350" s="862"/>
      <c r="D350" s="862"/>
      <c r="E350" s="862"/>
      <c r="F350" s="862"/>
      <c r="I350" s="850" t="s">
        <v>172</v>
      </c>
      <c r="J350" s="850"/>
      <c r="M350" s="278"/>
      <c r="P350" s="106"/>
    </row>
    <row r="351" spans="1:17" ht="56.25" hidden="1" x14ac:dyDescent="0.25">
      <c r="A351" s="167" t="s">
        <v>24</v>
      </c>
      <c r="B351" s="167" t="s">
        <v>14</v>
      </c>
      <c r="C351" s="167" t="s">
        <v>78</v>
      </c>
      <c r="D351" s="167" t="s">
        <v>27</v>
      </c>
      <c r="E351" s="167" t="s">
        <v>79</v>
      </c>
      <c r="F351" s="167" t="s">
        <v>7</v>
      </c>
      <c r="I351" s="133" t="s">
        <v>115</v>
      </c>
      <c r="J351" s="133" t="s">
        <v>173</v>
      </c>
      <c r="K351" s="81"/>
      <c r="L351" s="81"/>
      <c r="M351" s="278"/>
      <c r="P351" s="106"/>
    </row>
    <row r="352" spans="1:17" hidden="1" x14ac:dyDescent="0.25">
      <c r="A352" s="113">
        <v>1</v>
      </c>
      <c r="B352" s="113">
        <v>2</v>
      </c>
      <c r="C352" s="113">
        <v>3</v>
      </c>
      <c r="D352" s="113">
        <v>4</v>
      </c>
      <c r="E352" s="113">
        <v>5</v>
      </c>
      <c r="F352" s="113">
        <v>6</v>
      </c>
      <c r="G352" s="78"/>
      <c r="H352" s="78"/>
      <c r="I352" s="135"/>
      <c r="J352" s="135"/>
      <c r="M352" s="278"/>
      <c r="P352" s="106"/>
    </row>
    <row r="353" spans="1:17" hidden="1" x14ac:dyDescent="0.25">
      <c r="A353" s="167">
        <v>1</v>
      </c>
      <c r="B353" s="10"/>
      <c r="C353" s="167"/>
      <c r="D353" s="167"/>
      <c r="E353" s="165" t="e">
        <f>F353/D353</f>
        <v>#DIV/0!</v>
      </c>
      <c r="F353" s="165"/>
      <c r="I353" s="138"/>
      <c r="J353" s="138"/>
      <c r="M353" s="278"/>
      <c r="P353" s="106"/>
    </row>
    <row r="354" spans="1:17" s="78" customFormat="1" hidden="1" x14ac:dyDescent="0.25">
      <c r="A354" s="167">
        <v>2</v>
      </c>
      <c r="B354" s="10"/>
      <c r="C354" s="14"/>
      <c r="D354" s="14"/>
      <c r="E354" s="165" t="e">
        <f t="shared" ref="E354:E356" si="13">F354/D354</f>
        <v>#DIV/0!</v>
      </c>
      <c r="F354" s="165"/>
      <c r="G354" s="67"/>
      <c r="H354" s="67"/>
      <c r="I354" s="138"/>
      <c r="J354" s="138"/>
      <c r="K354" s="79"/>
      <c r="M354" s="278"/>
      <c r="O354" s="188"/>
      <c r="P354" s="186"/>
      <c r="Q354" s="188"/>
    </row>
    <row r="355" spans="1:17" hidden="1" x14ac:dyDescent="0.25">
      <c r="A355" s="167"/>
      <c r="B355" s="10"/>
      <c r="C355" s="14"/>
      <c r="D355" s="14"/>
      <c r="E355" s="165" t="e">
        <f t="shared" si="13"/>
        <v>#DIV/0!</v>
      </c>
      <c r="F355" s="165"/>
      <c r="I355" s="138"/>
      <c r="J355" s="138"/>
      <c r="M355" s="278"/>
      <c r="P355" s="106"/>
    </row>
    <row r="356" spans="1:17" hidden="1" x14ac:dyDescent="0.25">
      <c r="A356" s="167">
        <v>3</v>
      </c>
      <c r="B356" s="10"/>
      <c r="C356" s="167"/>
      <c r="D356" s="167"/>
      <c r="E356" s="165" t="e">
        <f t="shared" si="13"/>
        <v>#DIV/0!</v>
      </c>
      <c r="F356" s="165"/>
      <c r="I356" s="138"/>
      <c r="J356" s="138"/>
      <c r="M356" s="278"/>
      <c r="P356" s="106"/>
    </row>
    <row r="357" spans="1:17" hidden="1" x14ac:dyDescent="0.25">
      <c r="A357" s="144"/>
      <c r="B357" s="145" t="s">
        <v>20</v>
      </c>
      <c r="C357" s="144" t="s">
        <v>21</v>
      </c>
      <c r="D357" s="144" t="s">
        <v>21</v>
      </c>
      <c r="E357" s="144" t="s">
        <v>21</v>
      </c>
      <c r="F357" s="146">
        <f>F356+F354+F353+F355</f>
        <v>0</v>
      </c>
      <c r="I357" s="135">
        <f>SUM(I353:I356)</f>
        <v>0</v>
      </c>
      <c r="J357" s="135">
        <f>SUM(J353:J356)</f>
        <v>0</v>
      </c>
      <c r="M357" s="278"/>
      <c r="P357" s="106"/>
    </row>
    <row r="358" spans="1:17" hidden="1" x14ac:dyDescent="0.25">
      <c r="A358" s="17"/>
      <c r="B358" s="11"/>
      <c r="C358" s="17"/>
      <c r="D358" s="17"/>
      <c r="E358" s="17"/>
      <c r="F358" s="36"/>
      <c r="M358" s="278"/>
      <c r="P358" s="106"/>
    </row>
    <row r="359" spans="1:17" hidden="1" x14ac:dyDescent="0.25">
      <c r="A359" s="861" t="s">
        <v>153</v>
      </c>
      <c r="B359" s="861"/>
      <c r="C359" s="861"/>
      <c r="D359" s="861"/>
      <c r="E359" s="861"/>
      <c r="F359" s="861"/>
      <c r="G359" s="861"/>
      <c r="H359" s="861"/>
      <c r="I359" s="861"/>
      <c r="J359" s="861"/>
      <c r="M359" s="278"/>
      <c r="P359" s="106"/>
    </row>
    <row r="360" spans="1:17" hidden="1" x14ac:dyDescent="0.25">
      <c r="A360" s="862"/>
      <c r="B360" s="862"/>
      <c r="C360" s="862"/>
      <c r="D360" s="862"/>
      <c r="E360" s="862"/>
      <c r="F360" s="862"/>
      <c r="I360" s="850" t="s">
        <v>172</v>
      </c>
      <c r="J360" s="850"/>
      <c r="M360" s="278"/>
      <c r="P360" s="106"/>
    </row>
    <row r="361" spans="1:17" ht="56.25" hidden="1" x14ac:dyDescent="0.25">
      <c r="A361" s="167" t="s">
        <v>24</v>
      </c>
      <c r="B361" s="167" t="s">
        <v>14</v>
      </c>
      <c r="C361" s="167" t="s">
        <v>78</v>
      </c>
      <c r="D361" s="167" t="s">
        <v>27</v>
      </c>
      <c r="E361" s="167" t="s">
        <v>79</v>
      </c>
      <c r="F361" s="167" t="s">
        <v>7</v>
      </c>
      <c r="I361" s="133" t="s">
        <v>115</v>
      </c>
      <c r="J361" s="133" t="s">
        <v>173</v>
      </c>
      <c r="K361" s="81"/>
      <c r="L361" s="81"/>
      <c r="M361" s="278"/>
      <c r="P361" s="106"/>
    </row>
    <row r="362" spans="1:17" hidden="1" x14ac:dyDescent="0.25">
      <c r="A362" s="113">
        <v>1</v>
      </c>
      <c r="B362" s="113">
        <v>2</v>
      </c>
      <c r="C362" s="113">
        <v>3</v>
      </c>
      <c r="D362" s="113">
        <v>4</v>
      </c>
      <c r="E362" s="113">
        <v>5</v>
      </c>
      <c r="F362" s="113">
        <v>6</v>
      </c>
      <c r="G362" s="78"/>
      <c r="H362" s="78"/>
      <c r="I362" s="135"/>
      <c r="J362" s="135"/>
      <c r="M362" s="278"/>
      <c r="P362" s="106"/>
    </row>
    <row r="363" spans="1:17" hidden="1" x14ac:dyDescent="0.25">
      <c r="A363" s="167">
        <v>1</v>
      </c>
      <c r="B363" s="10"/>
      <c r="C363" s="167"/>
      <c r="D363" s="167"/>
      <c r="E363" s="165" t="e">
        <f>F363/D363</f>
        <v>#DIV/0!</v>
      </c>
      <c r="F363" s="165"/>
      <c r="I363" s="138"/>
      <c r="J363" s="138"/>
      <c r="M363" s="278"/>
      <c r="P363" s="106"/>
    </row>
    <row r="364" spans="1:17" s="78" customFormat="1" hidden="1" x14ac:dyDescent="0.25">
      <c r="A364" s="167">
        <v>2</v>
      </c>
      <c r="B364" s="10"/>
      <c r="C364" s="14"/>
      <c r="D364" s="14"/>
      <c r="E364" s="165" t="e">
        <f t="shared" ref="E364:E366" si="14">F364/D364</f>
        <v>#DIV/0!</v>
      </c>
      <c r="F364" s="165"/>
      <c r="G364" s="67"/>
      <c r="H364" s="67"/>
      <c r="I364" s="138"/>
      <c r="J364" s="138"/>
      <c r="K364" s="79"/>
      <c r="M364" s="278"/>
      <c r="O364" s="188"/>
      <c r="P364" s="186"/>
      <c r="Q364" s="188"/>
    </row>
    <row r="365" spans="1:17" hidden="1" x14ac:dyDescent="0.25">
      <c r="A365" s="167"/>
      <c r="B365" s="10"/>
      <c r="C365" s="14"/>
      <c r="D365" s="14"/>
      <c r="E365" s="165" t="e">
        <f t="shared" si="14"/>
        <v>#DIV/0!</v>
      </c>
      <c r="F365" s="165"/>
      <c r="I365" s="138"/>
      <c r="J365" s="138"/>
      <c r="M365" s="278"/>
      <c r="P365" s="106"/>
    </row>
    <row r="366" spans="1:17" hidden="1" x14ac:dyDescent="0.25">
      <c r="A366" s="167">
        <v>3</v>
      </c>
      <c r="B366" s="10"/>
      <c r="C366" s="167"/>
      <c r="D366" s="167"/>
      <c r="E366" s="165" t="e">
        <f t="shared" si="14"/>
        <v>#DIV/0!</v>
      </c>
      <c r="F366" s="165"/>
      <c r="I366" s="138"/>
      <c r="J366" s="138"/>
      <c r="M366" s="278"/>
      <c r="P366" s="106"/>
    </row>
    <row r="367" spans="1:17" hidden="1" x14ac:dyDescent="0.25">
      <c r="A367" s="144"/>
      <c r="B367" s="145" t="s">
        <v>20</v>
      </c>
      <c r="C367" s="144" t="s">
        <v>21</v>
      </c>
      <c r="D367" s="144" t="s">
        <v>21</v>
      </c>
      <c r="E367" s="144" t="s">
        <v>21</v>
      </c>
      <c r="F367" s="146">
        <f>F366+F364+F363+F365</f>
        <v>0</v>
      </c>
      <c r="I367" s="135">
        <f>SUM(I363:I366)</f>
        <v>0</v>
      </c>
      <c r="J367" s="135">
        <f>SUM(J363:J366)</f>
        <v>0</v>
      </c>
      <c r="M367" s="278"/>
      <c r="P367" s="106"/>
    </row>
    <row r="368" spans="1:17" hidden="1" x14ac:dyDescent="0.25">
      <c r="A368" s="17"/>
      <c r="B368" s="11"/>
      <c r="C368" s="17"/>
      <c r="D368" s="17"/>
      <c r="E368" s="17"/>
      <c r="F368" s="36"/>
      <c r="M368" s="278"/>
      <c r="P368" s="106"/>
    </row>
    <row r="369" spans="1:17" x14ac:dyDescent="0.25">
      <c r="A369" s="861" t="s">
        <v>154</v>
      </c>
      <c r="B369" s="861"/>
      <c r="C369" s="861"/>
      <c r="D369" s="861"/>
      <c r="E369" s="861"/>
      <c r="F369" s="861"/>
      <c r="G369" s="861"/>
      <c r="H369" s="861"/>
      <c r="I369" s="861"/>
      <c r="J369" s="861"/>
      <c r="M369" s="278"/>
      <c r="P369" s="106"/>
    </row>
    <row r="370" spans="1:17" x14ac:dyDescent="0.25">
      <c r="A370" s="862"/>
      <c r="B370" s="862"/>
      <c r="C370" s="862"/>
      <c r="D370" s="862"/>
      <c r="E370" s="862"/>
      <c r="F370" s="862"/>
      <c r="I370" s="850" t="s">
        <v>172</v>
      </c>
      <c r="J370" s="850"/>
      <c r="M370" s="278"/>
      <c r="P370" s="106"/>
    </row>
    <row r="371" spans="1:17" ht="56.25" x14ac:dyDescent="0.25">
      <c r="A371" s="167" t="s">
        <v>24</v>
      </c>
      <c r="B371" s="167" t="s">
        <v>14</v>
      </c>
      <c r="C371" s="167" t="s">
        <v>78</v>
      </c>
      <c r="D371" s="167" t="s">
        <v>27</v>
      </c>
      <c r="E371" s="167" t="s">
        <v>79</v>
      </c>
      <c r="F371" s="167" t="s">
        <v>7</v>
      </c>
      <c r="I371" s="133" t="s">
        <v>115</v>
      </c>
      <c r="J371" s="133" t="s">
        <v>173</v>
      </c>
      <c r="K371" s="81"/>
      <c r="L371" s="81"/>
      <c r="M371" s="278"/>
      <c r="P371" s="106"/>
    </row>
    <row r="372" spans="1:17" x14ac:dyDescent="0.25">
      <c r="A372" s="112">
        <v>1</v>
      </c>
      <c r="B372" s="112">
        <v>2</v>
      </c>
      <c r="C372" s="112">
        <v>3</v>
      </c>
      <c r="D372" s="112">
        <v>4</v>
      </c>
      <c r="E372" s="113">
        <v>5</v>
      </c>
      <c r="F372" s="113">
        <v>6</v>
      </c>
      <c r="G372" s="8"/>
      <c r="H372" s="8"/>
      <c r="I372" s="135"/>
      <c r="J372" s="135"/>
      <c r="M372" s="278"/>
      <c r="P372" s="106"/>
    </row>
    <row r="373" spans="1:17" ht="47.25" thickBot="1" x14ac:dyDescent="0.3">
      <c r="A373" s="167">
        <v>1</v>
      </c>
      <c r="B373" s="260" t="s">
        <v>450</v>
      </c>
      <c r="C373" s="264" t="s">
        <v>229</v>
      </c>
      <c r="D373" s="261">
        <v>49</v>
      </c>
      <c r="E373" s="749">
        <f>F373/D373</f>
        <v>250.9795918367347</v>
      </c>
      <c r="F373" s="94">
        <v>12298</v>
      </c>
      <c r="I373" s="138"/>
      <c r="J373" s="138"/>
      <c r="M373" s="278">
        <v>12298</v>
      </c>
      <c r="N373" s="563">
        <f>F373-M373</f>
        <v>0</v>
      </c>
      <c r="P373" s="106"/>
    </row>
    <row r="374" spans="1:17" s="8" customFormat="1" hidden="1" x14ac:dyDescent="0.25">
      <c r="A374" s="167">
        <v>2</v>
      </c>
      <c r="B374" s="10"/>
      <c r="C374" s="505" t="s">
        <v>229</v>
      </c>
      <c r="D374" s="14"/>
      <c r="E374" s="165" t="e">
        <f t="shared" ref="E374:E378" si="15">F374/D374</f>
        <v>#DIV/0!</v>
      </c>
      <c r="F374" s="165"/>
      <c r="G374" s="67"/>
      <c r="H374" s="67"/>
      <c r="I374" s="138"/>
      <c r="J374" s="138"/>
      <c r="K374" s="80"/>
      <c r="L374" s="506"/>
      <c r="M374" s="278"/>
      <c r="N374" s="75">
        <f>F374-M374</f>
        <v>0</v>
      </c>
      <c r="O374" s="192"/>
      <c r="P374" s="187"/>
      <c r="Q374" s="192"/>
    </row>
    <row r="375" spans="1:17" hidden="1" x14ac:dyDescent="0.25">
      <c r="A375" s="167">
        <v>3</v>
      </c>
      <c r="B375" s="10"/>
      <c r="C375" s="512" t="s">
        <v>229</v>
      </c>
      <c r="D375" s="14"/>
      <c r="E375" s="513" t="e">
        <f t="shared" ref="E375:E377" si="16">F375/D375</f>
        <v>#DIV/0!</v>
      </c>
      <c r="F375" s="513"/>
      <c r="I375" s="138"/>
      <c r="J375" s="138"/>
      <c r="M375" s="278"/>
      <c r="N375" s="75">
        <f>F375-M375</f>
        <v>0</v>
      </c>
      <c r="P375" s="106"/>
    </row>
    <row r="376" spans="1:17" s="511" customFormat="1" hidden="1" x14ac:dyDescent="0.25">
      <c r="A376" s="512">
        <v>4</v>
      </c>
      <c r="B376" s="10"/>
      <c r="C376" s="512" t="s">
        <v>229</v>
      </c>
      <c r="D376" s="512"/>
      <c r="E376" s="513" t="e">
        <f t="shared" si="16"/>
        <v>#DIV/0!</v>
      </c>
      <c r="F376" s="513"/>
      <c r="I376" s="138"/>
      <c r="J376" s="138"/>
      <c r="K376" s="68"/>
      <c r="M376" s="278"/>
      <c r="N376" s="75">
        <f t="shared" ref="N376:N378" si="17">F376-M376</f>
        <v>0</v>
      </c>
      <c r="O376" s="184"/>
      <c r="P376" s="106"/>
      <c r="Q376" s="184"/>
    </row>
    <row r="377" spans="1:17" s="514" customFormat="1" hidden="1" x14ac:dyDescent="0.25">
      <c r="A377" s="516">
        <v>5</v>
      </c>
      <c r="B377" s="10"/>
      <c r="C377" s="516" t="s">
        <v>229</v>
      </c>
      <c r="D377" s="516"/>
      <c r="E377" s="515" t="e">
        <f t="shared" si="16"/>
        <v>#DIV/0!</v>
      </c>
      <c r="F377" s="515"/>
      <c r="I377" s="138"/>
      <c r="J377" s="138"/>
      <c r="K377" s="68"/>
      <c r="M377" s="278"/>
      <c r="N377" s="75">
        <f t="shared" si="17"/>
        <v>0</v>
      </c>
      <c r="O377" s="184"/>
      <c r="P377" s="106"/>
      <c r="Q377" s="184"/>
    </row>
    <row r="378" spans="1:17" ht="24" hidden="1" thickBot="1" x14ac:dyDescent="0.3">
      <c r="A378" s="167">
        <v>6</v>
      </c>
      <c r="B378" s="10"/>
      <c r="C378" s="167" t="s">
        <v>229</v>
      </c>
      <c r="D378" s="167"/>
      <c r="E378" s="165" t="e">
        <f t="shared" si="15"/>
        <v>#DIV/0!</v>
      </c>
      <c r="F378" s="165"/>
      <c r="I378" s="138"/>
      <c r="J378" s="138"/>
      <c r="M378" s="278"/>
      <c r="N378" s="75">
        <f t="shared" si="17"/>
        <v>0</v>
      </c>
      <c r="P378" s="106"/>
    </row>
    <row r="379" spans="1:17" ht="24" thickBot="1" x14ac:dyDescent="0.3">
      <c r="A379" s="144"/>
      <c r="B379" s="145" t="s">
        <v>20</v>
      </c>
      <c r="C379" s="144" t="s">
        <v>21</v>
      </c>
      <c r="D379" s="144" t="s">
        <v>21</v>
      </c>
      <c r="E379" s="144" t="s">
        <v>21</v>
      </c>
      <c r="F379" s="146">
        <f>SUM(F373:F378)</f>
        <v>12298</v>
      </c>
      <c r="I379" s="135">
        <f>SUM(I373:I378)</f>
        <v>0</v>
      </c>
      <c r="J379" s="135">
        <f>SUM(J373:J378)</f>
        <v>0</v>
      </c>
      <c r="L379" s="359" t="s">
        <v>4</v>
      </c>
      <c r="M379" s="360">
        <f>SUM(M373)</f>
        <v>12298</v>
      </c>
      <c r="N379" s="360">
        <f>SUM(N373)</f>
        <v>0</v>
      </c>
      <c r="P379" s="106"/>
    </row>
    <row r="380" spans="1:17" x14ac:dyDescent="0.25">
      <c r="A380" s="17"/>
      <c r="B380" s="11"/>
      <c r="C380" s="17"/>
      <c r="D380" s="17"/>
      <c r="E380" s="17"/>
      <c r="F380" s="36"/>
      <c r="M380" s="278"/>
      <c r="P380" s="106"/>
    </row>
    <row r="381" spans="1:17" x14ac:dyDescent="0.25">
      <c r="A381" s="861" t="s">
        <v>155</v>
      </c>
      <c r="B381" s="861"/>
      <c r="C381" s="861"/>
      <c r="D381" s="861"/>
      <c r="E381" s="861"/>
      <c r="F381" s="861"/>
      <c r="G381" s="861"/>
      <c r="H381" s="861"/>
      <c r="I381" s="861"/>
      <c r="J381" s="861"/>
      <c r="M381" s="278"/>
      <c r="P381" s="106"/>
    </row>
    <row r="382" spans="1:17" x14ac:dyDescent="0.25">
      <c r="A382" s="862"/>
      <c r="B382" s="862"/>
      <c r="C382" s="862"/>
      <c r="D382" s="862"/>
      <c r="E382" s="862"/>
      <c r="F382" s="862"/>
      <c r="I382" s="850" t="s">
        <v>172</v>
      </c>
      <c r="J382" s="850"/>
      <c r="M382" s="278"/>
      <c r="P382" s="106"/>
    </row>
    <row r="383" spans="1:17" ht="56.25" x14ac:dyDescent="0.25">
      <c r="A383" s="167" t="s">
        <v>24</v>
      </c>
      <c r="B383" s="167" t="s">
        <v>14</v>
      </c>
      <c r="C383" s="167" t="s">
        <v>78</v>
      </c>
      <c r="D383" s="167" t="s">
        <v>27</v>
      </c>
      <c r="E383" s="167" t="s">
        <v>79</v>
      </c>
      <c r="F383" s="167" t="s">
        <v>7</v>
      </c>
      <c r="I383" s="133" t="s">
        <v>115</v>
      </c>
      <c r="J383" s="133" t="s">
        <v>173</v>
      </c>
      <c r="K383" s="81"/>
      <c r="L383" s="105"/>
      <c r="M383" s="278"/>
      <c r="P383" s="106"/>
    </row>
    <row r="384" spans="1:17" x14ac:dyDescent="0.25">
      <c r="A384" s="113">
        <v>1</v>
      </c>
      <c r="B384" s="113">
        <v>2</v>
      </c>
      <c r="C384" s="113">
        <v>3</v>
      </c>
      <c r="D384" s="113">
        <v>4</v>
      </c>
      <c r="E384" s="113">
        <v>5</v>
      </c>
      <c r="F384" s="113">
        <v>6</v>
      </c>
      <c r="G384" s="78"/>
      <c r="H384" s="78"/>
      <c r="I384" s="135"/>
      <c r="J384" s="135"/>
      <c r="M384" s="278"/>
      <c r="P384" s="106"/>
    </row>
    <row r="385" spans="1:17" ht="24" thickBot="1" x14ac:dyDescent="0.3">
      <c r="A385" s="167">
        <v>1</v>
      </c>
      <c r="B385" s="10" t="s">
        <v>439</v>
      </c>
      <c r="C385" s="167" t="s">
        <v>229</v>
      </c>
      <c r="D385" s="167">
        <v>1</v>
      </c>
      <c r="E385" s="165">
        <f>F385/D385</f>
        <v>94</v>
      </c>
      <c r="F385" s="165">
        <v>94</v>
      </c>
      <c r="I385" s="138">
        <v>94</v>
      </c>
      <c r="J385" s="138"/>
      <c r="M385" s="278">
        <v>94</v>
      </c>
      <c r="N385" s="563">
        <f>F385-M385</f>
        <v>0</v>
      </c>
      <c r="P385" s="106"/>
    </row>
    <row r="386" spans="1:17" s="78" customFormat="1" hidden="1" x14ac:dyDescent="0.25">
      <c r="A386" s="167">
        <v>2</v>
      </c>
      <c r="B386" s="10"/>
      <c r="C386" s="505" t="s">
        <v>229</v>
      </c>
      <c r="D386" s="14">
        <v>1</v>
      </c>
      <c r="E386" s="165">
        <f t="shared" ref="E386:E388" si="18">F386/D386</f>
        <v>0</v>
      </c>
      <c r="F386" s="165"/>
      <c r="G386" s="67"/>
      <c r="H386" s="67"/>
      <c r="I386" s="138"/>
      <c r="J386" s="138"/>
      <c r="K386" s="79"/>
      <c r="L386" s="506"/>
      <c r="M386" s="278"/>
      <c r="N386" s="75">
        <f t="shared" ref="N386:N388" si="19">F386-M386</f>
        <v>0</v>
      </c>
      <c r="O386" s="188"/>
      <c r="P386" s="186"/>
      <c r="Q386" s="188"/>
    </row>
    <row r="387" spans="1:17" hidden="1" x14ac:dyDescent="0.25">
      <c r="A387" s="167"/>
      <c r="B387" s="10"/>
      <c r="C387" s="14"/>
      <c r="D387" s="14"/>
      <c r="E387" s="165" t="e">
        <f t="shared" si="18"/>
        <v>#DIV/0!</v>
      </c>
      <c r="F387" s="165"/>
      <c r="I387" s="138"/>
      <c r="J387" s="138"/>
      <c r="M387" s="278"/>
      <c r="N387" s="75">
        <f t="shared" si="19"/>
        <v>0</v>
      </c>
      <c r="P387" s="106"/>
    </row>
    <row r="388" spans="1:17" ht="24" hidden="1" thickBot="1" x14ac:dyDescent="0.3">
      <c r="A388" s="167">
        <v>3</v>
      </c>
      <c r="B388" s="10"/>
      <c r="C388" s="167"/>
      <c r="D388" s="167"/>
      <c r="E388" s="165" t="e">
        <f t="shared" si="18"/>
        <v>#DIV/0!</v>
      </c>
      <c r="F388" s="165"/>
      <c r="I388" s="138"/>
      <c r="J388" s="138"/>
      <c r="M388" s="278"/>
      <c r="N388" s="75">
        <f t="shared" si="19"/>
        <v>0</v>
      </c>
      <c r="P388" s="106"/>
    </row>
    <row r="389" spans="1:17" ht="24" thickBot="1" x14ac:dyDescent="0.3">
      <c r="A389" s="144"/>
      <c r="B389" s="145" t="s">
        <v>20</v>
      </c>
      <c r="C389" s="144" t="s">
        <v>21</v>
      </c>
      <c r="D389" s="144" t="s">
        <v>21</v>
      </c>
      <c r="E389" s="144" t="s">
        <v>21</v>
      </c>
      <c r="F389" s="146">
        <f>F388+F386+F385+F387</f>
        <v>94</v>
      </c>
      <c r="I389" s="135">
        <f>SUM(I385:I388)</f>
        <v>94</v>
      </c>
      <c r="J389" s="135">
        <f>SUM(J385:J388)</f>
        <v>0</v>
      </c>
      <c r="L389" s="359" t="s">
        <v>4</v>
      </c>
      <c r="M389" s="360">
        <f>SUM(M384:M388)</f>
        <v>94</v>
      </c>
      <c r="N389" s="360">
        <f>SUM(N384:N388)</f>
        <v>0</v>
      </c>
      <c r="P389" s="106"/>
    </row>
    <row r="390" spans="1:17" ht="15.75" customHeight="1" x14ac:dyDescent="0.25">
      <c r="A390" s="17"/>
      <c r="B390" s="11"/>
      <c r="C390" s="17"/>
      <c r="D390" s="17"/>
      <c r="E390" s="17"/>
      <c r="F390" s="36"/>
      <c r="M390" s="278"/>
      <c r="P390" s="106"/>
    </row>
    <row r="391" spans="1:17" x14ac:dyDescent="0.25">
      <c r="A391" s="861" t="s">
        <v>156</v>
      </c>
      <c r="B391" s="861"/>
      <c r="C391" s="861"/>
      <c r="D391" s="861"/>
      <c r="E391" s="861"/>
      <c r="F391" s="861"/>
      <c r="G391" s="861"/>
      <c r="H391" s="861"/>
      <c r="I391" s="861"/>
      <c r="J391" s="861"/>
      <c r="M391" s="278"/>
      <c r="P391" s="106"/>
    </row>
    <row r="392" spans="1:17" x14ac:dyDescent="0.25">
      <c r="A392" s="862"/>
      <c r="B392" s="862"/>
      <c r="C392" s="862"/>
      <c r="D392" s="862"/>
      <c r="E392" s="862"/>
      <c r="F392" s="862"/>
      <c r="I392" s="850" t="s">
        <v>172</v>
      </c>
      <c r="J392" s="850"/>
      <c r="M392" s="278"/>
      <c r="P392" s="106"/>
    </row>
    <row r="393" spans="1:17" ht="56.25" x14ac:dyDescent="0.25">
      <c r="A393" s="167" t="s">
        <v>24</v>
      </c>
      <c r="B393" s="167" t="s">
        <v>14</v>
      </c>
      <c r="C393" s="167" t="s">
        <v>78</v>
      </c>
      <c r="D393" s="167" t="s">
        <v>27</v>
      </c>
      <c r="E393" s="167" t="s">
        <v>79</v>
      </c>
      <c r="F393" s="167" t="s">
        <v>7</v>
      </c>
      <c r="I393" s="133" t="s">
        <v>115</v>
      </c>
      <c r="J393" s="133" t="s">
        <v>173</v>
      </c>
      <c r="K393" s="81"/>
      <c r="L393" s="105"/>
      <c r="M393" s="278"/>
      <c r="P393" s="106"/>
    </row>
    <row r="394" spans="1:17" x14ac:dyDescent="0.25">
      <c r="A394" s="113">
        <v>1</v>
      </c>
      <c r="B394" s="113">
        <v>2</v>
      </c>
      <c r="C394" s="113">
        <v>3</v>
      </c>
      <c r="D394" s="113">
        <v>4</v>
      </c>
      <c r="E394" s="113">
        <v>5</v>
      </c>
      <c r="F394" s="113">
        <v>6</v>
      </c>
      <c r="G394" s="78"/>
      <c r="H394" s="78"/>
      <c r="I394" s="135"/>
      <c r="J394" s="135"/>
      <c r="M394" s="278"/>
      <c r="P394" s="106"/>
    </row>
    <row r="395" spans="1:17" x14ac:dyDescent="0.25">
      <c r="A395" s="750">
        <v>1</v>
      </c>
      <c r="B395" s="538" t="s">
        <v>171</v>
      </c>
      <c r="C395" s="536" t="s">
        <v>229</v>
      </c>
      <c r="D395" s="750">
        <f>419+50</f>
        <v>469</v>
      </c>
      <c r="E395" s="749">
        <f>F395/D395</f>
        <v>73.908315565031984</v>
      </c>
      <c r="F395" s="749">
        <f>56593-24830+2900</f>
        <v>34663</v>
      </c>
      <c r="I395" s="138"/>
      <c r="J395" s="138"/>
      <c r="L395" s="314"/>
      <c r="M395" s="278">
        <v>2900</v>
      </c>
      <c r="N395" s="563">
        <f>F395-M395</f>
        <v>31763</v>
      </c>
      <c r="P395" s="106"/>
    </row>
    <row r="396" spans="1:17" s="288" customFormat="1" x14ac:dyDescent="0.25">
      <c r="A396" s="750">
        <v>2</v>
      </c>
      <c r="B396" s="541" t="s">
        <v>170</v>
      </c>
      <c r="C396" s="536" t="s">
        <v>229</v>
      </c>
      <c r="D396" s="750">
        <v>410</v>
      </c>
      <c r="E396" s="749">
        <f>F396/D396</f>
        <v>97.568292682926824</v>
      </c>
      <c r="F396" s="749">
        <v>40003</v>
      </c>
      <c r="I396" s="138"/>
      <c r="J396" s="138"/>
      <c r="K396" s="68"/>
      <c r="M396" s="278"/>
      <c r="N396" s="563">
        <f t="shared" ref="N396:N399" si="20">F396-M396</f>
        <v>40003</v>
      </c>
      <c r="O396" s="184"/>
      <c r="P396" s="106"/>
      <c r="Q396" s="184"/>
    </row>
    <row r="397" spans="1:17" s="78" customFormat="1" ht="46.5" x14ac:dyDescent="0.25">
      <c r="A397" s="750">
        <v>3</v>
      </c>
      <c r="B397" s="10" t="s">
        <v>461</v>
      </c>
      <c r="C397" s="750" t="s">
        <v>229</v>
      </c>
      <c r="D397" s="750">
        <v>35</v>
      </c>
      <c r="E397" s="749">
        <f t="shared" ref="E397:E398" si="21">F397/D397</f>
        <v>264.25714285714287</v>
      </c>
      <c r="F397" s="749">
        <v>9249</v>
      </c>
      <c r="G397" s="67"/>
      <c r="H397" s="67"/>
      <c r="I397" s="138"/>
      <c r="J397" s="138"/>
      <c r="K397" s="79"/>
      <c r="L397" s="490"/>
      <c r="M397" s="278">
        <f>2660+6589</f>
        <v>9249</v>
      </c>
      <c r="N397" s="563">
        <f t="shared" si="20"/>
        <v>0</v>
      </c>
      <c r="O397" s="188"/>
      <c r="P397" s="186"/>
      <c r="Q397" s="188"/>
    </row>
    <row r="398" spans="1:17" s="78" customFormat="1" ht="24" thickBot="1" x14ac:dyDescent="0.3">
      <c r="A398" s="750">
        <v>4</v>
      </c>
      <c r="B398" s="10" t="s">
        <v>458</v>
      </c>
      <c r="C398" s="750" t="s">
        <v>229</v>
      </c>
      <c r="D398" s="750">
        <v>1</v>
      </c>
      <c r="E398" s="749">
        <f t="shared" si="21"/>
        <v>383</v>
      </c>
      <c r="F398" s="749">
        <v>383</v>
      </c>
      <c r="G398" s="296"/>
      <c r="H398" s="296"/>
      <c r="I398" s="138"/>
      <c r="J398" s="138"/>
      <c r="K398" s="79"/>
      <c r="L398" s="313"/>
      <c r="M398" s="278">
        <v>383</v>
      </c>
      <c r="N398" s="563">
        <f t="shared" si="20"/>
        <v>0</v>
      </c>
      <c r="O398" s="188"/>
      <c r="P398" s="186"/>
      <c r="Q398" s="188"/>
    </row>
    <row r="399" spans="1:17" ht="24" hidden="1" thickBot="1" x14ac:dyDescent="0.3">
      <c r="A399" s="167">
        <v>6</v>
      </c>
      <c r="B399" s="275"/>
      <c r="C399" s="269" t="s">
        <v>229</v>
      </c>
      <c r="D399" s="261"/>
      <c r="E399" s="270" t="e">
        <f>F399/D399</f>
        <v>#DIV/0!</v>
      </c>
      <c r="F399" s="94"/>
      <c r="I399" s="138"/>
      <c r="J399" s="138"/>
      <c r="M399" s="278"/>
      <c r="N399" s="75">
        <f t="shared" si="20"/>
        <v>0</v>
      </c>
      <c r="P399" s="106"/>
      <c r="Q399" s="195"/>
    </row>
    <row r="400" spans="1:17" ht="24" thickBot="1" x14ac:dyDescent="0.3">
      <c r="A400" s="144"/>
      <c r="B400" s="145" t="s">
        <v>20</v>
      </c>
      <c r="C400" s="144" t="s">
        <v>21</v>
      </c>
      <c r="D400" s="144" t="s">
        <v>21</v>
      </c>
      <c r="E400" s="144" t="s">
        <v>21</v>
      </c>
      <c r="F400" s="146">
        <f>SUM(F395:F399)</f>
        <v>84298</v>
      </c>
      <c r="I400" s="135">
        <f>SUM(I395:I399)</f>
        <v>0</v>
      </c>
      <c r="J400" s="135">
        <f>SUM(J395:J399)</f>
        <v>0</v>
      </c>
      <c r="K400" s="76"/>
      <c r="L400" s="359" t="s">
        <v>4</v>
      </c>
      <c r="M400" s="360">
        <f>SUM(M395:M398)</f>
        <v>12532</v>
      </c>
      <c r="N400" s="360">
        <f>SUM(N395:N398)</f>
        <v>71766</v>
      </c>
      <c r="P400" s="106"/>
      <c r="Q400" s="195"/>
    </row>
    <row r="401" spans="1:17" x14ac:dyDescent="0.25">
      <c r="A401" s="17"/>
      <c r="B401" s="11"/>
      <c r="C401" s="17"/>
      <c r="D401" s="17"/>
      <c r="E401" s="17"/>
      <c r="F401" s="36"/>
      <c r="M401" s="278"/>
      <c r="P401" s="106"/>
      <c r="Q401" s="195"/>
    </row>
    <row r="402" spans="1:17" hidden="1" x14ac:dyDescent="0.25">
      <c r="A402" s="861" t="s">
        <v>149</v>
      </c>
      <c r="B402" s="861"/>
      <c r="C402" s="861"/>
      <c r="D402" s="861"/>
      <c r="E402" s="861"/>
      <c r="F402" s="861"/>
      <c r="G402" s="861"/>
      <c r="H402" s="861"/>
      <c r="I402" s="861"/>
      <c r="J402" s="861"/>
      <c r="M402" s="278"/>
      <c r="P402" s="106"/>
      <c r="Q402" s="195"/>
    </row>
    <row r="403" spans="1:17" hidden="1" x14ac:dyDescent="0.25">
      <c r="A403" s="862"/>
      <c r="B403" s="862"/>
      <c r="C403" s="862"/>
      <c r="D403" s="862"/>
      <c r="E403" s="862"/>
      <c r="F403" s="17"/>
      <c r="I403" s="850" t="s">
        <v>172</v>
      </c>
      <c r="J403" s="850"/>
      <c r="M403" s="278"/>
      <c r="O403" s="106"/>
    </row>
    <row r="404" spans="1:17" ht="56.25" hidden="1" x14ac:dyDescent="0.25">
      <c r="A404" s="167" t="s">
        <v>15</v>
      </c>
      <c r="B404" s="167" t="s">
        <v>14</v>
      </c>
      <c r="C404" s="167" t="s">
        <v>27</v>
      </c>
      <c r="D404" s="167" t="s">
        <v>75</v>
      </c>
      <c r="E404" s="167" t="s">
        <v>7</v>
      </c>
      <c r="I404" s="133" t="s">
        <v>115</v>
      </c>
      <c r="J404" s="133" t="s">
        <v>173</v>
      </c>
      <c r="K404" s="81"/>
      <c r="M404" s="278"/>
      <c r="O404" s="106"/>
    </row>
    <row r="405" spans="1:17" hidden="1" x14ac:dyDescent="0.25">
      <c r="A405" s="113">
        <v>1</v>
      </c>
      <c r="B405" s="113">
        <v>2</v>
      </c>
      <c r="C405" s="113">
        <v>3</v>
      </c>
      <c r="D405" s="113">
        <v>4</v>
      </c>
      <c r="E405" s="113">
        <v>5</v>
      </c>
      <c r="F405" s="78"/>
      <c r="G405" s="78"/>
      <c r="H405" s="78"/>
      <c r="I405" s="135"/>
      <c r="J405" s="135"/>
      <c r="M405" s="278"/>
      <c r="O405" s="106"/>
    </row>
    <row r="406" spans="1:17" hidden="1" x14ac:dyDescent="0.25">
      <c r="A406" s="167">
        <v>1</v>
      </c>
      <c r="B406" s="10" t="s">
        <v>84</v>
      </c>
      <c r="C406" s="167"/>
      <c r="D406" s="165" t="e">
        <f>E406/C406</f>
        <v>#DIV/0!</v>
      </c>
      <c r="E406" s="165"/>
      <c r="I406" s="138"/>
      <c r="J406" s="138"/>
      <c r="M406" s="278"/>
      <c r="O406" s="106"/>
    </row>
    <row r="407" spans="1:17" s="78" customFormat="1" hidden="1" x14ac:dyDescent="0.25">
      <c r="A407" s="167">
        <v>2</v>
      </c>
      <c r="B407" s="10" t="s">
        <v>83</v>
      </c>
      <c r="C407" s="167"/>
      <c r="D407" s="165" t="e">
        <f>E407/C407</f>
        <v>#DIV/0!</v>
      </c>
      <c r="E407" s="165"/>
      <c r="F407" s="67"/>
      <c r="G407" s="67"/>
      <c r="H407" s="67"/>
      <c r="I407" s="138"/>
      <c r="J407" s="138"/>
      <c r="K407" s="79"/>
      <c r="M407" s="278"/>
      <c r="O407" s="186"/>
      <c r="P407" s="188"/>
      <c r="Q407" s="188"/>
    </row>
    <row r="408" spans="1:17" hidden="1" x14ac:dyDescent="0.25">
      <c r="A408" s="167">
        <v>3</v>
      </c>
      <c r="B408" s="10" t="s">
        <v>85</v>
      </c>
      <c r="C408" s="167"/>
      <c r="D408" s="165" t="e">
        <f>E408/C408</f>
        <v>#DIV/0!</v>
      </c>
      <c r="E408" s="165"/>
      <c r="I408" s="138"/>
      <c r="J408" s="138"/>
      <c r="M408" s="278"/>
      <c r="O408" s="106"/>
    </row>
    <row r="409" spans="1:17" hidden="1" x14ac:dyDescent="0.25">
      <c r="A409" s="167">
        <v>4</v>
      </c>
      <c r="B409" s="10" t="s">
        <v>86</v>
      </c>
      <c r="C409" s="167"/>
      <c r="D409" s="165" t="e">
        <f>E409/C409</f>
        <v>#DIV/0!</v>
      </c>
      <c r="E409" s="165"/>
      <c r="I409" s="138"/>
      <c r="J409" s="138"/>
      <c r="M409" s="278"/>
      <c r="O409" s="106"/>
    </row>
    <row r="410" spans="1:17" hidden="1" x14ac:dyDescent="0.25">
      <c r="A410" s="144"/>
      <c r="B410" s="145" t="s">
        <v>20</v>
      </c>
      <c r="C410" s="144"/>
      <c r="D410" s="144" t="s">
        <v>21</v>
      </c>
      <c r="E410" s="146">
        <f>E409+E408+E407+E406</f>
        <v>0</v>
      </c>
      <c r="I410" s="135">
        <f>SUM(I406:I409)</f>
        <v>0</v>
      </c>
      <c r="J410" s="135">
        <f>SUM(J406:J409)</f>
        <v>0</v>
      </c>
      <c r="M410" s="278"/>
      <c r="O410" s="106"/>
    </row>
    <row r="411" spans="1:17" hidden="1" x14ac:dyDescent="0.25">
      <c r="A411" s="35"/>
      <c r="B411" s="11"/>
      <c r="C411" s="17"/>
      <c r="D411" s="17"/>
      <c r="E411" s="17"/>
      <c r="F411" s="36"/>
      <c r="M411" s="278"/>
      <c r="O411" s="106"/>
    </row>
    <row r="412" spans="1:17" hidden="1" x14ac:dyDescent="0.25">
      <c r="A412" s="861" t="s">
        <v>158</v>
      </c>
      <c r="B412" s="861"/>
      <c r="C412" s="861"/>
      <c r="D412" s="861"/>
      <c r="E412" s="861"/>
      <c r="F412" s="861"/>
      <c r="G412" s="861"/>
      <c r="H412" s="861"/>
      <c r="I412" s="861"/>
      <c r="J412" s="861"/>
      <c r="M412" s="278"/>
      <c r="O412" s="106"/>
    </row>
    <row r="413" spans="1:17" hidden="1" x14ac:dyDescent="0.25">
      <c r="A413" s="30"/>
      <c r="B413" s="11"/>
      <c r="C413" s="17"/>
      <c r="D413" s="17"/>
      <c r="E413" s="17"/>
      <c r="F413" s="17"/>
      <c r="M413" s="278"/>
      <c r="P413" s="106"/>
    </row>
    <row r="414" spans="1:17" hidden="1" x14ac:dyDescent="0.25">
      <c r="A414" s="30"/>
      <c r="B414" s="11"/>
      <c r="C414" s="17"/>
      <c r="D414" s="17"/>
      <c r="E414" s="17"/>
      <c r="F414" s="17"/>
      <c r="I414" s="850" t="s">
        <v>172</v>
      </c>
      <c r="J414" s="850"/>
      <c r="K414" s="128"/>
      <c r="M414" s="278"/>
    </row>
    <row r="415" spans="1:17" ht="56.25" hidden="1" x14ac:dyDescent="0.25">
      <c r="A415" s="167" t="s">
        <v>24</v>
      </c>
      <c r="B415" s="167" t="s">
        <v>14</v>
      </c>
      <c r="C415" s="167" t="s">
        <v>74</v>
      </c>
      <c r="D415" s="167" t="s">
        <v>117</v>
      </c>
      <c r="F415" s="17"/>
      <c r="I415" s="133" t="s">
        <v>115</v>
      </c>
      <c r="J415" s="133" t="s">
        <v>173</v>
      </c>
      <c r="M415" s="278"/>
      <c r="P415" s="106"/>
    </row>
    <row r="416" spans="1:17" hidden="1" x14ac:dyDescent="0.25">
      <c r="A416" s="113">
        <v>1</v>
      </c>
      <c r="B416" s="113">
        <v>2</v>
      </c>
      <c r="C416" s="113">
        <v>3</v>
      </c>
      <c r="D416" s="113">
        <v>4</v>
      </c>
      <c r="E416" s="78"/>
      <c r="F416" s="1"/>
      <c r="G416" s="78"/>
      <c r="H416" s="78"/>
      <c r="I416" s="135"/>
      <c r="J416" s="135"/>
      <c r="M416" s="278"/>
      <c r="P416" s="106"/>
    </row>
    <row r="417" spans="1:17" hidden="1" x14ac:dyDescent="0.25">
      <c r="A417" s="167"/>
      <c r="B417" s="15"/>
      <c r="C417" s="13"/>
      <c r="D417" s="165"/>
      <c r="F417" s="17"/>
      <c r="I417" s="138"/>
      <c r="J417" s="138"/>
      <c r="M417" s="278"/>
      <c r="P417" s="106"/>
    </row>
    <row r="418" spans="1:17" s="78" customFormat="1" hidden="1" x14ac:dyDescent="0.25">
      <c r="A418" s="167"/>
      <c r="B418" s="15"/>
      <c r="C418" s="13"/>
      <c r="D418" s="165"/>
      <c r="E418" s="67"/>
      <c r="F418" s="36"/>
      <c r="G418" s="67"/>
      <c r="H418" s="67"/>
      <c r="I418" s="138"/>
      <c r="J418" s="138"/>
      <c r="K418" s="79"/>
      <c r="M418" s="278"/>
      <c r="O418" s="188"/>
      <c r="P418" s="186"/>
      <c r="Q418" s="188"/>
    </row>
    <row r="419" spans="1:17" hidden="1" x14ac:dyDescent="0.25">
      <c r="A419" s="167"/>
      <c r="B419" s="15"/>
      <c r="C419" s="13"/>
      <c r="D419" s="165"/>
      <c r="F419" s="17"/>
      <c r="I419" s="138"/>
      <c r="J419" s="138"/>
      <c r="M419" s="278"/>
      <c r="P419" s="106"/>
      <c r="Q419" s="195"/>
    </row>
    <row r="420" spans="1:17" hidden="1" x14ac:dyDescent="0.25">
      <c r="A420" s="167"/>
      <c r="B420" s="15"/>
      <c r="C420" s="13"/>
      <c r="D420" s="165"/>
      <c r="F420" s="17"/>
      <c r="I420" s="138"/>
      <c r="J420" s="138"/>
      <c r="M420" s="278"/>
      <c r="P420" s="106"/>
      <c r="Q420" s="195"/>
    </row>
    <row r="421" spans="1:17" hidden="1" x14ac:dyDescent="0.25">
      <c r="A421" s="144"/>
      <c r="B421" s="145" t="s">
        <v>20</v>
      </c>
      <c r="C421" s="144" t="s">
        <v>21</v>
      </c>
      <c r="D421" s="146">
        <f>SUM(D417:D420)</f>
        <v>0</v>
      </c>
      <c r="F421" s="17"/>
      <c r="I421" s="135">
        <f>SUM(I417:I420)</f>
        <v>0</v>
      </c>
      <c r="J421" s="135">
        <f>SUM(J417:J420)</f>
        <v>0</v>
      </c>
      <c r="M421" s="278"/>
      <c r="P421" s="106"/>
      <c r="Q421" s="195"/>
    </row>
    <row r="422" spans="1:17" hidden="1" x14ac:dyDescent="0.25">
      <c r="A422" s="35"/>
      <c r="B422" s="11"/>
      <c r="C422" s="17"/>
      <c r="D422" s="17"/>
      <c r="E422" s="17"/>
      <c r="F422" s="36"/>
      <c r="M422" s="278"/>
      <c r="P422" s="106"/>
      <c r="Q422" s="195"/>
    </row>
    <row r="423" spans="1:17" s="390" customFormat="1" ht="40.5" customHeight="1" x14ac:dyDescent="0.25">
      <c r="A423" s="871" t="s">
        <v>296</v>
      </c>
      <c r="B423" s="871"/>
      <c r="C423" s="871"/>
      <c r="D423" s="871"/>
      <c r="E423" s="871"/>
      <c r="F423" s="871"/>
      <c r="G423" s="871"/>
      <c r="H423" s="871"/>
      <c r="I423" s="871"/>
      <c r="J423" s="871"/>
      <c r="K423" s="241"/>
      <c r="M423" s="278"/>
      <c r="N423" s="405"/>
      <c r="O423" s="392"/>
      <c r="P423" s="392"/>
      <c r="Q423" s="392"/>
    </row>
    <row r="424" spans="1:17" s="241" customFormat="1" ht="12" customHeight="1" x14ac:dyDescent="0.25">
      <c r="A424" s="393"/>
      <c r="B424" s="394"/>
      <c r="C424" s="395"/>
      <c r="D424" s="395"/>
      <c r="E424" s="395"/>
      <c r="F424" s="396"/>
      <c r="G424" s="390"/>
      <c r="H424" s="390"/>
      <c r="I424" s="390"/>
      <c r="J424" s="390"/>
      <c r="M424" s="278"/>
      <c r="O424" s="398"/>
      <c r="P424" s="397"/>
      <c r="Q424" s="398"/>
    </row>
    <row r="425" spans="1:17" s="390" customFormat="1" x14ac:dyDescent="0.25">
      <c r="A425" s="849" t="s">
        <v>300</v>
      </c>
      <c r="B425" s="849"/>
      <c r="C425" s="849"/>
      <c r="D425" s="849"/>
      <c r="E425" s="849"/>
      <c r="F425" s="849"/>
      <c r="G425" s="849"/>
      <c r="H425" s="849"/>
      <c r="I425" s="849"/>
      <c r="J425" s="849"/>
      <c r="K425" s="241"/>
      <c r="M425" s="278"/>
      <c r="O425" s="392"/>
      <c r="P425" s="392"/>
      <c r="Q425" s="392"/>
    </row>
    <row r="426" spans="1:17" s="390" customFormat="1" x14ac:dyDescent="0.25">
      <c r="A426" s="399"/>
      <c r="B426" s="399"/>
      <c r="C426" s="399"/>
      <c r="D426" s="399"/>
      <c r="E426" s="399"/>
      <c r="F426" s="399"/>
      <c r="G426" s="399"/>
      <c r="H426" s="399"/>
      <c r="I426" s="850" t="s">
        <v>172</v>
      </c>
      <c r="J426" s="850"/>
      <c r="K426" s="241"/>
      <c r="M426" s="278"/>
      <c r="O426" s="392"/>
      <c r="P426" s="392"/>
      <c r="Q426" s="392"/>
    </row>
    <row r="427" spans="1:17" s="395" customFormat="1" ht="69.75" x14ac:dyDescent="0.25">
      <c r="A427" s="379" t="s">
        <v>24</v>
      </c>
      <c r="B427" s="379" t="s">
        <v>0</v>
      </c>
      <c r="C427" s="379" t="s">
        <v>69</v>
      </c>
      <c r="D427" s="379" t="s">
        <v>67</v>
      </c>
      <c r="E427" s="379" t="s">
        <v>70</v>
      </c>
      <c r="F427" s="379" t="s">
        <v>7</v>
      </c>
      <c r="I427" s="133" t="s">
        <v>115</v>
      </c>
      <c r="J427" s="133" t="s">
        <v>173</v>
      </c>
      <c r="K427" s="400"/>
      <c r="M427" s="278"/>
      <c r="N427" s="396"/>
      <c r="O427" s="401"/>
      <c r="P427" s="401"/>
      <c r="Q427" s="401"/>
    </row>
    <row r="428" spans="1:17" s="395" customFormat="1" x14ac:dyDescent="0.25">
      <c r="A428" s="380">
        <v>1</v>
      </c>
      <c r="B428" s="380">
        <v>2</v>
      </c>
      <c r="C428" s="380">
        <v>4</v>
      </c>
      <c r="D428" s="380">
        <v>5</v>
      </c>
      <c r="E428" s="380">
        <v>6</v>
      </c>
      <c r="F428" s="380">
        <v>7</v>
      </c>
      <c r="G428" s="402"/>
      <c r="H428" s="402"/>
      <c r="I428" s="135"/>
      <c r="J428" s="135"/>
      <c r="K428" s="203"/>
      <c r="M428" s="278"/>
      <c r="O428" s="401"/>
      <c r="P428" s="401"/>
      <c r="Q428" s="401"/>
    </row>
    <row r="429" spans="1:17" s="395" customFormat="1" ht="33" customHeight="1" x14ac:dyDescent="0.25">
      <c r="A429" s="379">
        <v>1</v>
      </c>
      <c r="B429" s="275" t="s">
        <v>92</v>
      </c>
      <c r="C429" s="277">
        <f>F429/D429</f>
        <v>347.75233248515696</v>
      </c>
      <c r="D429" s="277">
        <v>11.79</v>
      </c>
      <c r="E429" s="277">
        <v>0</v>
      </c>
      <c r="F429" s="404">
        <v>4100</v>
      </c>
      <c r="I429" s="138"/>
      <c r="J429" s="414"/>
      <c r="K429" s="417"/>
      <c r="L429" s="391"/>
      <c r="M429" s="278"/>
      <c r="N429" s="563">
        <f>F429-M429</f>
        <v>4100</v>
      </c>
      <c r="O429" s="401"/>
      <c r="P429" s="401"/>
      <c r="Q429" s="401"/>
    </row>
    <row r="430" spans="1:17" s="395" customFormat="1" ht="33" hidden="1" customHeight="1" x14ac:dyDescent="0.25">
      <c r="A430" s="379">
        <v>2</v>
      </c>
      <c r="B430" s="275" t="s">
        <v>287</v>
      </c>
      <c r="C430" s="277">
        <f t="shared" ref="C430:C440" si="22">F430/D430</f>
        <v>0</v>
      </c>
      <c r="D430" s="277">
        <v>10.89</v>
      </c>
      <c r="E430" s="277">
        <v>0</v>
      </c>
      <c r="F430" s="404"/>
      <c r="I430" s="138"/>
      <c r="J430" s="414"/>
      <c r="K430" s="417"/>
      <c r="L430" s="391"/>
      <c r="M430" s="278"/>
      <c r="N430" s="563">
        <f t="shared" ref="N430:N431" si="23">F430-M430</f>
        <v>0</v>
      </c>
      <c r="O430" s="401"/>
      <c r="P430" s="401"/>
      <c r="Q430" s="401"/>
    </row>
    <row r="431" spans="1:17" s="402" customFormat="1" ht="36" customHeight="1" thickBot="1" x14ac:dyDescent="0.3">
      <c r="A431" s="379">
        <v>3</v>
      </c>
      <c r="B431" s="275" t="s">
        <v>68</v>
      </c>
      <c r="C431" s="277">
        <f t="shared" si="22"/>
        <v>1.2325816747541323</v>
      </c>
      <c r="D431" s="277">
        <v>3082.96</v>
      </c>
      <c r="E431" s="277">
        <v>0</v>
      </c>
      <c r="F431" s="406">
        <v>3800</v>
      </c>
      <c r="G431" s="395"/>
      <c r="H431" s="395"/>
      <c r="I431" s="138"/>
      <c r="J431" s="414"/>
      <c r="K431" s="417"/>
      <c r="L431" s="391"/>
      <c r="M431" s="278"/>
      <c r="N431" s="563">
        <f t="shared" si="23"/>
        <v>3800</v>
      </c>
      <c r="O431" s="407"/>
      <c r="P431" s="407"/>
      <c r="Q431" s="408"/>
    </row>
    <row r="432" spans="1:17" s="402" customFormat="1" ht="36" hidden="1" customHeight="1" thickBot="1" x14ac:dyDescent="0.3">
      <c r="A432" s="379">
        <v>4</v>
      </c>
      <c r="B432" s="275" t="s">
        <v>288</v>
      </c>
      <c r="C432" s="277">
        <f t="shared" si="22"/>
        <v>0</v>
      </c>
      <c r="D432" s="277">
        <v>2682.15</v>
      </c>
      <c r="E432" s="277">
        <v>0</v>
      </c>
      <c r="F432" s="277"/>
      <c r="G432" s="395"/>
      <c r="H432" s="395"/>
      <c r="I432" s="138"/>
      <c r="J432" s="414"/>
      <c r="K432" s="417"/>
      <c r="L432" s="391"/>
      <c r="M432" s="278"/>
      <c r="N432" s="405"/>
      <c r="O432" s="408"/>
      <c r="P432" s="408"/>
      <c r="Q432" s="408"/>
    </row>
    <row r="433" spans="1:17" s="395" customFormat="1" ht="32.25" hidden="1" customHeight="1" x14ac:dyDescent="0.25">
      <c r="A433" s="379">
        <v>5</v>
      </c>
      <c r="B433" s="275" t="s">
        <v>93</v>
      </c>
      <c r="C433" s="277"/>
      <c r="D433" s="277"/>
      <c r="E433" s="277">
        <v>0</v>
      </c>
      <c r="F433" s="277"/>
      <c r="I433" s="138"/>
      <c r="J433" s="138"/>
      <c r="K433" s="203"/>
      <c r="M433" s="278"/>
      <c r="N433" s="405"/>
      <c r="O433" s="401"/>
      <c r="P433" s="391"/>
      <c r="Q433" s="401"/>
    </row>
    <row r="434" spans="1:17" s="395" customFormat="1" ht="52.5" hidden="1" customHeight="1" x14ac:dyDescent="0.25">
      <c r="A434" s="379">
        <v>6</v>
      </c>
      <c r="B434" s="275" t="s">
        <v>289</v>
      </c>
      <c r="C434" s="277"/>
      <c r="D434" s="277"/>
      <c r="E434" s="277">
        <v>0</v>
      </c>
      <c r="F434" s="277"/>
      <c r="I434" s="138"/>
      <c r="J434" s="138"/>
      <c r="K434" s="203"/>
      <c r="M434" s="278"/>
      <c r="N434" s="405"/>
      <c r="O434" s="401"/>
      <c r="P434" s="401"/>
      <c r="Q434" s="401"/>
    </row>
    <row r="435" spans="1:17" s="395" customFormat="1" ht="32.25" hidden="1" customHeight="1" x14ac:dyDescent="0.25">
      <c r="A435" s="379">
        <v>7</v>
      </c>
      <c r="B435" s="275" t="s">
        <v>239</v>
      </c>
      <c r="C435" s="277"/>
      <c r="D435" s="277"/>
      <c r="E435" s="277">
        <v>0</v>
      </c>
      <c r="F435" s="277"/>
      <c r="I435" s="138"/>
      <c r="J435" s="138"/>
      <c r="K435" s="203"/>
      <c r="M435" s="278"/>
      <c r="N435" s="405"/>
      <c r="O435" s="401"/>
      <c r="P435" s="401"/>
      <c r="Q435" s="401"/>
    </row>
    <row r="436" spans="1:17" s="395" customFormat="1" ht="49.5" hidden="1" customHeight="1" x14ac:dyDescent="0.25">
      <c r="A436" s="379">
        <v>8</v>
      </c>
      <c r="B436" s="275" t="s">
        <v>290</v>
      </c>
      <c r="C436" s="277"/>
      <c r="D436" s="277"/>
      <c r="E436" s="277">
        <v>0</v>
      </c>
      <c r="F436" s="277"/>
      <c r="I436" s="138"/>
      <c r="J436" s="138"/>
      <c r="K436" s="203"/>
      <c r="M436" s="278"/>
      <c r="N436" s="405"/>
      <c r="O436" s="401"/>
      <c r="P436" s="401"/>
      <c r="Q436" s="401"/>
    </row>
    <row r="437" spans="1:17" s="395" customFormat="1" ht="32.25" hidden="1" customHeight="1" x14ac:dyDescent="0.25">
      <c r="A437" s="379">
        <v>9</v>
      </c>
      <c r="B437" s="275" t="s">
        <v>192</v>
      </c>
      <c r="C437" s="277"/>
      <c r="D437" s="277"/>
      <c r="E437" s="277"/>
      <c r="F437" s="277"/>
      <c r="I437" s="138"/>
      <c r="J437" s="138"/>
      <c r="K437" s="203"/>
      <c r="M437" s="278"/>
      <c r="N437" s="405"/>
      <c r="O437" s="401"/>
      <c r="P437" s="401"/>
      <c r="Q437" s="401"/>
    </row>
    <row r="438" spans="1:17" s="395" customFormat="1" ht="47.25" hidden="1" customHeight="1" x14ac:dyDescent="0.25">
      <c r="A438" s="379">
        <v>10</v>
      </c>
      <c r="B438" s="275" t="s">
        <v>291</v>
      </c>
      <c r="C438" s="277"/>
      <c r="D438" s="277"/>
      <c r="E438" s="277"/>
      <c r="F438" s="277"/>
      <c r="I438" s="138"/>
      <c r="J438" s="138"/>
      <c r="K438" s="203"/>
      <c r="M438" s="278"/>
      <c r="N438" s="405"/>
      <c r="O438" s="401"/>
      <c r="P438" s="401"/>
      <c r="Q438" s="401"/>
    </row>
    <row r="439" spans="1:17" s="395" customFormat="1" ht="81" hidden="1" customHeight="1" x14ac:dyDescent="0.25">
      <c r="A439" s="379">
        <v>11</v>
      </c>
      <c r="B439" s="275" t="s">
        <v>221</v>
      </c>
      <c r="C439" s="277"/>
      <c r="D439" s="277"/>
      <c r="E439" s="277"/>
      <c r="F439" s="277"/>
      <c r="I439" s="138"/>
      <c r="J439" s="138"/>
      <c r="K439" s="898" t="s">
        <v>227</v>
      </c>
      <c r="L439" s="919"/>
      <c r="M439" s="278"/>
      <c r="N439" s="405"/>
      <c r="O439" s="401"/>
      <c r="P439" s="401"/>
      <c r="Q439" s="401"/>
    </row>
    <row r="440" spans="1:17" s="395" customFormat="1" ht="93.75" hidden="1" customHeight="1" x14ac:dyDescent="0.25">
      <c r="A440" s="379">
        <v>12</v>
      </c>
      <c r="B440" s="275" t="s">
        <v>292</v>
      </c>
      <c r="C440" s="277" t="e">
        <f t="shared" si="22"/>
        <v>#DIV/0!</v>
      </c>
      <c r="D440" s="277"/>
      <c r="E440" s="277"/>
      <c r="F440" s="277"/>
      <c r="I440" s="138"/>
      <c r="J440" s="138"/>
      <c r="K440" s="242" t="s">
        <v>227</v>
      </c>
      <c r="M440" s="278"/>
      <c r="O440" s="401"/>
      <c r="P440" s="401"/>
      <c r="Q440" s="401"/>
    </row>
    <row r="441" spans="1:17" s="395" customFormat="1" ht="32.25" customHeight="1" thickBot="1" x14ac:dyDescent="0.3">
      <c r="A441" s="381"/>
      <c r="B441" s="382" t="s">
        <v>20</v>
      </c>
      <c r="C441" s="381" t="s">
        <v>21</v>
      </c>
      <c r="D441" s="381" t="s">
        <v>21</v>
      </c>
      <c r="E441" s="381" t="s">
        <v>21</v>
      </c>
      <c r="F441" s="383">
        <f>SUM(F429:F439)</f>
        <v>7900</v>
      </c>
      <c r="I441" s="135">
        <f>SUM(I429:I440)</f>
        <v>0</v>
      </c>
      <c r="J441" s="135">
        <f>SUM(J429:J440)</f>
        <v>0</v>
      </c>
      <c r="K441" s="203"/>
      <c r="L441" s="359" t="s">
        <v>4</v>
      </c>
      <c r="M441" s="360">
        <f>SUM(M429:M431)</f>
        <v>0</v>
      </c>
      <c r="N441" s="360">
        <f>SUM(N429:N431)</f>
        <v>7900</v>
      </c>
      <c r="O441" s="401"/>
      <c r="P441" s="401"/>
      <c r="Q441" s="401"/>
    </row>
    <row r="442" spans="1:17" s="203" customFormat="1" ht="13.5" customHeight="1" x14ac:dyDescent="0.25">
      <c r="A442" s="418"/>
      <c r="B442" s="419"/>
      <c r="C442" s="418"/>
      <c r="D442" s="418"/>
      <c r="E442" s="418"/>
      <c r="F442" s="420"/>
      <c r="I442" s="421"/>
      <c r="J442" s="421"/>
      <c r="M442" s="278"/>
      <c r="O442" s="416"/>
      <c r="P442" s="416"/>
      <c r="Q442" s="416"/>
    </row>
    <row r="443" spans="1:17" hidden="1" x14ac:dyDescent="0.25">
      <c r="A443" s="863" t="s">
        <v>180</v>
      </c>
      <c r="B443" s="863"/>
      <c r="C443" s="863"/>
      <c r="D443" s="863"/>
      <c r="E443" s="863"/>
      <c r="F443" s="863"/>
      <c r="G443" s="863"/>
      <c r="H443" s="863"/>
      <c r="I443" s="863"/>
      <c r="J443" s="863"/>
      <c r="M443" s="278"/>
      <c r="P443" s="106"/>
    </row>
    <row r="444" spans="1:17" hidden="1" x14ac:dyDescent="0.25">
      <c r="A444" s="35"/>
      <c r="B444" s="11"/>
      <c r="C444" s="17"/>
      <c r="D444" s="17"/>
      <c r="E444" s="17"/>
      <c r="F444" s="36"/>
      <c r="M444" s="278"/>
      <c r="P444" s="106"/>
    </row>
    <row r="445" spans="1:17" hidden="1" x14ac:dyDescent="0.25">
      <c r="A445" s="860" t="s">
        <v>118</v>
      </c>
      <c r="B445" s="860"/>
      <c r="C445" s="860"/>
      <c r="D445" s="860"/>
      <c r="E445" s="860"/>
      <c r="F445" s="860"/>
      <c r="G445" s="860"/>
      <c r="H445" s="860"/>
      <c r="I445" s="860"/>
      <c r="J445" s="860"/>
      <c r="K445" s="123"/>
      <c r="M445" s="278"/>
    </row>
    <row r="446" spans="1:17" hidden="1" x14ac:dyDescent="0.25">
      <c r="A446" s="55"/>
      <c r="B446" s="55"/>
      <c r="C446" s="55"/>
      <c r="D446" s="55"/>
      <c r="E446" s="55"/>
      <c r="F446" s="17"/>
      <c r="I446" s="850" t="s">
        <v>172</v>
      </c>
      <c r="J446" s="850"/>
      <c r="M446" s="278"/>
      <c r="P446" s="106"/>
    </row>
    <row r="447" spans="1:17" ht="56.25" hidden="1" x14ac:dyDescent="0.25">
      <c r="A447" s="167" t="s">
        <v>24</v>
      </c>
      <c r="B447" s="167" t="s">
        <v>14</v>
      </c>
      <c r="C447" s="167" t="s">
        <v>74</v>
      </c>
      <c r="D447" s="167" t="s">
        <v>117</v>
      </c>
      <c r="E447" s="68"/>
      <c r="F447" s="37"/>
      <c r="G447" s="4"/>
      <c r="H447" s="37"/>
      <c r="I447" s="133" t="s">
        <v>115</v>
      </c>
      <c r="J447" s="133" t="s">
        <v>173</v>
      </c>
      <c r="K447" s="128"/>
      <c r="M447" s="278"/>
      <c r="P447" s="106"/>
    </row>
    <row r="448" spans="1:17" hidden="1" x14ac:dyDescent="0.25">
      <c r="A448" s="113">
        <v>1</v>
      </c>
      <c r="B448" s="113">
        <v>2</v>
      </c>
      <c r="C448" s="113">
        <v>3</v>
      </c>
      <c r="D448" s="113">
        <v>4</v>
      </c>
      <c r="E448" s="79"/>
      <c r="F448" s="107"/>
      <c r="G448" s="108"/>
      <c r="H448" s="109"/>
      <c r="I448" s="141"/>
      <c r="J448" s="141"/>
      <c r="M448" s="278"/>
      <c r="P448" s="106"/>
    </row>
    <row r="449" spans="1:17" s="68" customFormat="1" hidden="1" x14ac:dyDescent="0.25">
      <c r="A449" s="167">
        <v>1</v>
      </c>
      <c r="B449" s="10"/>
      <c r="C449" s="13"/>
      <c r="D449" s="165"/>
      <c r="F449" s="37"/>
      <c r="G449" s="4"/>
      <c r="H449" s="21"/>
      <c r="I449" s="142"/>
      <c r="J449" s="142"/>
      <c r="M449" s="278"/>
      <c r="O449" s="121"/>
      <c r="P449" s="88"/>
      <c r="Q449" s="121"/>
    </row>
    <row r="450" spans="1:17" s="79" customFormat="1" hidden="1" x14ac:dyDescent="0.25">
      <c r="A450" s="144"/>
      <c r="B450" s="145" t="s">
        <v>20</v>
      </c>
      <c r="C450" s="144" t="s">
        <v>21</v>
      </c>
      <c r="D450" s="146">
        <f>SUM(D449:D449)</f>
        <v>0</v>
      </c>
      <c r="E450" s="68"/>
      <c r="F450" s="37"/>
      <c r="G450" s="4"/>
      <c r="H450" s="21"/>
      <c r="I450" s="135">
        <f>SUM(I449)</f>
        <v>0</v>
      </c>
      <c r="J450" s="135">
        <f>SUM(J449)</f>
        <v>0</v>
      </c>
      <c r="M450" s="278"/>
      <c r="O450" s="193"/>
      <c r="P450" s="198"/>
      <c r="Q450" s="193"/>
    </row>
    <row r="451" spans="1:17" s="68" customFormat="1" hidden="1" x14ac:dyDescent="0.25">
      <c r="A451" s="37"/>
      <c r="B451" s="37"/>
      <c r="C451" s="37"/>
      <c r="D451" s="37"/>
      <c r="E451" s="37"/>
      <c r="F451" s="37"/>
      <c r="G451" s="4"/>
      <c r="H451" s="21"/>
      <c r="I451" s="4"/>
      <c r="J451" s="4"/>
      <c r="M451" s="278"/>
      <c r="O451" s="121"/>
      <c r="P451" s="88"/>
      <c r="Q451" s="199"/>
    </row>
    <row r="452" spans="1:17" s="68" customFormat="1" hidden="1" x14ac:dyDescent="0.25">
      <c r="A452" s="861" t="s">
        <v>152</v>
      </c>
      <c r="B452" s="861"/>
      <c r="C452" s="861"/>
      <c r="D452" s="861"/>
      <c r="E452" s="861"/>
      <c r="F452" s="861"/>
      <c r="G452" s="861"/>
      <c r="H452" s="861"/>
      <c r="I452" s="861"/>
      <c r="J452" s="861"/>
      <c r="M452" s="278"/>
      <c r="O452" s="121"/>
      <c r="P452" s="88"/>
      <c r="Q452" s="121"/>
    </row>
    <row r="453" spans="1:17" s="68" customFormat="1" hidden="1" x14ac:dyDescent="0.25">
      <c r="A453" s="862"/>
      <c r="B453" s="862"/>
      <c r="C453" s="862"/>
      <c r="D453" s="862"/>
      <c r="E453" s="862"/>
      <c r="F453" s="862"/>
      <c r="G453" s="67"/>
      <c r="H453" s="67"/>
      <c r="I453" s="850" t="s">
        <v>172</v>
      </c>
      <c r="J453" s="850"/>
      <c r="M453" s="278"/>
      <c r="O453" s="121"/>
      <c r="P453" s="88"/>
      <c r="Q453" s="121"/>
    </row>
    <row r="454" spans="1:17" s="68" customFormat="1" ht="56.25" hidden="1" x14ac:dyDescent="0.25">
      <c r="A454" s="167" t="s">
        <v>24</v>
      </c>
      <c r="B454" s="167" t="s">
        <v>14</v>
      </c>
      <c r="C454" s="167" t="s">
        <v>78</v>
      </c>
      <c r="D454" s="167" t="s">
        <v>27</v>
      </c>
      <c r="E454" s="167" t="s">
        <v>79</v>
      </c>
      <c r="F454" s="167" t="s">
        <v>7</v>
      </c>
      <c r="H454" s="67"/>
      <c r="I454" s="133" t="s">
        <v>115</v>
      </c>
      <c r="J454" s="133" t="s">
        <v>173</v>
      </c>
      <c r="M454" s="278"/>
      <c r="O454" s="121"/>
      <c r="P454" s="88"/>
      <c r="Q454" s="121"/>
    </row>
    <row r="455" spans="1:17" s="68" customFormat="1" hidden="1" x14ac:dyDescent="0.25">
      <c r="A455" s="113">
        <v>1</v>
      </c>
      <c r="B455" s="113">
        <v>2</v>
      </c>
      <c r="C455" s="113">
        <v>3</v>
      </c>
      <c r="D455" s="113">
        <v>4</v>
      </c>
      <c r="E455" s="113">
        <v>5</v>
      </c>
      <c r="F455" s="113">
        <v>6</v>
      </c>
      <c r="G455" s="79"/>
      <c r="H455" s="78"/>
      <c r="I455" s="130"/>
      <c r="J455" s="130"/>
      <c r="M455" s="278"/>
      <c r="O455" s="121"/>
      <c r="P455" s="88"/>
      <c r="Q455" s="121"/>
    </row>
    <row r="456" spans="1:17" s="68" customFormat="1" hidden="1" x14ac:dyDescent="0.25">
      <c r="A456" s="167">
        <v>1</v>
      </c>
      <c r="B456" s="10" t="s">
        <v>175</v>
      </c>
      <c r="C456" s="167"/>
      <c r="D456" s="167"/>
      <c r="E456" s="165" t="e">
        <f>F456/D456</f>
        <v>#DIV/0!</v>
      </c>
      <c r="F456" s="165"/>
      <c r="H456" s="67"/>
      <c r="I456" s="142"/>
      <c r="J456" s="142"/>
      <c r="M456" s="278"/>
      <c r="O456" s="121"/>
      <c r="P456" s="88"/>
      <c r="Q456" s="121"/>
    </row>
    <row r="457" spans="1:17" s="79" customFormat="1" hidden="1" x14ac:dyDescent="0.25">
      <c r="A457" s="144"/>
      <c r="B457" s="145" t="s">
        <v>20</v>
      </c>
      <c r="C457" s="144" t="s">
        <v>21</v>
      </c>
      <c r="D457" s="144" t="s">
        <v>21</v>
      </c>
      <c r="E457" s="144" t="s">
        <v>21</v>
      </c>
      <c r="F457" s="146">
        <f>F456</f>
        <v>0</v>
      </c>
      <c r="G457" s="67"/>
      <c r="H457" s="67"/>
      <c r="I457" s="135">
        <f>SUM(I456)</f>
        <v>0</v>
      </c>
      <c r="J457" s="135">
        <f>SUM(J456)</f>
        <v>0</v>
      </c>
      <c r="M457" s="278"/>
      <c r="O457" s="193"/>
      <c r="P457" s="198"/>
      <c r="Q457" s="193"/>
    </row>
    <row r="458" spans="1:17" s="68" customFormat="1" ht="6.75" customHeight="1" thickBot="1" x14ac:dyDescent="0.3">
      <c r="A458" s="35"/>
      <c r="B458" s="11"/>
      <c r="C458" s="17"/>
      <c r="D458" s="17"/>
      <c r="E458" s="17"/>
      <c r="F458" s="36"/>
      <c r="G458" s="67"/>
      <c r="H458" s="67"/>
      <c r="I458" s="67"/>
      <c r="J458" s="67"/>
      <c r="M458" s="281"/>
      <c r="O458" s="121"/>
      <c r="P458" s="88"/>
      <c r="Q458" s="121"/>
    </row>
    <row r="459" spans="1:17" ht="35.25" customHeight="1" thickBot="1" x14ac:dyDescent="0.3">
      <c r="A459" s="35"/>
      <c r="B459" s="48" t="s">
        <v>100</v>
      </c>
      <c r="C459" s="164" t="e">
        <f>C460+C461+C462</f>
        <v>#REF!</v>
      </c>
      <c r="D459" s="194"/>
      <c r="K459" s="629"/>
      <c r="L459" s="49"/>
      <c r="M459" s="592">
        <f>M25+M108+M192+M203+M294+M337+M347+M379+M389+M400+M441</f>
        <v>120776.5</v>
      </c>
      <c r="P459" s="106"/>
    </row>
    <row r="460" spans="1:17" ht="35.25" customHeight="1" x14ac:dyDescent="0.25">
      <c r="A460" s="35"/>
      <c r="B460" s="49" t="s">
        <v>2</v>
      </c>
      <c r="C460" s="164" t="e">
        <f>F457+D450+D421+E410+F400+F389+F379+F367+F357+F347+E337+D327+D316+E304+F294+F286+F278+F263+D254+D245+E236+E224+E215+C203+C192+C182+C171+C158+E145+E130+E119+D108+E92+F83+F76+F58+E44+F25+E35+F441-C461-C462</f>
        <v>#REF!</v>
      </c>
      <c r="D460" s="195"/>
      <c r="K460" s="595"/>
      <c r="L460" s="49"/>
      <c r="M460" s="36">
        <f>M441+M400+M389+M379+M347+M337+M294</f>
        <v>73979.5</v>
      </c>
      <c r="N460" s="726" t="s">
        <v>468</v>
      </c>
      <c r="P460" s="106"/>
    </row>
    <row r="461" spans="1:17" ht="35.25" customHeight="1" x14ac:dyDescent="0.25">
      <c r="A461" s="17"/>
      <c r="B461" s="11" t="s">
        <v>13</v>
      </c>
      <c r="C461" s="164">
        <f>I457+I450+I421+I410+I400+I389+I379+I357+I367+I347+I337+I327+I316+I304+I294+I286+I278+I263+I254+I245+I236+I224+I215+I203+I192+I182+I171+I158+I145+I130+I119+I108+I92+I83+I76+I58+I44</f>
        <v>65223.199999999997</v>
      </c>
      <c r="D461" s="195"/>
      <c r="K461" s="596"/>
      <c r="L461" s="597"/>
      <c r="M461" s="11"/>
      <c r="N461" s="75"/>
      <c r="P461" s="106"/>
    </row>
    <row r="462" spans="1:17" ht="35.25" customHeight="1" x14ac:dyDescent="0.25">
      <c r="A462" s="17"/>
      <c r="B462" s="11" t="s">
        <v>106</v>
      </c>
      <c r="C462" s="164">
        <f>J457+J450+J421+J410+J400+J389+J379+J367+J357+J347+J337+J327+J316+J304+J294+J286+J278+J263+J254+J245+J236+J224+J215+J203+J192+J182+J171+J158+J145+J130+J119+J108+J92+J83+J76+J58+J44</f>
        <v>0</v>
      </c>
      <c r="D462" s="195"/>
      <c r="K462" s="629" t="e">
        <f>#REF!+'130Платн'!C461-'130Платн'!C459</f>
        <v>#REF!</v>
      </c>
      <c r="L462" s="49"/>
    </row>
    <row r="463" spans="1:17" ht="20.25" customHeight="1" x14ac:dyDescent="0.25">
      <c r="A463" s="17"/>
      <c r="B463" s="11"/>
      <c r="C463" s="17"/>
      <c r="D463" s="17"/>
      <c r="E463" s="17"/>
      <c r="F463" s="17"/>
      <c r="K463" s="598"/>
      <c r="L463" s="49"/>
    </row>
    <row r="464" spans="1:17" ht="35.25" customHeight="1" x14ac:dyDescent="0.25">
      <c r="A464" s="17"/>
      <c r="B464" s="175" t="s">
        <v>195</v>
      </c>
      <c r="C464" s="201">
        <f>F457+D450+D421+E410+F400+F389+F379+F367+F357+F347+E337+D327+D316+E304+F294+F286+F278+F263+D254+D245+E236+F441</f>
        <v>170760.18000000002</v>
      </c>
      <c r="D464" s="17"/>
      <c r="E464" s="17"/>
      <c r="F464" s="17"/>
      <c r="K464" s="598" t="s">
        <v>380</v>
      </c>
      <c r="L464" s="681">
        <v>65223.199999999997</v>
      </c>
      <c r="M464" s="678">
        <f>C461-L464</f>
        <v>0</v>
      </c>
    </row>
    <row r="465" spans="1:17" ht="78" customHeight="1" x14ac:dyDescent="0.25">
      <c r="A465" s="17"/>
      <c r="B465" s="200" t="s">
        <v>196</v>
      </c>
      <c r="C465" s="249">
        <v>0</v>
      </c>
      <c r="D465" s="17"/>
      <c r="E465" s="17"/>
      <c r="F465" s="17"/>
      <c r="K465" s="598" t="s">
        <v>424</v>
      </c>
      <c r="L465" s="681">
        <v>302400</v>
      </c>
      <c r="M465" s="678" t="e">
        <f>L465-C460</f>
        <v>#REF!</v>
      </c>
    </row>
    <row r="466" spans="1:17" ht="48.75" customHeight="1" x14ac:dyDescent="0.25">
      <c r="A466" s="17"/>
      <c r="B466" s="175" t="s">
        <v>197</v>
      </c>
      <c r="C466" s="201">
        <f>C464-C465</f>
        <v>170760.18000000002</v>
      </c>
      <c r="D466" s="17"/>
      <c r="E466" s="17"/>
      <c r="F466" s="17"/>
      <c r="L466" s="11"/>
      <c r="M466" s="678"/>
    </row>
    <row r="467" spans="1:17" ht="0.75" customHeight="1" x14ac:dyDescent="0.25">
      <c r="A467" s="17"/>
      <c r="B467" s="11"/>
      <c r="C467" s="17"/>
      <c r="D467" s="17"/>
      <c r="E467" s="17"/>
      <c r="F467" s="17"/>
    </row>
    <row r="468" spans="1:17" hidden="1" x14ac:dyDescent="0.25">
      <c r="A468" s="17"/>
      <c r="B468" s="11"/>
      <c r="C468" s="17"/>
      <c r="D468" s="17"/>
      <c r="E468" s="17"/>
      <c r="F468" s="17"/>
    </row>
    <row r="469" spans="1:17" hidden="1" x14ac:dyDescent="0.25">
      <c r="A469" s="17"/>
      <c r="B469" s="11"/>
      <c r="C469" s="17"/>
      <c r="D469" s="17"/>
      <c r="E469" s="17"/>
      <c r="F469" s="17"/>
    </row>
    <row r="470" spans="1:17" hidden="1" x14ac:dyDescent="0.25">
      <c r="A470" s="17"/>
      <c r="B470" s="11"/>
      <c r="C470" s="17"/>
      <c r="D470" s="17"/>
      <c r="E470" s="17"/>
      <c r="F470" s="17"/>
    </row>
    <row r="471" spans="1:17" s="17" customFormat="1" ht="14.25" customHeight="1" x14ac:dyDescent="0.25">
      <c r="B471" s="40"/>
      <c r="C471" s="44"/>
      <c r="D471" s="251"/>
      <c r="E471" s="252"/>
      <c r="L471" s="111"/>
      <c r="O471" s="20"/>
      <c r="P471" s="20"/>
      <c r="Q471" s="20"/>
    </row>
    <row r="472" spans="1:17" s="17" customFormat="1" x14ac:dyDescent="0.25">
      <c r="A472" s="858" t="s">
        <v>11</v>
      </c>
      <c r="B472" s="858"/>
      <c r="C472" s="47"/>
      <c r="D472" s="859" t="e">
        <f>#REF!</f>
        <v>#REF!</v>
      </c>
      <c r="E472" s="859"/>
      <c r="L472" s="111"/>
      <c r="O472" s="20"/>
      <c r="P472" s="20"/>
      <c r="Q472" s="20"/>
    </row>
    <row r="473" spans="1:17" s="17" customFormat="1" x14ac:dyDescent="0.25">
      <c r="B473" s="40"/>
      <c r="C473" s="161" t="s">
        <v>10</v>
      </c>
      <c r="D473" s="857" t="s">
        <v>3</v>
      </c>
      <c r="E473" s="857"/>
      <c r="L473" s="111"/>
      <c r="O473" s="20"/>
      <c r="P473" s="20"/>
      <c r="Q473" s="20"/>
    </row>
    <row r="474" spans="1:17" ht="23.25" customHeight="1" x14ac:dyDescent="0.25">
      <c r="A474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74" s="851"/>
      <c r="C474" s="851"/>
      <c r="D474" s="851"/>
      <c r="E474" s="851"/>
      <c r="F474" s="851"/>
      <c r="G474" s="851"/>
      <c r="H474" s="851"/>
      <c r="I474" s="851"/>
      <c r="J474" s="851"/>
      <c r="K474" s="116"/>
    </row>
    <row r="476" spans="1:17" x14ac:dyDescent="0.25">
      <c r="A476" s="852" t="s">
        <v>77</v>
      </c>
      <c r="B476" s="852"/>
      <c r="C476" s="852"/>
      <c r="D476" s="852"/>
      <c r="E476" s="852"/>
      <c r="F476" s="852"/>
      <c r="G476" s="852"/>
      <c r="H476" s="852"/>
      <c r="I476" s="852"/>
      <c r="J476" s="852"/>
      <c r="K476" s="117"/>
    </row>
    <row r="478" spans="1:17" x14ac:dyDescent="0.25">
      <c r="A478" s="111"/>
      <c r="B478" s="111"/>
      <c r="C478" s="111"/>
      <c r="D478" s="111"/>
      <c r="E478" s="111"/>
      <c r="F478" s="111"/>
      <c r="G478" s="69" t="s">
        <v>104</v>
      </c>
      <c r="H478" s="2"/>
      <c r="I478" s="70"/>
      <c r="J478" s="2" t="s">
        <v>433</v>
      </c>
      <c r="K478" s="118"/>
    </row>
    <row r="479" spans="1:17" x14ac:dyDescent="0.25">
      <c r="B479" s="17"/>
    </row>
    <row r="480" spans="1:17" ht="71.25" customHeight="1" x14ac:dyDescent="0.25">
      <c r="A480" s="853" t="s">
        <v>95</v>
      </c>
      <c r="B480" s="853"/>
      <c r="C480" s="854" t="s">
        <v>96</v>
      </c>
      <c r="D480" s="855"/>
      <c r="E480" s="855"/>
      <c r="F480" s="855"/>
      <c r="G480" s="855"/>
      <c r="H480" s="855"/>
      <c r="I480" s="855"/>
      <c r="J480" s="856"/>
      <c r="K480" s="72"/>
    </row>
    <row r="481" spans="1:17" x14ac:dyDescent="0.25">
      <c r="A481" s="20"/>
      <c r="B481" s="20"/>
      <c r="C481" s="66"/>
      <c r="D481" s="66"/>
      <c r="E481" s="66"/>
      <c r="F481" s="66"/>
      <c r="G481" s="66"/>
      <c r="H481" s="66"/>
      <c r="I481" s="66"/>
      <c r="J481" s="66"/>
      <c r="K481" s="72"/>
    </row>
    <row r="483" spans="1:17" ht="57.75" customHeight="1" x14ac:dyDescent="0.25">
      <c r="A483" s="881" t="s">
        <v>307</v>
      </c>
      <c r="B483" s="881"/>
      <c r="C483" s="881"/>
      <c r="D483" s="881"/>
      <c r="E483" s="881"/>
      <c r="F483" s="881"/>
      <c r="G483" s="881"/>
      <c r="H483" s="881"/>
      <c r="I483" s="881"/>
      <c r="J483" s="881"/>
    </row>
    <row r="484" spans="1:17" x14ac:dyDescent="0.25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</row>
    <row r="485" spans="1:17" x14ac:dyDescent="0.25">
      <c r="A485" s="880" t="s">
        <v>191</v>
      </c>
      <c r="B485" s="880"/>
      <c r="C485" s="880"/>
      <c r="D485" s="880"/>
      <c r="E485" s="880"/>
      <c r="F485" s="880"/>
      <c r="G485" s="880"/>
      <c r="H485" s="880"/>
      <c r="I485" s="880"/>
      <c r="J485" s="880"/>
      <c r="K485" s="123"/>
    </row>
    <row r="486" spans="1:17" x14ac:dyDescent="0.25">
      <c r="A486" s="176"/>
      <c r="B486" s="176"/>
      <c r="C486" s="176"/>
      <c r="D486" s="176"/>
      <c r="E486" s="176"/>
      <c r="F486" s="176"/>
      <c r="G486" s="176"/>
      <c r="H486" s="176"/>
      <c r="I486" s="176"/>
      <c r="J486" s="176"/>
      <c r="K486" s="170"/>
    </row>
    <row r="487" spans="1:17" x14ac:dyDescent="0.25">
      <c r="A487" s="882" t="s">
        <v>120</v>
      </c>
      <c r="B487" s="882"/>
      <c r="C487" s="882"/>
      <c r="D487" s="882"/>
      <c r="E487" s="882"/>
      <c r="F487" s="882"/>
      <c r="G487" s="882"/>
      <c r="H487" s="882"/>
      <c r="I487" s="882"/>
      <c r="J487" s="882"/>
      <c r="K487" s="125"/>
    </row>
    <row r="488" spans="1:17" x14ac:dyDescent="0.25">
      <c r="B488" s="111"/>
      <c r="C488" s="111"/>
      <c r="D488" s="111"/>
      <c r="E488" s="111"/>
      <c r="F488" s="111"/>
      <c r="G488" s="111"/>
      <c r="H488" s="111"/>
      <c r="I488" s="111"/>
      <c r="J488" s="111"/>
      <c r="K488" s="176"/>
    </row>
    <row r="489" spans="1:17" x14ac:dyDescent="0.25">
      <c r="B489" s="11"/>
      <c r="C489" s="11"/>
      <c r="D489" s="20"/>
      <c r="E489" s="20"/>
      <c r="F489" s="20"/>
      <c r="G489" s="20"/>
      <c r="H489" s="20"/>
      <c r="I489" s="20"/>
      <c r="J489" s="20"/>
      <c r="K489" s="119"/>
    </row>
    <row r="490" spans="1:17" ht="78" customHeight="1" x14ac:dyDescent="0.25">
      <c r="A490" s="210" t="s">
        <v>24</v>
      </c>
      <c r="B490" s="210" t="s">
        <v>22</v>
      </c>
      <c r="C490" s="210" t="s">
        <v>199</v>
      </c>
      <c r="D490" s="209" t="s">
        <v>200</v>
      </c>
      <c r="E490" s="209" t="s">
        <v>201</v>
      </c>
      <c r="F490" s="209" t="s">
        <v>202</v>
      </c>
      <c r="G490" s="212"/>
      <c r="H490" s="213"/>
      <c r="I490" s="213"/>
      <c r="J490" s="214"/>
      <c r="K490" s="215"/>
    </row>
    <row r="491" spans="1:17" s="78" customFormat="1" ht="15.75" x14ac:dyDescent="0.25">
      <c r="A491" s="113">
        <v>1</v>
      </c>
      <c r="B491" s="113">
        <v>2</v>
      </c>
      <c r="C491" s="113">
        <v>3</v>
      </c>
      <c r="D491" s="113">
        <v>4</v>
      </c>
      <c r="E491" s="113">
        <v>5</v>
      </c>
      <c r="F491" s="113">
        <v>6</v>
      </c>
      <c r="G491" s="213"/>
      <c r="H491" s="213"/>
      <c r="I491" s="213"/>
      <c r="J491" s="221"/>
      <c r="K491" s="109"/>
      <c r="O491" s="188"/>
      <c r="P491" s="188"/>
      <c r="Q491" s="188"/>
    </row>
    <row r="492" spans="1:17" ht="38.25" customHeight="1" x14ac:dyDescent="0.25">
      <c r="A492" s="209" t="s">
        <v>89</v>
      </c>
      <c r="B492" s="10" t="s">
        <v>203</v>
      </c>
      <c r="C492" s="208"/>
      <c r="D492" s="208"/>
      <c r="E492" s="208"/>
      <c r="F492" s="5"/>
      <c r="G492" s="37"/>
      <c r="H492" s="213"/>
      <c r="I492" s="213"/>
      <c r="J492" s="214"/>
      <c r="K492" s="214"/>
    </row>
    <row r="493" spans="1:17" ht="36.75" customHeight="1" x14ac:dyDescent="0.25">
      <c r="A493" s="658"/>
      <c r="B493" s="10" t="s">
        <v>242</v>
      </c>
      <c r="C493" s="657">
        <v>84.75</v>
      </c>
      <c r="D493" s="657">
        <v>38</v>
      </c>
      <c r="E493" s="657">
        <v>36</v>
      </c>
      <c r="F493" s="5">
        <f>E493*D493*C493</f>
        <v>115938</v>
      </c>
      <c r="G493" s="107"/>
      <c r="H493" s="107"/>
      <c r="I493" s="107"/>
      <c r="J493" s="107"/>
      <c r="K493" s="214"/>
    </row>
    <row r="494" spans="1:17" ht="36.75" hidden="1" customHeight="1" x14ac:dyDescent="0.25">
      <c r="A494" s="209"/>
      <c r="B494" s="10"/>
      <c r="C494" s="270">
        <v>12.16</v>
      </c>
      <c r="D494" s="270"/>
      <c r="E494" s="270">
        <v>72</v>
      </c>
      <c r="F494" s="5">
        <f>E494*D494*C494</f>
        <v>0</v>
      </c>
      <c r="G494" s="216"/>
      <c r="H494" s="216"/>
      <c r="I494" s="216"/>
      <c r="J494" s="115"/>
      <c r="K494" s="217"/>
      <c r="M494" s="75"/>
      <c r="N494" s="181"/>
      <c r="O494" s="185"/>
    </row>
    <row r="495" spans="1:17" s="78" customFormat="1" ht="36.75" hidden="1" customHeight="1" x14ac:dyDescent="0.25">
      <c r="A495" s="209"/>
      <c r="B495" s="10"/>
      <c r="C495" s="208"/>
      <c r="D495" s="208"/>
      <c r="E495" s="208"/>
      <c r="F495" s="5">
        <f t="shared" ref="F495:F497" si="24">E495*D495*C495</f>
        <v>0</v>
      </c>
      <c r="G495" s="4"/>
      <c r="H495" s="4"/>
      <c r="I495" s="4"/>
      <c r="J495" s="115"/>
      <c r="K495" s="182"/>
      <c r="M495" s="75"/>
      <c r="N495" s="181"/>
      <c r="O495" s="185"/>
      <c r="P495" s="184"/>
      <c r="Q495" s="188"/>
    </row>
    <row r="496" spans="1:17" ht="36.75" hidden="1" customHeight="1" x14ac:dyDescent="0.25">
      <c r="A496" s="209"/>
      <c r="B496" s="10"/>
      <c r="C496" s="208"/>
      <c r="D496" s="208"/>
      <c r="E496" s="208"/>
      <c r="F496" s="5">
        <f t="shared" si="24"/>
        <v>0</v>
      </c>
      <c r="K496" s="114"/>
    </row>
    <row r="497" spans="1:17" ht="36.75" hidden="1" customHeight="1" x14ac:dyDescent="0.25">
      <c r="A497" s="209"/>
      <c r="B497" s="10"/>
      <c r="C497" s="208"/>
      <c r="D497" s="208"/>
      <c r="E497" s="208"/>
      <c r="F497" s="5">
        <f t="shared" si="24"/>
        <v>0</v>
      </c>
      <c r="K497" s="114"/>
    </row>
    <row r="498" spans="1:17" ht="36.75" customHeight="1" x14ac:dyDescent="0.25">
      <c r="A498" s="922" t="s">
        <v>20</v>
      </c>
      <c r="B498" s="923"/>
      <c r="C498" s="144" t="s">
        <v>21</v>
      </c>
      <c r="D498" s="144" t="s">
        <v>21</v>
      </c>
      <c r="E498" s="223" t="s">
        <v>12</v>
      </c>
      <c r="F498" s="146">
        <f>SUM(F493:F497)</f>
        <v>115938</v>
      </c>
      <c r="K498" s="114"/>
    </row>
    <row r="499" spans="1:17" x14ac:dyDescent="0.25">
      <c r="A499" s="28"/>
      <c r="B499" s="29"/>
      <c r="C499" s="219"/>
      <c r="D499" s="219"/>
      <c r="E499" s="219"/>
      <c r="F499" s="219"/>
      <c r="K499" s="114"/>
    </row>
    <row r="500" spans="1:17" ht="138.75" customHeight="1" x14ac:dyDescent="0.35">
      <c r="A500" s="210" t="s">
        <v>24</v>
      </c>
      <c r="B500" s="210" t="s">
        <v>22</v>
      </c>
      <c r="C500" s="210" t="s">
        <v>204</v>
      </c>
      <c r="D500" s="210" t="s">
        <v>205</v>
      </c>
      <c r="E500" s="209" t="s">
        <v>202</v>
      </c>
      <c r="F500" s="12"/>
      <c r="K500" s="114"/>
    </row>
    <row r="501" spans="1:17" s="78" customFormat="1" ht="15.75" x14ac:dyDescent="0.25">
      <c r="A501" s="211">
        <v>1</v>
      </c>
      <c r="B501" s="211">
        <v>2</v>
      </c>
      <c r="C501" s="211">
        <v>3</v>
      </c>
      <c r="D501" s="211">
        <v>4</v>
      </c>
      <c r="E501" s="113">
        <v>5</v>
      </c>
      <c r="F501" s="97"/>
      <c r="K501" s="222"/>
      <c r="O501" s="188"/>
      <c r="P501" s="188"/>
      <c r="Q501" s="188"/>
    </row>
    <row r="502" spans="1:17" ht="78.75" customHeight="1" x14ac:dyDescent="0.35">
      <c r="A502" s="209" t="s">
        <v>89</v>
      </c>
      <c r="B502" s="10" t="s">
        <v>206</v>
      </c>
      <c r="C502" s="208"/>
      <c r="D502" s="208"/>
      <c r="E502" s="5"/>
      <c r="F502" s="12"/>
      <c r="K502" s="114"/>
    </row>
    <row r="503" spans="1:17" ht="36.75" customHeight="1" x14ac:dyDescent="0.35">
      <c r="A503" s="209"/>
      <c r="B503" s="10" t="s">
        <v>252</v>
      </c>
      <c r="C503" s="208" t="e">
        <f>#REF!</f>
        <v>#REF!</v>
      </c>
      <c r="D503" s="218">
        <v>0.03</v>
      </c>
      <c r="E503" s="5" t="e">
        <f>C503*D503</f>
        <v>#REF!</v>
      </c>
      <c r="F503" s="12"/>
      <c r="K503" s="114"/>
    </row>
    <row r="504" spans="1:17" hidden="1" x14ac:dyDescent="0.35">
      <c r="A504" s="209"/>
      <c r="B504" s="10"/>
      <c r="C504" s="208"/>
      <c r="D504" s="218"/>
      <c r="E504" s="5">
        <f>C504*D504</f>
        <v>0</v>
      </c>
      <c r="F504" s="12"/>
      <c r="K504" s="114"/>
    </row>
    <row r="505" spans="1:17" s="288" customFormat="1" ht="36.75" hidden="1" customHeight="1" x14ac:dyDescent="0.35">
      <c r="A505" s="290"/>
      <c r="B505" s="10"/>
      <c r="C505" s="291"/>
      <c r="D505" s="218"/>
      <c r="E505" s="5">
        <f t="shared" ref="E505:E506" si="25">C505*D505</f>
        <v>0</v>
      </c>
      <c r="F505" s="12"/>
      <c r="K505" s="114"/>
      <c r="O505" s="184"/>
      <c r="P505" s="184"/>
      <c r="Q505" s="184"/>
    </row>
    <row r="506" spans="1:17" ht="36.75" hidden="1" customHeight="1" x14ac:dyDescent="0.35">
      <c r="A506" s="209"/>
      <c r="B506" s="10"/>
      <c r="C506" s="208"/>
      <c r="D506" s="218"/>
      <c r="E506" s="5">
        <f t="shared" si="25"/>
        <v>0</v>
      </c>
      <c r="F506" s="12"/>
      <c r="K506" s="114"/>
    </row>
    <row r="507" spans="1:17" ht="36.75" hidden="1" customHeight="1" x14ac:dyDescent="0.35">
      <c r="A507" s="209"/>
      <c r="B507" s="10"/>
      <c r="C507" s="208"/>
      <c r="D507" s="218"/>
      <c r="E507" s="5">
        <f>C507*D507</f>
        <v>0</v>
      </c>
      <c r="F507" s="12"/>
      <c r="K507" s="114"/>
    </row>
    <row r="508" spans="1:17" ht="36.75" customHeight="1" x14ac:dyDescent="0.35">
      <c r="A508" s="922" t="s">
        <v>20</v>
      </c>
      <c r="B508" s="923"/>
      <c r="C508" s="144" t="s">
        <v>21</v>
      </c>
      <c r="D508" s="144" t="s">
        <v>21</v>
      </c>
      <c r="E508" s="146" t="e">
        <f>SUM(E503:E507)</f>
        <v>#REF!</v>
      </c>
      <c r="F508" s="220"/>
      <c r="K508" s="114"/>
    </row>
    <row r="509" spans="1:17" x14ac:dyDescent="0.25">
      <c r="K509" s="114"/>
    </row>
    <row r="510" spans="1:17" hidden="1" x14ac:dyDescent="0.25">
      <c r="K510" s="114"/>
    </row>
    <row r="511" spans="1:17" hidden="1" x14ac:dyDescent="0.25">
      <c r="A511" s="868" t="s">
        <v>124</v>
      </c>
      <c r="B511" s="868"/>
      <c r="C511" s="868"/>
      <c r="D511" s="868"/>
      <c r="E511" s="868"/>
      <c r="F511" s="868"/>
      <c r="G511" s="868"/>
      <c r="H511" s="868"/>
      <c r="I511" s="868"/>
      <c r="J511" s="868"/>
      <c r="K511" s="115"/>
    </row>
    <row r="512" spans="1:17" hidden="1" x14ac:dyDescent="0.25">
      <c r="A512" s="174"/>
      <c r="B512" s="174"/>
      <c r="C512" s="174"/>
      <c r="D512" s="174"/>
      <c r="E512" s="174"/>
      <c r="F512" s="174"/>
      <c r="G512" s="174"/>
      <c r="H512" s="174"/>
      <c r="I512" s="850" t="s">
        <v>172</v>
      </c>
      <c r="J512" s="850"/>
    </row>
    <row r="513" spans="1:17" ht="56.25" hidden="1" x14ac:dyDescent="0.25">
      <c r="A513" s="14" t="s">
        <v>24</v>
      </c>
      <c r="B513" s="14" t="s">
        <v>14</v>
      </c>
      <c r="C513" s="167" t="s">
        <v>132</v>
      </c>
      <c r="D513" s="167" t="s">
        <v>133</v>
      </c>
      <c r="E513" s="167" t="s">
        <v>134</v>
      </c>
      <c r="G513" s="174"/>
      <c r="H513" s="174"/>
      <c r="I513" s="133" t="s">
        <v>115</v>
      </c>
      <c r="J513" s="133" t="s">
        <v>173</v>
      </c>
      <c r="K513" s="120"/>
    </row>
    <row r="514" spans="1:17" hidden="1" x14ac:dyDescent="0.25">
      <c r="A514" s="91">
        <v>1</v>
      </c>
      <c r="B514" s="91">
        <v>2</v>
      </c>
      <c r="C514" s="113">
        <v>3</v>
      </c>
      <c r="D514" s="113">
        <v>4</v>
      </c>
      <c r="E514" s="113">
        <v>5</v>
      </c>
      <c r="G514" s="174"/>
      <c r="H514" s="174"/>
      <c r="I514" s="134"/>
      <c r="J514" s="133"/>
    </row>
    <row r="515" spans="1:17" ht="162.75" hidden="1" x14ac:dyDescent="0.25">
      <c r="A515" s="84">
        <v>1</v>
      </c>
      <c r="B515" s="90" t="s">
        <v>123</v>
      </c>
      <c r="C515" s="165"/>
      <c r="D515" s="77">
        <v>12</v>
      </c>
      <c r="E515" s="85"/>
      <c r="G515" s="86"/>
      <c r="H515" s="87"/>
      <c r="I515" s="138"/>
      <c r="J515" s="138"/>
    </row>
    <row r="516" spans="1:17" ht="36.75" hidden="1" customHeight="1" x14ac:dyDescent="0.25">
      <c r="A516" s="84">
        <v>2</v>
      </c>
      <c r="B516" s="90" t="s">
        <v>160</v>
      </c>
      <c r="C516" s="165"/>
      <c r="D516" s="77"/>
      <c r="E516" s="85"/>
      <c r="G516" s="86"/>
      <c r="H516" s="87"/>
      <c r="I516" s="138"/>
      <c r="J516" s="138"/>
    </row>
    <row r="517" spans="1:17" ht="30.75" hidden="1" customHeight="1" x14ac:dyDescent="0.25">
      <c r="A517" s="147"/>
      <c r="B517" s="145" t="s">
        <v>20</v>
      </c>
      <c r="C517" s="148"/>
      <c r="D517" s="149"/>
      <c r="E517" s="146">
        <f>E516+E515</f>
        <v>0</v>
      </c>
      <c r="G517" s="174"/>
      <c r="H517" s="174"/>
      <c r="I517" s="135">
        <f>SUM(I515:I516)</f>
        <v>0</v>
      </c>
      <c r="J517" s="135">
        <f>SUM(J515:J516)</f>
        <v>0</v>
      </c>
    </row>
    <row r="518" spans="1:17" hidden="1" x14ac:dyDescent="0.25"/>
    <row r="519" spans="1:17" hidden="1" x14ac:dyDescent="0.25">
      <c r="A519" s="880" t="s">
        <v>190</v>
      </c>
      <c r="B519" s="880"/>
      <c r="C519" s="880"/>
      <c r="D519" s="880"/>
      <c r="E519" s="880"/>
      <c r="F519" s="880"/>
      <c r="G519" s="880"/>
      <c r="H519" s="880"/>
      <c r="I519" s="880"/>
      <c r="J519" s="880"/>
    </row>
    <row r="520" spans="1:17" hidden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</row>
    <row r="521" spans="1:17" hidden="1" x14ac:dyDescent="0.25">
      <c r="A521" s="865" t="s">
        <v>121</v>
      </c>
      <c r="B521" s="865"/>
      <c r="C521" s="865"/>
      <c r="D521" s="865"/>
      <c r="E521" s="865"/>
      <c r="F521" s="865"/>
      <c r="G521" s="865"/>
      <c r="H521" s="865"/>
      <c r="I521" s="865"/>
      <c r="J521" s="865"/>
      <c r="K521" s="125"/>
    </row>
    <row r="522" spans="1:17" hidden="1" x14ac:dyDescent="0.25">
      <c r="A522" s="163"/>
      <c r="B522" s="24"/>
      <c r="C522" s="163"/>
      <c r="D522" s="163"/>
      <c r="E522" s="163"/>
      <c r="F522" s="163"/>
      <c r="I522" s="850" t="s">
        <v>172</v>
      </c>
      <c r="J522" s="850"/>
      <c r="K522" s="111"/>
    </row>
    <row r="523" spans="1:17" ht="116.25" hidden="1" x14ac:dyDescent="0.25">
      <c r="A523" s="167" t="s">
        <v>24</v>
      </c>
      <c r="B523" s="167" t="s">
        <v>14</v>
      </c>
      <c r="C523" s="167" t="s">
        <v>40</v>
      </c>
      <c r="D523" s="167" t="s">
        <v>38</v>
      </c>
      <c r="E523" s="167" t="s">
        <v>39</v>
      </c>
      <c r="F523" s="167" t="s">
        <v>80</v>
      </c>
      <c r="I523" s="133" t="s">
        <v>115</v>
      </c>
      <c r="J523" s="133" t="s">
        <v>173</v>
      </c>
      <c r="K523" s="122"/>
      <c r="O523" s="106"/>
    </row>
    <row r="524" spans="1:17" hidden="1" x14ac:dyDescent="0.25">
      <c r="A524" s="113">
        <v>1</v>
      </c>
      <c r="B524" s="113">
        <v>2</v>
      </c>
      <c r="C524" s="113">
        <v>3</v>
      </c>
      <c r="D524" s="113">
        <v>4</v>
      </c>
      <c r="E524" s="113">
        <v>5</v>
      </c>
      <c r="F524" s="113">
        <v>6</v>
      </c>
      <c r="G524" s="78"/>
      <c r="H524" s="78"/>
      <c r="I524" s="136"/>
      <c r="J524" s="136"/>
      <c r="O524" s="106"/>
    </row>
    <row r="525" spans="1:17" ht="69.75" hidden="1" x14ac:dyDescent="0.25">
      <c r="A525" s="167">
        <v>1</v>
      </c>
      <c r="B525" s="10" t="s">
        <v>28</v>
      </c>
      <c r="C525" s="167" t="s">
        <v>21</v>
      </c>
      <c r="D525" s="167" t="s">
        <v>21</v>
      </c>
      <c r="E525" s="167" t="s">
        <v>21</v>
      </c>
      <c r="F525" s="5">
        <f>F527</f>
        <v>0</v>
      </c>
      <c r="I525" s="137">
        <f>I527</f>
        <v>0</v>
      </c>
      <c r="J525" s="137">
        <f>J527</f>
        <v>0</v>
      </c>
      <c r="O525" s="106"/>
    </row>
    <row r="526" spans="1:17" s="78" customFormat="1" hidden="1" x14ac:dyDescent="0.25">
      <c r="A526" s="873" t="s">
        <v>29</v>
      </c>
      <c r="B526" s="10" t="s">
        <v>1</v>
      </c>
      <c r="C526" s="167"/>
      <c r="D526" s="167"/>
      <c r="E526" s="167"/>
      <c r="F526" s="5"/>
      <c r="G526" s="67"/>
      <c r="H526" s="67"/>
      <c r="I526" s="137"/>
      <c r="J526" s="137"/>
      <c r="K526" s="79"/>
      <c r="O526" s="186"/>
      <c r="P526" s="188"/>
      <c r="Q526" s="188"/>
    </row>
    <row r="527" spans="1:17" ht="69.75" hidden="1" x14ac:dyDescent="0.25">
      <c r="A527" s="873"/>
      <c r="B527" s="10" t="s">
        <v>30</v>
      </c>
      <c r="C527" s="167" t="e">
        <f>F527/E527/D527</f>
        <v>#DIV/0!</v>
      </c>
      <c r="D527" s="167"/>
      <c r="E527" s="167"/>
      <c r="F527" s="5"/>
      <c r="I527" s="143"/>
      <c r="J527" s="143"/>
      <c r="O527" s="106"/>
    </row>
    <row r="528" spans="1:17" ht="69.75" hidden="1" x14ac:dyDescent="0.25">
      <c r="A528" s="167">
        <v>2</v>
      </c>
      <c r="B528" s="10" t="s">
        <v>34</v>
      </c>
      <c r="C528" s="167" t="s">
        <v>21</v>
      </c>
      <c r="D528" s="167" t="s">
        <v>21</v>
      </c>
      <c r="E528" s="167" t="s">
        <v>21</v>
      </c>
      <c r="F528" s="5">
        <f>F530</f>
        <v>0</v>
      </c>
      <c r="I528" s="137">
        <f>I530</f>
        <v>0</v>
      </c>
      <c r="J528" s="137">
        <f>J530</f>
        <v>0</v>
      </c>
      <c r="O528" s="106"/>
    </row>
    <row r="529" spans="1:17" hidden="1" x14ac:dyDescent="0.25">
      <c r="A529" s="873" t="s">
        <v>35</v>
      </c>
      <c r="B529" s="10" t="s">
        <v>1</v>
      </c>
      <c r="C529" s="167"/>
      <c r="D529" s="167"/>
      <c r="E529" s="167"/>
      <c r="F529" s="5"/>
      <c r="I529" s="137"/>
      <c r="J529" s="137"/>
      <c r="O529" s="106"/>
    </row>
    <row r="530" spans="1:17" ht="69.75" hidden="1" x14ac:dyDescent="0.25">
      <c r="A530" s="873"/>
      <c r="B530" s="10" t="s">
        <v>30</v>
      </c>
      <c r="C530" s="167" t="e">
        <f t="shared" ref="C530" si="26">F530/E530/D530</f>
        <v>#DIV/0!</v>
      </c>
      <c r="D530" s="167"/>
      <c r="E530" s="167"/>
      <c r="F530" s="5"/>
      <c r="I530" s="143"/>
      <c r="J530" s="143"/>
      <c r="O530" s="106"/>
    </row>
    <row r="531" spans="1:17" hidden="1" x14ac:dyDescent="0.25">
      <c r="A531" s="147"/>
      <c r="B531" s="145" t="s">
        <v>20</v>
      </c>
      <c r="C531" s="144" t="s">
        <v>21</v>
      </c>
      <c r="D531" s="144" t="s">
        <v>21</v>
      </c>
      <c r="E531" s="144" t="s">
        <v>21</v>
      </c>
      <c r="F531" s="146">
        <f>F528+F525</f>
        <v>0</v>
      </c>
      <c r="I531" s="137">
        <f>I525+I528</f>
        <v>0</v>
      </c>
      <c r="J531" s="137">
        <f>J525+J528</f>
        <v>0</v>
      </c>
      <c r="O531" s="106"/>
    </row>
    <row r="532" spans="1:17" hidden="1" x14ac:dyDescent="0.25">
      <c r="A532" s="17"/>
      <c r="B532" s="11"/>
      <c r="C532" s="17"/>
      <c r="D532" s="17"/>
      <c r="E532" s="17"/>
      <c r="F532" s="17"/>
      <c r="G532" s="121"/>
      <c r="O532" s="106"/>
    </row>
    <row r="533" spans="1:17" hidden="1" x14ac:dyDescent="0.25">
      <c r="A533" s="865" t="s">
        <v>118</v>
      </c>
      <c r="B533" s="865"/>
      <c r="C533" s="865"/>
      <c r="D533" s="865"/>
      <c r="E533" s="865"/>
      <c r="F533" s="865"/>
      <c r="G533" s="865"/>
      <c r="H533" s="865"/>
      <c r="I533" s="865"/>
      <c r="J533" s="865"/>
      <c r="O533" s="106"/>
    </row>
    <row r="534" spans="1:17" hidden="1" x14ac:dyDescent="0.25">
      <c r="A534" s="163"/>
      <c r="B534" s="24"/>
      <c r="C534" s="163"/>
      <c r="D534" s="163"/>
      <c r="E534" s="163"/>
      <c r="F534" s="163"/>
      <c r="I534" s="850" t="s">
        <v>172</v>
      </c>
      <c r="J534" s="850"/>
      <c r="O534" s="106"/>
    </row>
    <row r="535" spans="1:17" ht="116.25" hidden="1" x14ac:dyDescent="0.25">
      <c r="A535" s="167" t="s">
        <v>24</v>
      </c>
      <c r="B535" s="167" t="s">
        <v>14</v>
      </c>
      <c r="C535" s="167" t="s">
        <v>163</v>
      </c>
      <c r="D535" s="167" t="s">
        <v>38</v>
      </c>
      <c r="E535" s="167" t="s">
        <v>39</v>
      </c>
      <c r="F535" s="167" t="s">
        <v>80</v>
      </c>
      <c r="I535" s="133" t="s">
        <v>115</v>
      </c>
      <c r="J535" s="133" t="s">
        <v>173</v>
      </c>
      <c r="K535" s="122"/>
      <c r="O535" s="106"/>
    </row>
    <row r="536" spans="1:17" hidden="1" x14ac:dyDescent="0.25">
      <c r="A536" s="112">
        <v>1</v>
      </c>
      <c r="B536" s="112">
        <v>2</v>
      </c>
      <c r="C536" s="112">
        <v>3</v>
      </c>
      <c r="D536" s="112">
        <v>4</v>
      </c>
      <c r="E536" s="112">
        <v>5</v>
      </c>
      <c r="F536" s="112">
        <v>6</v>
      </c>
      <c r="G536" s="8"/>
      <c r="H536" s="8"/>
      <c r="I536" s="136"/>
      <c r="J536" s="136"/>
      <c r="O536" s="106"/>
    </row>
    <row r="537" spans="1:17" ht="69.75" hidden="1" x14ac:dyDescent="0.25">
      <c r="A537" s="167">
        <v>1</v>
      </c>
      <c r="B537" s="10" t="s">
        <v>28</v>
      </c>
      <c r="C537" s="167" t="s">
        <v>21</v>
      </c>
      <c r="D537" s="167" t="s">
        <v>21</v>
      </c>
      <c r="E537" s="167" t="s">
        <v>21</v>
      </c>
      <c r="F537" s="5">
        <f>F539+F541+F540+F542</f>
        <v>0</v>
      </c>
      <c r="I537" s="137">
        <f>I539+I540+I541+I542</f>
        <v>0</v>
      </c>
      <c r="J537" s="137">
        <f>J539+J540+J541+J542</f>
        <v>0</v>
      </c>
      <c r="O537" s="106"/>
    </row>
    <row r="538" spans="1:17" s="8" customFormat="1" hidden="1" x14ac:dyDescent="0.25">
      <c r="A538" s="167"/>
      <c r="B538" s="10" t="s">
        <v>1</v>
      </c>
      <c r="C538" s="167"/>
      <c r="D538" s="167"/>
      <c r="E538" s="167"/>
      <c r="F538" s="5"/>
      <c r="G538" s="67"/>
      <c r="H538" s="67"/>
      <c r="I538" s="137"/>
      <c r="J538" s="137"/>
      <c r="K538" s="80"/>
      <c r="O538" s="187"/>
      <c r="P538" s="192"/>
      <c r="Q538" s="192"/>
    </row>
    <row r="539" spans="1:17" ht="46.5" hidden="1" x14ac:dyDescent="0.25">
      <c r="A539" s="167" t="s">
        <v>29</v>
      </c>
      <c r="B539" s="10" t="s">
        <v>32</v>
      </c>
      <c r="C539" s="167" t="e">
        <f t="shared" ref="C539:C540" si="27">F539/E539/D539</f>
        <v>#DIV/0!</v>
      </c>
      <c r="D539" s="167"/>
      <c r="E539" s="167"/>
      <c r="F539" s="5"/>
      <c r="I539" s="143"/>
      <c r="J539" s="143"/>
      <c r="O539" s="106"/>
    </row>
    <row r="540" spans="1:17" ht="46.5" hidden="1" x14ac:dyDescent="0.25">
      <c r="A540" s="167" t="s">
        <v>31</v>
      </c>
      <c r="B540" s="10" t="s">
        <v>33</v>
      </c>
      <c r="C540" s="167" t="e">
        <f t="shared" si="27"/>
        <v>#DIV/0!</v>
      </c>
      <c r="D540" s="167"/>
      <c r="E540" s="167"/>
      <c r="F540" s="5"/>
      <c r="I540" s="143"/>
      <c r="J540" s="143"/>
      <c r="O540" s="106"/>
    </row>
    <row r="541" spans="1:17" hidden="1" x14ac:dyDescent="0.25">
      <c r="A541" s="167"/>
      <c r="B541" s="10"/>
      <c r="C541" s="167"/>
      <c r="D541" s="167"/>
      <c r="E541" s="167"/>
      <c r="F541" s="5"/>
      <c r="I541" s="143"/>
      <c r="J541" s="143"/>
      <c r="O541" s="106"/>
    </row>
    <row r="542" spans="1:17" hidden="1" x14ac:dyDescent="0.25">
      <c r="A542" s="167"/>
      <c r="B542" s="10"/>
      <c r="C542" s="167"/>
      <c r="D542" s="167"/>
      <c r="E542" s="167"/>
      <c r="F542" s="5"/>
      <c r="I542" s="143"/>
      <c r="J542" s="143"/>
      <c r="O542" s="106"/>
    </row>
    <row r="543" spans="1:17" ht="69.75" hidden="1" x14ac:dyDescent="0.25">
      <c r="A543" s="167">
        <v>2</v>
      </c>
      <c r="B543" s="10" t="s">
        <v>34</v>
      </c>
      <c r="C543" s="167" t="s">
        <v>21</v>
      </c>
      <c r="D543" s="167" t="s">
        <v>21</v>
      </c>
      <c r="E543" s="167" t="s">
        <v>21</v>
      </c>
      <c r="F543" s="5">
        <f>F545+F547+F546+F548</f>
        <v>0</v>
      </c>
      <c r="I543" s="137">
        <f>I545+I546+I547+I548</f>
        <v>0</v>
      </c>
      <c r="J543" s="137">
        <f>J545+J546+J547+J548</f>
        <v>0</v>
      </c>
      <c r="O543" s="106"/>
    </row>
    <row r="544" spans="1:17" hidden="1" x14ac:dyDescent="0.25">
      <c r="A544" s="167"/>
      <c r="B544" s="10" t="s">
        <v>1</v>
      </c>
      <c r="C544" s="167"/>
      <c r="D544" s="167"/>
      <c r="E544" s="167"/>
      <c r="F544" s="5"/>
      <c r="I544" s="137"/>
      <c r="J544" s="137"/>
      <c r="O544" s="106"/>
    </row>
    <row r="545" spans="1:17" ht="46.5" hidden="1" x14ac:dyDescent="0.25">
      <c r="A545" s="167" t="s">
        <v>35</v>
      </c>
      <c r="B545" s="10" t="s">
        <v>32</v>
      </c>
      <c r="C545" s="167" t="e">
        <f t="shared" ref="C545:C546" si="28">F545/E545/D545</f>
        <v>#DIV/0!</v>
      </c>
      <c r="D545" s="167"/>
      <c r="E545" s="167"/>
      <c r="F545" s="5"/>
      <c r="I545" s="143"/>
      <c r="J545" s="143"/>
      <c r="O545" s="106"/>
    </row>
    <row r="546" spans="1:17" ht="46.5" hidden="1" x14ac:dyDescent="0.25">
      <c r="A546" s="167" t="s">
        <v>36</v>
      </c>
      <c r="B546" s="10" t="s">
        <v>33</v>
      </c>
      <c r="C546" s="167" t="e">
        <f t="shared" si="28"/>
        <v>#DIV/0!</v>
      </c>
      <c r="D546" s="167"/>
      <c r="E546" s="167"/>
      <c r="F546" s="5"/>
      <c r="I546" s="143"/>
      <c r="J546" s="143"/>
      <c r="O546" s="106"/>
    </row>
    <row r="547" spans="1:17" hidden="1" x14ac:dyDescent="0.25">
      <c r="A547" s="167"/>
      <c r="B547" s="10"/>
      <c r="C547" s="167"/>
      <c r="D547" s="167"/>
      <c r="E547" s="167"/>
      <c r="F547" s="5"/>
      <c r="I547" s="143"/>
      <c r="J547" s="143"/>
      <c r="O547" s="106"/>
    </row>
    <row r="548" spans="1:17" hidden="1" x14ac:dyDescent="0.25">
      <c r="A548" s="167"/>
      <c r="B548" s="10"/>
      <c r="C548" s="167"/>
      <c r="D548" s="167"/>
      <c r="E548" s="167"/>
      <c r="F548" s="5"/>
      <c r="I548" s="143"/>
      <c r="J548" s="143"/>
      <c r="O548" s="106"/>
    </row>
    <row r="549" spans="1:17" hidden="1" x14ac:dyDescent="0.25">
      <c r="A549" s="147"/>
      <c r="B549" s="145" t="s">
        <v>20</v>
      </c>
      <c r="C549" s="144" t="s">
        <v>21</v>
      </c>
      <c r="D549" s="144" t="s">
        <v>21</v>
      </c>
      <c r="E549" s="144" t="s">
        <v>21</v>
      </c>
      <c r="F549" s="146">
        <f>F543+F537</f>
        <v>0</v>
      </c>
      <c r="I549" s="137">
        <f>I537+I543</f>
        <v>0</v>
      </c>
      <c r="J549" s="137">
        <f>J537+J543</f>
        <v>0</v>
      </c>
      <c r="O549" s="106"/>
    </row>
    <row r="550" spans="1:17" hidden="1" x14ac:dyDescent="0.25">
      <c r="A550" s="17"/>
      <c r="B550" s="11"/>
      <c r="C550" s="17"/>
      <c r="D550" s="17"/>
      <c r="E550" s="17"/>
      <c r="F550" s="17"/>
      <c r="O550" s="106"/>
    </row>
    <row r="551" spans="1:17" hidden="1" x14ac:dyDescent="0.25">
      <c r="A551" s="865" t="s">
        <v>119</v>
      </c>
      <c r="B551" s="865"/>
      <c r="C551" s="865"/>
      <c r="D551" s="865"/>
      <c r="E551" s="865"/>
      <c r="F551" s="865"/>
      <c r="G551" s="865"/>
      <c r="H551" s="865"/>
      <c r="I551" s="865"/>
      <c r="J551" s="865"/>
      <c r="O551" s="106"/>
    </row>
    <row r="552" spans="1:17" hidden="1" x14ac:dyDescent="0.25">
      <c r="A552" s="163"/>
      <c r="B552" s="24"/>
      <c r="C552" s="163"/>
      <c r="D552" s="163"/>
      <c r="E552" s="163"/>
      <c r="F552" s="163"/>
      <c r="I552" s="850" t="s">
        <v>172</v>
      </c>
      <c r="J552" s="850"/>
      <c r="O552" s="106"/>
    </row>
    <row r="553" spans="1:17" ht="93" hidden="1" x14ac:dyDescent="0.25">
      <c r="A553" s="167" t="s">
        <v>24</v>
      </c>
      <c r="B553" s="167" t="s">
        <v>14</v>
      </c>
      <c r="C553" s="167" t="s">
        <v>43</v>
      </c>
      <c r="D553" s="167" t="s">
        <v>41</v>
      </c>
      <c r="E553" s="167" t="s">
        <v>44</v>
      </c>
      <c r="F553" s="167" t="s">
        <v>42</v>
      </c>
      <c r="I553" s="133" t="s">
        <v>115</v>
      </c>
      <c r="J553" s="133" t="s">
        <v>173</v>
      </c>
      <c r="K553" s="122"/>
      <c r="O553" s="106"/>
    </row>
    <row r="554" spans="1:17" hidden="1" x14ac:dyDescent="0.25">
      <c r="A554" s="113">
        <v>1</v>
      </c>
      <c r="B554" s="113">
        <v>2</v>
      </c>
      <c r="C554" s="113">
        <v>3</v>
      </c>
      <c r="D554" s="113">
        <v>4</v>
      </c>
      <c r="E554" s="113">
        <v>5</v>
      </c>
      <c r="F554" s="113">
        <v>6</v>
      </c>
      <c r="G554" s="78"/>
      <c r="H554" s="78"/>
      <c r="I554" s="136"/>
      <c r="J554" s="136"/>
      <c r="O554" s="106"/>
    </row>
    <row r="555" spans="1:17" hidden="1" x14ac:dyDescent="0.25">
      <c r="A555" s="167">
        <v>1</v>
      </c>
      <c r="B555" s="10" t="s">
        <v>45</v>
      </c>
      <c r="C555" s="167"/>
      <c r="D555" s="167"/>
      <c r="E555" s="167">
        <v>50</v>
      </c>
      <c r="F555" s="5">
        <f>E555*D555*C555</f>
        <v>0</v>
      </c>
      <c r="I555" s="138"/>
      <c r="J555" s="138"/>
      <c r="O555" s="106"/>
    </row>
    <row r="556" spans="1:17" s="78" customFormat="1" hidden="1" x14ac:dyDescent="0.25">
      <c r="A556" s="147"/>
      <c r="B556" s="145" t="s">
        <v>20</v>
      </c>
      <c r="C556" s="144" t="s">
        <v>21</v>
      </c>
      <c r="D556" s="144" t="s">
        <v>21</v>
      </c>
      <c r="E556" s="144" t="s">
        <v>21</v>
      </c>
      <c r="F556" s="146">
        <f>F555</f>
        <v>0</v>
      </c>
      <c r="G556" s="67"/>
      <c r="H556" s="67"/>
      <c r="I556" s="135">
        <f>I555</f>
        <v>0</v>
      </c>
      <c r="J556" s="135">
        <f>J555</f>
        <v>0</v>
      </c>
      <c r="K556" s="79"/>
      <c r="O556" s="186"/>
      <c r="P556" s="188"/>
      <c r="Q556" s="188"/>
    </row>
    <row r="557" spans="1:17" hidden="1" x14ac:dyDescent="0.25">
      <c r="O557" s="106"/>
    </row>
    <row r="558" spans="1:17" ht="57.75" hidden="1" customHeight="1" x14ac:dyDescent="0.25">
      <c r="A558" s="871" t="s">
        <v>189</v>
      </c>
      <c r="B558" s="871"/>
      <c r="C558" s="871"/>
      <c r="D558" s="871"/>
      <c r="E558" s="871"/>
      <c r="F558" s="871"/>
      <c r="G558" s="871"/>
      <c r="H558" s="871"/>
      <c r="I558" s="871"/>
      <c r="J558" s="871"/>
      <c r="O558" s="106"/>
    </row>
    <row r="559" spans="1:17" hidden="1" x14ac:dyDescent="0.25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</row>
    <row r="560" spans="1:17" hidden="1" x14ac:dyDescent="0.25">
      <c r="A560" s="861" t="s">
        <v>118</v>
      </c>
      <c r="B560" s="861"/>
      <c r="C560" s="861"/>
      <c r="D560" s="861"/>
      <c r="E560" s="861"/>
      <c r="F560" s="861"/>
      <c r="G560" s="861"/>
      <c r="H560" s="861"/>
      <c r="I560" s="861"/>
      <c r="J560" s="861"/>
      <c r="K560" s="124"/>
    </row>
    <row r="561" spans="1:17" hidden="1" x14ac:dyDescent="0.25">
      <c r="A561" s="862"/>
      <c r="B561" s="862"/>
      <c r="C561" s="862"/>
      <c r="D561" s="862"/>
      <c r="E561" s="862"/>
      <c r="F561" s="17"/>
      <c r="I561" s="850" t="s">
        <v>172</v>
      </c>
      <c r="J561" s="850"/>
      <c r="K561" s="170"/>
    </row>
    <row r="562" spans="1:17" ht="56.25" hidden="1" x14ac:dyDescent="0.25">
      <c r="A562" s="167" t="s">
        <v>15</v>
      </c>
      <c r="B562" s="167" t="s">
        <v>14</v>
      </c>
      <c r="C562" s="167" t="s">
        <v>27</v>
      </c>
      <c r="D562" s="167" t="s">
        <v>75</v>
      </c>
      <c r="E562" s="167" t="s">
        <v>76</v>
      </c>
      <c r="I562" s="133" t="s">
        <v>115</v>
      </c>
      <c r="J562" s="133" t="s">
        <v>173</v>
      </c>
      <c r="K562" s="81"/>
    </row>
    <row r="563" spans="1:17" hidden="1" x14ac:dyDescent="0.25">
      <c r="A563" s="113">
        <v>1</v>
      </c>
      <c r="B563" s="113">
        <v>2</v>
      </c>
      <c r="C563" s="113">
        <v>3</v>
      </c>
      <c r="D563" s="113">
        <v>4</v>
      </c>
      <c r="E563" s="113">
        <v>5</v>
      </c>
      <c r="F563" s="78"/>
      <c r="G563" s="78"/>
      <c r="H563" s="78"/>
      <c r="I563" s="136"/>
      <c r="J563" s="136"/>
    </row>
    <row r="564" spans="1:17" ht="162.75" hidden="1" x14ac:dyDescent="0.25">
      <c r="A564" s="167">
        <v>1</v>
      </c>
      <c r="B564" s="10" t="s">
        <v>105</v>
      </c>
      <c r="C564" s="167"/>
      <c r="D564" s="165" t="e">
        <f>E564/C564</f>
        <v>#DIV/0!</v>
      </c>
      <c r="E564" s="165"/>
      <c r="I564" s="138"/>
      <c r="J564" s="138"/>
    </row>
    <row r="565" spans="1:17" s="78" customFormat="1" hidden="1" x14ac:dyDescent="0.25">
      <c r="A565" s="144"/>
      <c r="B565" s="145" t="s">
        <v>20</v>
      </c>
      <c r="C565" s="144"/>
      <c r="D565" s="144" t="s">
        <v>21</v>
      </c>
      <c r="E565" s="146">
        <f>E564</f>
        <v>0</v>
      </c>
      <c r="F565" s="67"/>
      <c r="G565" s="67"/>
      <c r="H565" s="67"/>
      <c r="I565" s="135">
        <f>I564</f>
        <v>0</v>
      </c>
      <c r="J565" s="135">
        <f>J564</f>
        <v>0</v>
      </c>
      <c r="K565" s="79"/>
      <c r="O565" s="188"/>
      <c r="P565" s="188"/>
      <c r="Q565" s="188"/>
    </row>
    <row r="566" spans="1:17" hidden="1" x14ac:dyDescent="0.25"/>
    <row r="567" spans="1:17" ht="66.75" customHeight="1" x14ac:dyDescent="0.25">
      <c r="A567" s="871" t="s">
        <v>188</v>
      </c>
      <c r="B567" s="871"/>
      <c r="C567" s="871"/>
      <c r="D567" s="871"/>
      <c r="E567" s="871"/>
      <c r="F567" s="871"/>
      <c r="G567" s="871"/>
      <c r="H567" s="871"/>
      <c r="I567" s="871"/>
      <c r="J567" s="871"/>
    </row>
    <row r="568" spans="1:17" x14ac:dyDescent="0.25">
      <c r="A568" s="17"/>
      <c r="B568" s="11"/>
      <c r="C568" s="17"/>
      <c r="D568" s="17"/>
      <c r="E568" s="17"/>
      <c r="F568" s="17"/>
    </row>
    <row r="569" spans="1:17" x14ac:dyDescent="0.25">
      <c r="A569" s="861" t="s">
        <v>122</v>
      </c>
      <c r="B569" s="861"/>
      <c r="C569" s="861"/>
      <c r="D569" s="861"/>
      <c r="E569" s="861"/>
      <c r="F569" s="861"/>
      <c r="G569" s="861"/>
      <c r="H569" s="861"/>
      <c r="I569" s="861"/>
      <c r="J569" s="861"/>
      <c r="K569" s="124"/>
    </row>
    <row r="570" spans="1:17" x14ac:dyDescent="0.25">
      <c r="A570" s="23"/>
      <c r="B570" s="11"/>
      <c r="C570" s="17"/>
      <c r="D570" s="17"/>
      <c r="E570" s="17"/>
      <c r="F570" s="17"/>
      <c r="I570" s="850" t="s">
        <v>172</v>
      </c>
      <c r="J570" s="850"/>
    </row>
    <row r="571" spans="1:17" ht="93" x14ac:dyDescent="0.25">
      <c r="A571" s="167" t="s">
        <v>24</v>
      </c>
      <c r="B571" s="167" t="s">
        <v>46</v>
      </c>
      <c r="C571" s="167" t="s">
        <v>53</v>
      </c>
      <c r="D571" s="167" t="s">
        <v>54</v>
      </c>
      <c r="F571" s="17"/>
      <c r="I571" s="133" t="s">
        <v>115</v>
      </c>
      <c r="J571" s="133" t="s">
        <v>173</v>
      </c>
    </row>
    <row r="572" spans="1:17" x14ac:dyDescent="0.25">
      <c r="A572" s="113">
        <v>1</v>
      </c>
      <c r="B572" s="113">
        <v>2</v>
      </c>
      <c r="C572" s="113">
        <v>3</v>
      </c>
      <c r="D572" s="113">
        <v>4</v>
      </c>
      <c r="E572" s="78"/>
      <c r="F572" s="1"/>
      <c r="G572" s="78"/>
      <c r="H572" s="78"/>
      <c r="I572" s="133"/>
      <c r="J572" s="133"/>
    </row>
    <row r="573" spans="1:17" ht="45" x14ac:dyDescent="0.25">
      <c r="A573" s="171">
        <v>1</v>
      </c>
      <c r="B573" s="26" t="s">
        <v>47</v>
      </c>
      <c r="C573" s="171" t="s">
        <v>21</v>
      </c>
      <c r="D573" s="5" t="e">
        <f>D574</f>
        <v>#REF!</v>
      </c>
      <c r="F573" s="17"/>
      <c r="I573" s="138">
        <f>I574</f>
        <v>0</v>
      </c>
      <c r="J573" s="138">
        <f>J574</f>
        <v>0</v>
      </c>
    </row>
    <row r="574" spans="1:17" s="78" customFormat="1" x14ac:dyDescent="0.25">
      <c r="A574" s="167" t="s">
        <v>29</v>
      </c>
      <c r="B574" s="10" t="s">
        <v>48</v>
      </c>
      <c r="C574" s="165" t="e">
        <f>F498+E508</f>
        <v>#REF!</v>
      </c>
      <c r="D574" s="270" t="e">
        <f>ROUND(K574,2)</f>
        <v>#REF!</v>
      </c>
      <c r="E574" s="67"/>
      <c r="F574" s="17"/>
      <c r="G574" s="67"/>
      <c r="H574" s="67"/>
      <c r="I574" s="138"/>
      <c r="J574" s="138"/>
      <c r="K574" s="74" t="e">
        <f>C574*0.22</f>
        <v>#REF!</v>
      </c>
      <c r="L574" s="872" t="s">
        <v>114</v>
      </c>
      <c r="O574" s="188"/>
      <c r="P574" s="188"/>
      <c r="Q574" s="188"/>
    </row>
    <row r="575" spans="1:17" ht="67.5" x14ac:dyDescent="0.25">
      <c r="A575" s="171">
        <v>2</v>
      </c>
      <c r="B575" s="26" t="s">
        <v>49</v>
      </c>
      <c r="C575" s="171" t="s">
        <v>21</v>
      </c>
      <c r="D575" s="5" t="e">
        <f>D577+D578</f>
        <v>#REF!</v>
      </c>
      <c r="F575" s="17"/>
      <c r="I575" s="138">
        <f>I577+I578+I579</f>
        <v>0</v>
      </c>
      <c r="J575" s="138">
        <f>J577+J578+J579</f>
        <v>0</v>
      </c>
      <c r="K575" s="74"/>
      <c r="L575" s="872"/>
    </row>
    <row r="576" spans="1:17" x14ac:dyDescent="0.25">
      <c r="A576" s="873" t="s">
        <v>35</v>
      </c>
      <c r="B576" s="10" t="s">
        <v>1</v>
      </c>
      <c r="C576" s="167"/>
      <c r="D576" s="270"/>
      <c r="F576" s="17"/>
      <c r="I576" s="138"/>
      <c r="J576" s="138"/>
      <c r="K576" s="74"/>
      <c r="L576" s="872"/>
      <c r="N576" s="27"/>
      <c r="O576" s="27"/>
      <c r="P576" s="27"/>
      <c r="Q576" s="27"/>
    </row>
    <row r="577" spans="1:17" ht="69.75" x14ac:dyDescent="0.25">
      <c r="A577" s="873"/>
      <c r="B577" s="10" t="s">
        <v>50</v>
      </c>
      <c r="C577" s="7" t="e">
        <f>C574</f>
        <v>#REF!</v>
      </c>
      <c r="D577" s="5" t="e">
        <f>ROUND(K577,2)</f>
        <v>#REF!</v>
      </c>
      <c r="F577" s="17"/>
      <c r="I577" s="138"/>
      <c r="J577" s="138"/>
      <c r="K577" s="74" t="e">
        <f>C577*0.029</f>
        <v>#REF!</v>
      </c>
      <c r="L577" s="872"/>
      <c r="N577" s="27"/>
      <c r="O577" s="27"/>
      <c r="P577" s="27"/>
      <c r="Q577" s="27"/>
    </row>
    <row r="578" spans="1:17" ht="93" x14ac:dyDescent="0.25">
      <c r="A578" s="167" t="s">
        <v>37</v>
      </c>
      <c r="B578" s="10" t="s">
        <v>51</v>
      </c>
      <c r="C578" s="165" t="e">
        <f>C574</f>
        <v>#REF!</v>
      </c>
      <c r="D578" s="5" t="e">
        <f>ROUND(K578,2)</f>
        <v>#REF!</v>
      </c>
      <c r="F578" s="17"/>
      <c r="I578" s="138"/>
      <c r="J578" s="138"/>
      <c r="K578" s="74" t="e">
        <f>C578*0.002</f>
        <v>#REF!</v>
      </c>
      <c r="L578" s="872"/>
      <c r="N578" s="27"/>
      <c r="O578" s="27"/>
      <c r="P578" s="27"/>
      <c r="Q578" s="27"/>
    </row>
    <row r="579" spans="1:17" ht="67.5" x14ac:dyDescent="0.25">
      <c r="A579" s="171">
        <v>3</v>
      </c>
      <c r="B579" s="26" t="s">
        <v>52</v>
      </c>
      <c r="C579" s="165" t="e">
        <f>C574</f>
        <v>#REF!</v>
      </c>
      <c r="D579" s="5" t="e">
        <f>ROUND(K579,2)</f>
        <v>#REF!</v>
      </c>
      <c r="F579" s="17"/>
      <c r="I579" s="138"/>
      <c r="J579" s="138"/>
      <c r="K579" s="74" t="e">
        <f>C579*0.051</f>
        <v>#REF!</v>
      </c>
      <c r="L579" s="872"/>
      <c r="N579" s="27"/>
      <c r="O579" s="27"/>
      <c r="P579" s="27"/>
      <c r="Q579" s="27"/>
    </row>
    <row r="580" spans="1:17" hidden="1" x14ac:dyDescent="0.25">
      <c r="A580" s="171">
        <v>4</v>
      </c>
      <c r="B580" s="26" t="s">
        <v>106</v>
      </c>
      <c r="C580" s="165"/>
      <c r="D580" s="165"/>
      <c r="F580" s="17"/>
      <c r="I580" s="138"/>
      <c r="J580" s="138"/>
      <c r="N580" s="27"/>
      <c r="O580" s="27"/>
      <c r="P580" s="27"/>
      <c r="Q580" s="27"/>
    </row>
    <row r="581" spans="1:17" x14ac:dyDescent="0.25">
      <c r="A581" s="144"/>
      <c r="B581" s="145" t="s">
        <v>20</v>
      </c>
      <c r="C581" s="144" t="s">
        <v>21</v>
      </c>
      <c r="D581" s="146" t="e">
        <f>D579+D575+D573+D580</f>
        <v>#REF!</v>
      </c>
      <c r="F581" s="17"/>
      <c r="I581" s="135">
        <f>I580+I579+I575+I573</f>
        <v>0</v>
      </c>
      <c r="J581" s="135">
        <f>J580+J579+J575+J573</f>
        <v>0</v>
      </c>
      <c r="N581" s="27"/>
      <c r="O581" s="27"/>
      <c r="P581" s="27"/>
      <c r="Q581" s="27"/>
    </row>
    <row r="583" spans="1:17" ht="45.75" hidden="1" customHeight="1" x14ac:dyDescent="0.25">
      <c r="A583" s="869" t="s">
        <v>187</v>
      </c>
      <c r="B583" s="869"/>
      <c r="C583" s="869"/>
      <c r="D583" s="869"/>
      <c r="E583" s="869"/>
      <c r="F583" s="869"/>
      <c r="G583" s="869"/>
      <c r="H583" s="869"/>
      <c r="I583" s="869"/>
      <c r="J583" s="869"/>
    </row>
    <row r="584" spans="1:17" hidden="1" x14ac:dyDescent="0.25"/>
    <row r="585" spans="1:17" hidden="1" x14ac:dyDescent="0.25">
      <c r="A585" s="868" t="s">
        <v>162</v>
      </c>
      <c r="B585" s="868"/>
      <c r="C585" s="868"/>
      <c r="D585" s="868"/>
      <c r="E585" s="868"/>
      <c r="F585" s="868"/>
      <c r="G585" s="868"/>
      <c r="H585" s="868"/>
      <c r="I585" s="868"/>
      <c r="J585" s="868"/>
      <c r="K585" s="126"/>
    </row>
    <row r="586" spans="1:17" hidden="1" x14ac:dyDescent="0.25">
      <c r="A586" s="174"/>
      <c r="B586" s="174"/>
      <c r="C586" s="174"/>
      <c r="D586" s="174"/>
      <c r="E586" s="174"/>
      <c r="F586" s="174"/>
      <c r="G586" s="174"/>
      <c r="H586" s="174"/>
      <c r="I586" s="850" t="s">
        <v>172</v>
      </c>
      <c r="J586" s="850"/>
    </row>
    <row r="587" spans="1:17" ht="56.25" hidden="1" x14ac:dyDescent="0.25">
      <c r="A587" s="14" t="s">
        <v>24</v>
      </c>
      <c r="B587" s="14" t="s">
        <v>14</v>
      </c>
      <c r="C587" s="167" t="s">
        <v>132</v>
      </c>
      <c r="D587" s="167" t="s">
        <v>133</v>
      </c>
      <c r="E587" s="167" t="s">
        <v>109</v>
      </c>
      <c r="G587" s="174"/>
      <c r="H587" s="174"/>
      <c r="I587" s="133" t="s">
        <v>115</v>
      </c>
      <c r="J587" s="133" t="s">
        <v>173</v>
      </c>
      <c r="K587" s="120"/>
    </row>
    <row r="588" spans="1:17" hidden="1" x14ac:dyDescent="0.25">
      <c r="A588" s="91">
        <v>1</v>
      </c>
      <c r="B588" s="91">
        <v>2</v>
      </c>
      <c r="C588" s="113">
        <v>3</v>
      </c>
      <c r="D588" s="113">
        <v>4</v>
      </c>
      <c r="E588" s="113">
        <v>5</v>
      </c>
      <c r="G588" s="174"/>
      <c r="H588" s="174"/>
      <c r="I588" s="138"/>
      <c r="J588" s="138"/>
    </row>
    <row r="589" spans="1:17" ht="69.75" hidden="1" x14ac:dyDescent="0.25">
      <c r="A589" s="84">
        <v>1</v>
      </c>
      <c r="B589" s="101" t="s">
        <v>166</v>
      </c>
      <c r="C589" s="165"/>
      <c r="D589" s="77" t="e">
        <f>E589/C589*100</f>
        <v>#DIV/0!</v>
      </c>
      <c r="E589" s="85"/>
      <c r="G589" s="86"/>
      <c r="H589" s="87"/>
      <c r="I589" s="138"/>
      <c r="J589" s="138"/>
    </row>
    <row r="590" spans="1:17" ht="116.25" hidden="1" x14ac:dyDescent="0.25">
      <c r="A590" s="84">
        <v>2</v>
      </c>
      <c r="B590" s="101" t="s">
        <v>164</v>
      </c>
      <c r="C590" s="165"/>
      <c r="D590" s="77" t="e">
        <f>E590/C590*100</f>
        <v>#DIV/0!</v>
      </c>
      <c r="E590" s="85"/>
      <c r="G590" s="86"/>
      <c r="H590" s="87"/>
      <c r="I590" s="138"/>
      <c r="J590" s="138"/>
    </row>
    <row r="591" spans="1:17" ht="93" hidden="1" x14ac:dyDescent="0.25">
      <c r="A591" s="84">
        <v>3</v>
      </c>
      <c r="B591" s="101" t="s">
        <v>165</v>
      </c>
      <c r="C591" s="165"/>
      <c r="D591" s="77" t="e">
        <f>E591/C591*100</f>
        <v>#DIV/0!</v>
      </c>
      <c r="E591" s="85"/>
      <c r="G591" s="86"/>
      <c r="H591" s="87"/>
      <c r="I591" s="138"/>
      <c r="J591" s="138"/>
    </row>
    <row r="592" spans="1:17" hidden="1" x14ac:dyDescent="0.25">
      <c r="A592" s="147"/>
      <c r="B592" s="145" t="s">
        <v>20</v>
      </c>
      <c r="C592" s="148"/>
      <c r="D592" s="149"/>
      <c r="E592" s="146">
        <f>E589</f>
        <v>0</v>
      </c>
      <c r="G592" s="174"/>
      <c r="H592" s="174"/>
      <c r="I592" s="135">
        <f>I589</f>
        <v>0</v>
      </c>
      <c r="J592" s="135">
        <f>J589</f>
        <v>0</v>
      </c>
    </row>
    <row r="593" spans="1:20" hidden="1" x14ac:dyDescent="0.25"/>
    <row r="594" spans="1:20" ht="38.25" hidden="1" customHeight="1" x14ac:dyDescent="0.25">
      <c r="A594" s="869" t="s">
        <v>186</v>
      </c>
      <c r="B594" s="869"/>
      <c r="C594" s="869"/>
      <c r="D594" s="869"/>
      <c r="E594" s="869"/>
      <c r="F594" s="869"/>
      <c r="G594" s="869"/>
      <c r="H594" s="869"/>
      <c r="I594" s="869"/>
      <c r="J594" s="869"/>
    </row>
    <row r="595" spans="1:20" hidden="1" x14ac:dyDescent="0.25"/>
    <row r="596" spans="1:20" hidden="1" x14ac:dyDescent="0.25">
      <c r="A596" s="861" t="s">
        <v>131</v>
      </c>
      <c r="B596" s="861"/>
      <c r="C596" s="861"/>
      <c r="D596" s="861"/>
      <c r="E596" s="861"/>
      <c r="F596" s="861"/>
      <c r="G596" s="861"/>
      <c r="H596" s="861"/>
      <c r="I596" s="861"/>
      <c r="J596" s="861"/>
      <c r="K596" s="126"/>
    </row>
    <row r="597" spans="1:20" hidden="1" x14ac:dyDescent="0.35">
      <c r="A597" s="870"/>
      <c r="B597" s="870"/>
      <c r="C597" s="870"/>
      <c r="D597" s="870"/>
      <c r="E597" s="870"/>
      <c r="F597" s="17"/>
      <c r="G597" s="12"/>
      <c r="H597" s="12"/>
      <c r="I597" s="850" t="s">
        <v>172</v>
      </c>
      <c r="J597" s="850"/>
    </row>
    <row r="598" spans="1:20" s="12" customFormat="1" ht="93" hidden="1" x14ac:dyDescent="0.35">
      <c r="A598" s="167" t="s">
        <v>24</v>
      </c>
      <c r="B598" s="167" t="s">
        <v>14</v>
      </c>
      <c r="C598" s="167" t="s">
        <v>58</v>
      </c>
      <c r="D598" s="167" t="s">
        <v>55</v>
      </c>
      <c r="E598" s="167" t="s">
        <v>7</v>
      </c>
      <c r="I598" s="133" t="s">
        <v>115</v>
      </c>
      <c r="J598" s="133" t="s">
        <v>173</v>
      </c>
      <c r="K598" s="81"/>
      <c r="L598" s="36"/>
      <c r="M598" s="36"/>
      <c r="O598" s="189"/>
      <c r="P598" s="196"/>
      <c r="Q598" s="196"/>
      <c r="R598" s="92"/>
      <c r="S598" s="92"/>
      <c r="T598" s="92"/>
    </row>
    <row r="599" spans="1:20" s="12" customFormat="1" hidden="1" x14ac:dyDescent="0.35">
      <c r="A599" s="113">
        <v>1</v>
      </c>
      <c r="B599" s="113">
        <v>2</v>
      </c>
      <c r="C599" s="113">
        <v>3</v>
      </c>
      <c r="D599" s="113">
        <v>4</v>
      </c>
      <c r="E599" s="113">
        <v>5</v>
      </c>
      <c r="F599" s="97"/>
      <c r="G599" s="97"/>
      <c r="H599" s="97"/>
      <c r="I599" s="138"/>
      <c r="J599" s="138"/>
      <c r="K599" s="16"/>
      <c r="L599" s="36"/>
      <c r="M599" s="36"/>
      <c r="O599" s="189"/>
      <c r="P599" s="196"/>
      <c r="Q599" s="196"/>
      <c r="R599" s="92"/>
      <c r="S599" s="92"/>
      <c r="T599" s="92"/>
    </row>
    <row r="600" spans="1:20" s="12" customFormat="1" hidden="1" x14ac:dyDescent="0.35">
      <c r="A600" s="167">
        <v>1</v>
      </c>
      <c r="B600" s="10" t="s">
        <v>56</v>
      </c>
      <c r="C600" s="94">
        <f>C602</f>
        <v>0</v>
      </c>
      <c r="D600" s="14">
        <f>D602</f>
        <v>1.5</v>
      </c>
      <c r="E600" s="94">
        <f>E602</f>
        <v>0</v>
      </c>
      <c r="I600" s="138">
        <f>I602</f>
        <v>0</v>
      </c>
      <c r="J600" s="138">
        <f>J602</f>
        <v>0</v>
      </c>
      <c r="K600" s="16"/>
      <c r="L600" s="36"/>
      <c r="M600" s="36"/>
      <c r="O600" s="189"/>
      <c r="P600" s="196"/>
      <c r="Q600" s="196"/>
      <c r="R600" s="92"/>
      <c r="S600" s="92"/>
      <c r="T600" s="92"/>
    </row>
    <row r="601" spans="1:20" s="97" customFormat="1" hidden="1" x14ac:dyDescent="0.35">
      <c r="A601" s="167"/>
      <c r="B601" s="10" t="s">
        <v>57</v>
      </c>
      <c r="C601" s="165"/>
      <c r="D601" s="167"/>
      <c r="E601" s="165"/>
      <c r="F601" s="12"/>
      <c r="G601" s="12"/>
      <c r="H601" s="12"/>
      <c r="I601" s="138"/>
      <c r="J601" s="138"/>
      <c r="K601" s="98"/>
      <c r="L601" s="99"/>
      <c r="M601" s="99"/>
      <c r="O601" s="190"/>
      <c r="P601" s="197"/>
      <c r="Q601" s="197"/>
      <c r="R601" s="100"/>
      <c r="S601" s="100"/>
      <c r="T601" s="100"/>
    </row>
    <row r="602" spans="1:20" s="12" customFormat="1" hidden="1" x14ac:dyDescent="0.35">
      <c r="A602" s="167"/>
      <c r="B602" s="10" t="s">
        <v>130</v>
      </c>
      <c r="C602" s="165"/>
      <c r="D602" s="167">
        <v>1.5</v>
      </c>
      <c r="E602" s="165"/>
      <c r="I602" s="138"/>
      <c r="J602" s="138"/>
      <c r="K602" s="16" t="s">
        <v>193</v>
      </c>
      <c r="L602" s="36"/>
      <c r="M602" s="36"/>
      <c r="O602" s="189"/>
      <c r="P602" s="196"/>
      <c r="Q602" s="196"/>
      <c r="R602" s="92"/>
      <c r="S602" s="92"/>
      <c r="T602" s="92"/>
    </row>
    <row r="603" spans="1:20" s="12" customFormat="1" hidden="1" x14ac:dyDescent="0.35">
      <c r="A603" s="144"/>
      <c r="B603" s="145" t="s">
        <v>20</v>
      </c>
      <c r="C603" s="144" t="s">
        <v>21</v>
      </c>
      <c r="D603" s="144" t="s">
        <v>21</v>
      </c>
      <c r="E603" s="146">
        <f>E600</f>
        <v>0</v>
      </c>
      <c r="I603" s="135">
        <f>I600</f>
        <v>0</v>
      </c>
      <c r="J603" s="135">
        <f>J600</f>
        <v>0</v>
      </c>
      <c r="K603" s="16"/>
      <c r="L603" s="36"/>
      <c r="M603" s="36"/>
      <c r="O603" s="189"/>
      <c r="P603" s="196"/>
      <c r="Q603" s="196"/>
      <c r="R603" s="92"/>
      <c r="S603" s="92"/>
      <c r="T603" s="92"/>
    </row>
    <row r="604" spans="1:20" s="12" customFormat="1" hidden="1" x14ac:dyDescent="0.35">
      <c r="A604" s="28"/>
      <c r="B604" s="29"/>
      <c r="C604" s="28"/>
      <c r="D604" s="28"/>
      <c r="E604" s="17"/>
      <c r="F604" s="17"/>
      <c r="K604" s="16"/>
      <c r="L604" s="36"/>
      <c r="M604" s="36"/>
      <c r="O604" s="189"/>
      <c r="P604" s="196"/>
      <c r="Q604" s="196"/>
      <c r="R604" s="92"/>
      <c r="S604" s="92"/>
      <c r="T604" s="92"/>
    </row>
    <row r="605" spans="1:20" s="12" customFormat="1" hidden="1" x14ac:dyDescent="0.35">
      <c r="A605" s="28"/>
      <c r="B605" s="29"/>
      <c r="C605" s="28"/>
      <c r="D605" s="28"/>
      <c r="E605" s="17"/>
      <c r="F605" s="17"/>
      <c r="K605" s="16"/>
      <c r="L605" s="36"/>
      <c r="M605" s="36"/>
      <c r="O605" s="189"/>
      <c r="P605" s="196"/>
      <c r="Q605" s="196"/>
      <c r="R605" s="92"/>
      <c r="S605" s="92"/>
      <c r="T605" s="92"/>
    </row>
    <row r="606" spans="1:20" s="12" customFormat="1" hidden="1" x14ac:dyDescent="0.35">
      <c r="A606" s="28"/>
      <c r="B606" s="29"/>
      <c r="C606" s="28"/>
      <c r="D606" s="28"/>
      <c r="E606" s="17"/>
      <c r="F606" s="17"/>
      <c r="I606" s="850" t="s">
        <v>172</v>
      </c>
      <c r="J606" s="850"/>
      <c r="K606" s="16"/>
      <c r="L606" s="36"/>
      <c r="M606" s="36"/>
      <c r="O606" s="189"/>
      <c r="P606" s="196"/>
      <c r="Q606" s="196"/>
      <c r="R606" s="92"/>
      <c r="S606" s="92"/>
      <c r="T606" s="92"/>
    </row>
    <row r="607" spans="1:20" s="12" customFormat="1" ht="116.25" hidden="1" x14ac:dyDescent="0.35">
      <c r="A607" s="168" t="s">
        <v>24</v>
      </c>
      <c r="B607" s="167" t="s">
        <v>14</v>
      </c>
      <c r="C607" s="168" t="s">
        <v>125</v>
      </c>
      <c r="D607" s="167" t="s">
        <v>55</v>
      </c>
      <c r="E607" s="167" t="s">
        <v>161</v>
      </c>
      <c r="I607" s="133" t="s">
        <v>115</v>
      </c>
      <c r="J607" s="133" t="s">
        <v>173</v>
      </c>
      <c r="K607" s="16"/>
      <c r="L607" s="36"/>
      <c r="M607" s="36"/>
      <c r="O607" s="189"/>
      <c r="P607" s="196"/>
      <c r="Q607" s="196"/>
      <c r="R607" s="92"/>
      <c r="S607" s="92"/>
      <c r="T607" s="92"/>
    </row>
    <row r="608" spans="1:20" s="12" customFormat="1" hidden="1" x14ac:dyDescent="0.35">
      <c r="A608" s="113">
        <v>1</v>
      </c>
      <c r="B608" s="113">
        <v>2</v>
      </c>
      <c r="C608" s="113">
        <v>3</v>
      </c>
      <c r="D608" s="113">
        <v>4</v>
      </c>
      <c r="E608" s="113">
        <v>5</v>
      </c>
      <c r="F608" s="97"/>
      <c r="G608" s="97"/>
      <c r="H608" s="97"/>
      <c r="I608" s="134"/>
      <c r="J608" s="134"/>
      <c r="K608" s="16"/>
      <c r="L608" s="36"/>
      <c r="M608" s="36"/>
      <c r="O608" s="189"/>
      <c r="P608" s="196"/>
      <c r="Q608" s="196"/>
      <c r="R608" s="92"/>
      <c r="S608" s="92"/>
      <c r="T608" s="92"/>
    </row>
    <row r="609" spans="1:20" s="12" customFormat="1" hidden="1" x14ac:dyDescent="0.35">
      <c r="A609" s="13">
        <v>1</v>
      </c>
      <c r="B609" s="95" t="s">
        <v>126</v>
      </c>
      <c r="C609" s="165" t="s">
        <v>12</v>
      </c>
      <c r="D609" s="165" t="s">
        <v>12</v>
      </c>
      <c r="E609" s="165">
        <f>E613</f>
        <v>0</v>
      </c>
      <c r="I609" s="135">
        <f>I610</f>
        <v>0</v>
      </c>
      <c r="J609" s="135">
        <f>J610</f>
        <v>0</v>
      </c>
      <c r="K609" s="16"/>
      <c r="L609" s="36"/>
      <c r="M609" s="36"/>
      <c r="O609" s="189"/>
      <c r="P609" s="196"/>
      <c r="Q609" s="196"/>
      <c r="R609" s="92"/>
      <c r="S609" s="92"/>
      <c r="T609" s="92"/>
    </row>
    <row r="610" spans="1:20" s="97" customFormat="1" ht="46.5" hidden="1" x14ac:dyDescent="0.35">
      <c r="A610" s="165"/>
      <c r="B610" s="95" t="s">
        <v>127</v>
      </c>
      <c r="C610" s="165">
        <f>C613</f>
        <v>0</v>
      </c>
      <c r="D610" s="165">
        <f>D613</f>
        <v>2.2000000000000002</v>
      </c>
      <c r="E610" s="165">
        <f>E613</f>
        <v>0</v>
      </c>
      <c r="F610" s="12"/>
      <c r="G610" s="12"/>
      <c r="H610" s="12"/>
      <c r="I610" s="135">
        <f>I613</f>
        <v>0</v>
      </c>
      <c r="J610" s="135">
        <f>J613</f>
        <v>0</v>
      </c>
      <c r="K610" s="98"/>
      <c r="L610" s="99"/>
      <c r="M610" s="99"/>
      <c r="O610" s="190"/>
      <c r="P610" s="197"/>
      <c r="Q610" s="197"/>
      <c r="R610" s="100"/>
      <c r="S610" s="100"/>
      <c r="T610" s="100"/>
    </row>
    <row r="611" spans="1:20" s="12" customFormat="1" hidden="1" x14ac:dyDescent="0.35">
      <c r="A611" s="867"/>
      <c r="B611" s="95" t="s">
        <v>116</v>
      </c>
      <c r="C611" s="867"/>
      <c r="D611" s="867"/>
      <c r="E611" s="867"/>
      <c r="I611" s="138"/>
      <c r="J611" s="138"/>
      <c r="K611" s="16"/>
      <c r="L611" s="36"/>
      <c r="M611" s="36"/>
      <c r="O611" s="189"/>
      <c r="P611" s="196"/>
      <c r="Q611" s="196"/>
      <c r="R611" s="92"/>
      <c r="S611" s="92"/>
      <c r="T611" s="92"/>
    </row>
    <row r="612" spans="1:20" s="12" customFormat="1" hidden="1" x14ac:dyDescent="0.35">
      <c r="A612" s="867"/>
      <c r="B612" s="95" t="s">
        <v>128</v>
      </c>
      <c r="C612" s="867"/>
      <c r="D612" s="867"/>
      <c r="E612" s="867"/>
      <c r="I612" s="138"/>
      <c r="J612" s="138"/>
      <c r="K612" s="16"/>
      <c r="L612" s="36"/>
      <c r="M612" s="36"/>
      <c r="O612" s="189"/>
      <c r="P612" s="196"/>
      <c r="Q612" s="196"/>
      <c r="R612" s="92"/>
      <c r="S612" s="92"/>
      <c r="T612" s="92"/>
    </row>
    <row r="613" spans="1:20" s="12" customFormat="1" hidden="1" x14ac:dyDescent="0.35">
      <c r="A613" s="165"/>
      <c r="B613" s="95" t="s">
        <v>129</v>
      </c>
      <c r="C613" s="165">
        <f>E613/D613*100</f>
        <v>0</v>
      </c>
      <c r="D613" s="165">
        <v>2.2000000000000002</v>
      </c>
      <c r="E613" s="165"/>
      <c r="I613" s="138"/>
      <c r="J613" s="138"/>
      <c r="K613" s="16"/>
      <c r="L613" s="36"/>
      <c r="M613" s="36"/>
      <c r="O613" s="189"/>
      <c r="P613" s="196"/>
      <c r="Q613" s="196"/>
      <c r="R613" s="92"/>
      <c r="S613" s="92"/>
      <c r="T613" s="92"/>
    </row>
    <row r="614" spans="1:20" s="12" customFormat="1" hidden="1" x14ac:dyDescent="0.35">
      <c r="A614" s="867"/>
      <c r="B614" s="165" t="s">
        <v>116</v>
      </c>
      <c r="C614" s="867"/>
      <c r="D614" s="867"/>
      <c r="E614" s="867"/>
      <c r="I614" s="139"/>
      <c r="J614" s="139"/>
      <c r="K614" s="16"/>
      <c r="L614" s="36"/>
      <c r="M614" s="36"/>
      <c r="O614" s="189"/>
      <c r="P614" s="196"/>
      <c r="Q614" s="196"/>
      <c r="R614" s="92"/>
      <c r="S614" s="92"/>
      <c r="T614" s="92"/>
    </row>
    <row r="615" spans="1:20" s="12" customFormat="1" hidden="1" x14ac:dyDescent="0.35">
      <c r="A615" s="867"/>
      <c r="B615" s="165" t="s">
        <v>128</v>
      </c>
      <c r="C615" s="867"/>
      <c r="D615" s="867"/>
      <c r="E615" s="867"/>
      <c r="I615" s="139"/>
      <c r="J615" s="139"/>
      <c r="K615" s="16"/>
      <c r="L615" s="36"/>
      <c r="M615" s="36"/>
      <c r="O615" s="189"/>
      <c r="P615" s="196"/>
      <c r="Q615" s="196"/>
      <c r="R615" s="92"/>
      <c r="S615" s="92"/>
      <c r="T615" s="92"/>
    </row>
    <row r="616" spans="1:20" s="12" customFormat="1" hidden="1" x14ac:dyDescent="0.35">
      <c r="A616" s="165"/>
      <c r="B616" s="165"/>
      <c r="C616" s="165"/>
      <c r="D616" s="165"/>
      <c r="E616" s="165"/>
      <c r="I616" s="139"/>
      <c r="J616" s="139"/>
      <c r="K616" s="16"/>
      <c r="L616" s="36"/>
      <c r="M616" s="36"/>
      <c r="O616" s="189"/>
      <c r="P616" s="196"/>
      <c r="Q616" s="196"/>
      <c r="R616" s="92"/>
      <c r="S616" s="92"/>
      <c r="T616" s="92"/>
    </row>
    <row r="617" spans="1:20" s="12" customFormat="1" hidden="1" x14ac:dyDescent="0.35">
      <c r="A617" s="165"/>
      <c r="B617" s="165"/>
      <c r="C617" s="165"/>
      <c r="D617" s="165"/>
      <c r="E617" s="165"/>
      <c r="I617" s="139"/>
      <c r="J617" s="139"/>
      <c r="K617" s="16"/>
      <c r="L617" s="36"/>
      <c r="M617" s="36"/>
      <c r="O617" s="189"/>
      <c r="P617" s="196"/>
      <c r="Q617" s="196"/>
      <c r="R617" s="92"/>
      <c r="S617" s="92"/>
      <c r="T617" s="92"/>
    </row>
    <row r="618" spans="1:20" s="12" customFormat="1" hidden="1" x14ac:dyDescent="0.35">
      <c r="A618" s="146"/>
      <c r="B618" s="146" t="s">
        <v>20</v>
      </c>
      <c r="C618" s="146"/>
      <c r="D618" s="146" t="s">
        <v>21</v>
      </c>
      <c r="E618" s="146">
        <f>E609</f>
        <v>0</v>
      </c>
      <c r="I618" s="135">
        <f>I609</f>
        <v>0</v>
      </c>
      <c r="J618" s="135">
        <f>J609</f>
        <v>0</v>
      </c>
      <c r="K618" s="16"/>
      <c r="L618" s="36"/>
      <c r="M618" s="36"/>
      <c r="O618" s="189"/>
      <c r="P618" s="196"/>
      <c r="Q618" s="196"/>
      <c r="R618" s="92"/>
      <c r="S618" s="92"/>
      <c r="T618" s="92"/>
    </row>
    <row r="619" spans="1:20" s="12" customFormat="1" hidden="1" x14ac:dyDescent="0.3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16"/>
      <c r="L619" s="36"/>
      <c r="M619" s="36"/>
      <c r="O619" s="189"/>
      <c r="P619" s="196"/>
      <c r="Q619" s="196"/>
      <c r="R619" s="92"/>
      <c r="S619" s="92"/>
      <c r="T619" s="92"/>
    </row>
    <row r="620" spans="1:20" s="12" customFormat="1" ht="63.75" hidden="1" customHeight="1" x14ac:dyDescent="0.35">
      <c r="A620" s="863" t="s">
        <v>185</v>
      </c>
      <c r="B620" s="863"/>
      <c r="C620" s="863"/>
      <c r="D620" s="863"/>
      <c r="E620" s="863"/>
      <c r="F620" s="863"/>
      <c r="G620" s="863"/>
      <c r="H620" s="863"/>
      <c r="I620" s="863"/>
      <c r="J620" s="863"/>
      <c r="K620" s="16"/>
      <c r="L620" s="36"/>
      <c r="M620" s="36"/>
      <c r="O620" s="189"/>
      <c r="P620" s="196"/>
      <c r="Q620" s="196"/>
      <c r="R620" s="92"/>
      <c r="S620" s="92"/>
      <c r="T620" s="92"/>
    </row>
    <row r="621" spans="1:20" hidden="1" x14ac:dyDescent="0.25">
      <c r="A621" s="173"/>
      <c r="B621" s="173"/>
      <c r="C621" s="173"/>
      <c r="D621" s="173"/>
      <c r="E621" s="173"/>
      <c r="F621" s="173"/>
      <c r="G621" s="173"/>
      <c r="H621" s="173"/>
      <c r="I621" s="173"/>
      <c r="J621" s="173"/>
    </row>
    <row r="622" spans="1:20" hidden="1" x14ac:dyDescent="0.25">
      <c r="A622" s="861" t="s">
        <v>131</v>
      </c>
      <c r="B622" s="861"/>
      <c r="C622" s="861"/>
      <c r="D622" s="861"/>
      <c r="E622" s="861"/>
      <c r="F622" s="861"/>
      <c r="G622" s="861"/>
      <c r="H622" s="861"/>
      <c r="I622" s="861"/>
      <c r="J622" s="861"/>
      <c r="K622" s="123"/>
    </row>
    <row r="623" spans="1:20" hidden="1" x14ac:dyDescent="0.25">
      <c r="I623" s="850" t="s">
        <v>172</v>
      </c>
      <c r="J623" s="850"/>
      <c r="K623" s="173"/>
    </row>
    <row r="624" spans="1:20" s="12" customFormat="1" ht="56.25" hidden="1" x14ac:dyDescent="0.35">
      <c r="A624" s="14" t="s">
        <v>24</v>
      </c>
      <c r="B624" s="14" t="s">
        <v>14</v>
      </c>
      <c r="C624" s="14" t="s">
        <v>81</v>
      </c>
      <c r="D624" s="67"/>
      <c r="E624" s="67"/>
      <c r="F624" s="67"/>
      <c r="G624" s="67"/>
      <c r="H624" s="67"/>
      <c r="I624" s="133" t="s">
        <v>115</v>
      </c>
      <c r="J624" s="133" t="s">
        <v>173</v>
      </c>
      <c r="K624" s="81"/>
      <c r="L624" s="36"/>
      <c r="M624" s="36"/>
      <c r="O624" s="189"/>
      <c r="P624" s="196"/>
      <c r="Q624" s="196"/>
      <c r="R624" s="92"/>
      <c r="S624" s="92"/>
      <c r="T624" s="92"/>
    </row>
    <row r="625" spans="1:20" hidden="1" x14ac:dyDescent="0.25">
      <c r="A625" s="91">
        <v>1</v>
      </c>
      <c r="B625" s="91">
        <v>2</v>
      </c>
      <c r="C625" s="91">
        <v>3</v>
      </c>
      <c r="D625" s="78"/>
      <c r="E625" s="78"/>
      <c r="F625" s="78"/>
      <c r="G625" s="78"/>
      <c r="H625" s="78"/>
      <c r="I625" s="140"/>
      <c r="J625" s="140"/>
    </row>
    <row r="626" spans="1:20" hidden="1" x14ac:dyDescent="0.25">
      <c r="A626" s="14">
        <v>1</v>
      </c>
      <c r="B626" s="101" t="s">
        <v>82</v>
      </c>
      <c r="C626" s="102">
        <f>C627+C628+C629+C630</f>
        <v>0</v>
      </c>
      <c r="I626" s="135">
        <f>I627+I628+I629+I630</f>
        <v>0</v>
      </c>
      <c r="J626" s="135">
        <f>J627+J628+J629+J630</f>
        <v>0</v>
      </c>
    </row>
    <row r="627" spans="1:20" s="78" customFormat="1" hidden="1" x14ac:dyDescent="0.25">
      <c r="A627" s="14"/>
      <c r="B627" s="101"/>
      <c r="C627" s="94"/>
      <c r="D627" s="67"/>
      <c r="E627" s="67"/>
      <c r="F627" s="67"/>
      <c r="G627" s="67"/>
      <c r="H627" s="67"/>
      <c r="I627" s="140"/>
      <c r="J627" s="140"/>
      <c r="K627" s="79"/>
      <c r="O627" s="188"/>
      <c r="P627" s="188"/>
      <c r="Q627" s="188"/>
    </row>
    <row r="628" spans="1:20" hidden="1" x14ac:dyDescent="0.25">
      <c r="A628" s="14"/>
      <c r="B628" s="101"/>
      <c r="C628" s="94"/>
      <c r="I628" s="140"/>
      <c r="J628" s="140"/>
    </row>
    <row r="629" spans="1:20" hidden="1" x14ac:dyDescent="0.25">
      <c r="A629" s="14"/>
      <c r="B629" s="101"/>
      <c r="C629" s="94"/>
      <c r="I629" s="140"/>
      <c r="J629" s="140"/>
    </row>
    <row r="630" spans="1:20" hidden="1" x14ac:dyDescent="0.25">
      <c r="A630" s="14"/>
      <c r="B630" s="101"/>
      <c r="C630" s="94"/>
      <c r="I630" s="140"/>
      <c r="J630" s="140"/>
    </row>
    <row r="631" spans="1:20" hidden="1" x14ac:dyDescent="0.25">
      <c r="A631" s="144"/>
      <c r="B631" s="145" t="s">
        <v>20</v>
      </c>
      <c r="C631" s="146">
        <f>C626</f>
        <v>0</v>
      </c>
      <c r="I631" s="135">
        <f>I626</f>
        <v>0</v>
      </c>
      <c r="J631" s="135">
        <f>J626</f>
        <v>0</v>
      </c>
    </row>
    <row r="632" spans="1:20" hidden="1" x14ac:dyDescent="0.25"/>
    <row r="633" spans="1:20" ht="44.25" customHeight="1" x14ac:dyDescent="0.25">
      <c r="A633" s="863" t="s">
        <v>184</v>
      </c>
      <c r="B633" s="863"/>
      <c r="C633" s="863"/>
      <c r="D633" s="863"/>
      <c r="E633" s="863"/>
      <c r="F633" s="863"/>
      <c r="G633" s="863"/>
      <c r="H633" s="863"/>
      <c r="I633" s="863"/>
      <c r="J633" s="863"/>
    </row>
    <row r="634" spans="1:20" x14ac:dyDescent="0.25">
      <c r="A634" s="173"/>
      <c r="B634" s="173"/>
      <c r="C634" s="173"/>
      <c r="D634" s="173"/>
      <c r="E634" s="173"/>
      <c r="F634" s="173"/>
      <c r="G634" s="173"/>
      <c r="H634" s="173"/>
      <c r="I634" s="173"/>
      <c r="J634" s="173"/>
    </row>
    <row r="635" spans="1:20" hidden="1" x14ac:dyDescent="0.25">
      <c r="A635" s="861" t="s">
        <v>131</v>
      </c>
      <c r="B635" s="861"/>
      <c r="C635" s="861"/>
      <c r="D635" s="861"/>
      <c r="E635" s="861"/>
      <c r="F635" s="861"/>
      <c r="G635" s="861"/>
      <c r="H635" s="861"/>
      <c r="I635" s="861"/>
      <c r="J635" s="861"/>
      <c r="K635" s="123"/>
    </row>
    <row r="636" spans="1:20" hidden="1" x14ac:dyDescent="0.25">
      <c r="I636" s="850" t="s">
        <v>172</v>
      </c>
      <c r="J636" s="850"/>
      <c r="K636" s="173"/>
    </row>
    <row r="637" spans="1:20" s="12" customFormat="1" ht="56.25" hidden="1" x14ac:dyDescent="0.35">
      <c r="A637" s="14" t="s">
        <v>24</v>
      </c>
      <c r="B637" s="14" t="s">
        <v>14</v>
      </c>
      <c r="C637" s="14" t="s">
        <v>81</v>
      </c>
      <c r="D637" s="67"/>
      <c r="E637" s="67"/>
      <c r="F637" s="67"/>
      <c r="G637" s="67"/>
      <c r="H637" s="67"/>
      <c r="I637" s="133" t="s">
        <v>115</v>
      </c>
      <c r="J637" s="133" t="s">
        <v>173</v>
      </c>
      <c r="K637" s="81"/>
      <c r="L637" s="36"/>
      <c r="M637" s="36"/>
      <c r="O637" s="189"/>
      <c r="P637" s="196"/>
      <c r="Q637" s="196"/>
      <c r="R637" s="92"/>
      <c r="S637" s="92"/>
      <c r="T637" s="92"/>
    </row>
    <row r="638" spans="1:20" hidden="1" x14ac:dyDescent="0.25">
      <c r="A638" s="91">
        <v>1</v>
      </c>
      <c r="B638" s="91">
        <v>2</v>
      </c>
      <c r="C638" s="91">
        <v>3</v>
      </c>
      <c r="D638" s="78"/>
      <c r="E638" s="78"/>
      <c r="F638" s="78"/>
      <c r="G638" s="78"/>
      <c r="H638" s="78"/>
      <c r="I638" s="140"/>
      <c r="J638" s="140"/>
    </row>
    <row r="639" spans="1:20" hidden="1" x14ac:dyDescent="0.25">
      <c r="A639" s="14">
        <v>1</v>
      </c>
      <c r="B639" s="101"/>
      <c r="C639" s="102"/>
      <c r="I639" s="138"/>
      <c r="J639" s="138"/>
    </row>
    <row r="640" spans="1:20" s="78" customFormat="1" hidden="1" x14ac:dyDescent="0.25">
      <c r="A640" s="14"/>
      <c r="B640" s="101"/>
      <c r="C640" s="94"/>
      <c r="D640" s="67"/>
      <c r="E640" s="67"/>
      <c r="F640" s="67"/>
      <c r="G640" s="67"/>
      <c r="H640" s="67"/>
      <c r="I640" s="140"/>
      <c r="J640" s="140"/>
      <c r="K640" s="79"/>
      <c r="O640" s="188"/>
      <c r="P640" s="188"/>
      <c r="Q640" s="188"/>
    </row>
    <row r="641" spans="1:20" hidden="1" x14ac:dyDescent="0.25">
      <c r="A641" s="14"/>
      <c r="B641" s="101"/>
      <c r="C641" s="94"/>
      <c r="I641" s="140"/>
      <c r="J641" s="140"/>
    </row>
    <row r="642" spans="1:20" hidden="1" x14ac:dyDescent="0.25">
      <c r="A642" s="14"/>
      <c r="B642" s="101"/>
      <c r="C642" s="94"/>
      <c r="I642" s="140"/>
      <c r="J642" s="140"/>
    </row>
    <row r="643" spans="1:20" hidden="1" x14ac:dyDescent="0.25">
      <c r="A643" s="14"/>
      <c r="B643" s="101"/>
      <c r="C643" s="94"/>
      <c r="I643" s="140"/>
      <c r="J643" s="140"/>
    </row>
    <row r="644" spans="1:20" hidden="1" x14ac:dyDescent="0.25">
      <c r="A644" s="144"/>
      <c r="B644" s="145" t="s">
        <v>20</v>
      </c>
      <c r="C644" s="146">
        <f>SUM(C639:C643)</f>
        <v>0</v>
      </c>
      <c r="I644" s="135">
        <f>SUM(I639:I643)</f>
        <v>0</v>
      </c>
      <c r="J644" s="135">
        <f>SUM(J639:J643)</f>
        <v>0</v>
      </c>
    </row>
    <row r="645" spans="1:20" hidden="1" x14ac:dyDescent="0.25"/>
    <row r="646" spans="1:20" hidden="1" x14ac:dyDescent="0.25">
      <c r="A646" s="861" t="s">
        <v>135</v>
      </c>
      <c r="B646" s="861"/>
      <c r="C646" s="861"/>
      <c r="D646" s="861"/>
      <c r="E646" s="861"/>
      <c r="F646" s="861"/>
      <c r="G646" s="861"/>
      <c r="H646" s="861"/>
      <c r="I646" s="861"/>
      <c r="J646" s="861"/>
    </row>
    <row r="647" spans="1:20" hidden="1" x14ac:dyDescent="0.25">
      <c r="I647" s="850" t="s">
        <v>172</v>
      </c>
      <c r="J647" s="850"/>
    </row>
    <row r="648" spans="1:20" s="12" customFormat="1" ht="56.25" hidden="1" x14ac:dyDescent="0.35">
      <c r="A648" s="14" t="s">
        <v>24</v>
      </c>
      <c r="B648" s="14" t="s">
        <v>14</v>
      </c>
      <c r="C648" s="14" t="s">
        <v>81</v>
      </c>
      <c r="D648" s="67"/>
      <c r="E648" s="67"/>
      <c r="F648" s="67"/>
      <c r="G648" s="67"/>
      <c r="H648" s="67"/>
      <c r="I648" s="133" t="s">
        <v>115</v>
      </c>
      <c r="J648" s="133" t="s">
        <v>173</v>
      </c>
      <c r="K648" s="81"/>
      <c r="L648" s="36"/>
      <c r="M648" s="36"/>
      <c r="O648" s="189"/>
      <c r="P648" s="196"/>
      <c r="Q648" s="196"/>
      <c r="R648" s="92"/>
      <c r="S648" s="92"/>
      <c r="T648" s="92"/>
    </row>
    <row r="649" spans="1:20" hidden="1" x14ac:dyDescent="0.25">
      <c r="A649" s="91">
        <v>1</v>
      </c>
      <c r="B649" s="91">
        <v>2</v>
      </c>
      <c r="C649" s="91">
        <v>3</v>
      </c>
      <c r="D649" s="78"/>
      <c r="E649" s="78"/>
      <c r="F649" s="78"/>
      <c r="G649" s="78"/>
      <c r="H649" s="78"/>
      <c r="I649" s="140"/>
      <c r="J649" s="140"/>
    </row>
    <row r="650" spans="1:20" hidden="1" x14ac:dyDescent="0.25">
      <c r="A650" s="14">
        <v>1</v>
      </c>
      <c r="B650" s="101"/>
      <c r="C650" s="102"/>
      <c r="I650" s="138"/>
      <c r="J650" s="138"/>
    </row>
    <row r="651" spans="1:20" s="78" customFormat="1" hidden="1" x14ac:dyDescent="0.25">
      <c r="A651" s="14"/>
      <c r="B651" s="101"/>
      <c r="C651" s="94"/>
      <c r="D651" s="67"/>
      <c r="E651" s="67"/>
      <c r="F651" s="67"/>
      <c r="G651" s="67"/>
      <c r="H651" s="67"/>
      <c r="I651" s="140"/>
      <c r="J651" s="140"/>
      <c r="K651" s="79"/>
      <c r="O651" s="188"/>
      <c r="P651" s="188"/>
      <c r="Q651" s="188"/>
    </row>
    <row r="652" spans="1:20" hidden="1" x14ac:dyDescent="0.25">
      <c r="A652" s="14"/>
      <c r="B652" s="101"/>
      <c r="C652" s="94"/>
      <c r="I652" s="140"/>
      <c r="J652" s="140"/>
    </row>
    <row r="653" spans="1:20" hidden="1" x14ac:dyDescent="0.25">
      <c r="A653" s="14"/>
      <c r="B653" s="101"/>
      <c r="C653" s="94"/>
      <c r="I653" s="140"/>
      <c r="J653" s="140"/>
    </row>
    <row r="654" spans="1:20" hidden="1" x14ac:dyDescent="0.25">
      <c r="A654" s="14"/>
      <c r="B654" s="101"/>
      <c r="C654" s="94"/>
      <c r="I654" s="140"/>
      <c r="J654" s="140"/>
    </row>
    <row r="655" spans="1:20" hidden="1" x14ac:dyDescent="0.25">
      <c r="A655" s="144"/>
      <c r="B655" s="145" t="s">
        <v>20</v>
      </c>
      <c r="C655" s="146">
        <f>SUM(C650:C654)</f>
        <v>0</v>
      </c>
      <c r="I655" s="135">
        <f>SUM(I650:I654)</f>
        <v>0</v>
      </c>
      <c r="J655" s="135">
        <f>SUM(J650:J654)</f>
        <v>0</v>
      </c>
    </row>
    <row r="656" spans="1:20" hidden="1" x14ac:dyDescent="0.25"/>
    <row r="657" spans="1:20" x14ac:dyDescent="0.25">
      <c r="A657" s="861" t="s">
        <v>136</v>
      </c>
      <c r="B657" s="861"/>
      <c r="C657" s="861"/>
      <c r="D657" s="861"/>
      <c r="E657" s="861"/>
      <c r="F657" s="861"/>
      <c r="G657" s="861"/>
      <c r="H657" s="861"/>
      <c r="I657" s="861"/>
      <c r="J657" s="861"/>
    </row>
    <row r="658" spans="1:20" x14ac:dyDescent="0.25">
      <c r="I658" s="850" t="s">
        <v>172</v>
      </c>
      <c r="J658" s="850"/>
    </row>
    <row r="659" spans="1:20" s="12" customFormat="1" ht="56.25" x14ac:dyDescent="0.35">
      <c r="A659" s="14" t="s">
        <v>24</v>
      </c>
      <c r="B659" s="14" t="s">
        <v>14</v>
      </c>
      <c r="C659" s="14" t="s">
        <v>81</v>
      </c>
      <c r="D659" s="67"/>
      <c r="E659" s="67"/>
      <c r="F659" s="67"/>
      <c r="G659" s="67"/>
      <c r="H659" s="67"/>
      <c r="I659" s="133" t="s">
        <v>115</v>
      </c>
      <c r="J659" s="133" t="s">
        <v>173</v>
      </c>
      <c r="K659" s="81"/>
      <c r="L659" s="36"/>
      <c r="M659" s="36"/>
      <c r="O659" s="189"/>
      <c r="P659" s="196"/>
      <c r="Q659" s="196"/>
      <c r="R659" s="92"/>
      <c r="S659" s="92"/>
      <c r="T659" s="92"/>
    </row>
    <row r="660" spans="1:20" x14ac:dyDescent="0.25">
      <c r="A660" s="91">
        <v>1</v>
      </c>
      <c r="B660" s="91">
        <v>2</v>
      </c>
      <c r="C660" s="91">
        <v>3</v>
      </c>
      <c r="D660" s="78"/>
      <c r="E660" s="78"/>
      <c r="F660" s="78"/>
      <c r="G660" s="78"/>
      <c r="H660" s="78"/>
      <c r="I660" s="140"/>
      <c r="J660" s="140"/>
    </row>
    <row r="661" spans="1:20" x14ac:dyDescent="0.25">
      <c r="A661" s="14">
        <v>1</v>
      </c>
      <c r="B661" s="101" t="s">
        <v>243</v>
      </c>
      <c r="C661" s="102"/>
      <c r="I661" s="138"/>
      <c r="J661" s="138"/>
    </row>
    <row r="662" spans="1:20" s="78" customFormat="1" x14ac:dyDescent="0.25">
      <c r="A662" s="14"/>
      <c r="B662" s="101" t="s">
        <v>371</v>
      </c>
      <c r="C662" s="94">
        <v>100</v>
      </c>
      <c r="D662" s="67"/>
      <c r="E662" s="67"/>
      <c r="F662" s="67"/>
      <c r="G662" s="67"/>
      <c r="H662" s="67"/>
      <c r="I662" s="140"/>
      <c r="J662" s="140"/>
      <c r="K662" s="79"/>
      <c r="O662" s="188"/>
      <c r="P662" s="188"/>
      <c r="Q662" s="188"/>
    </row>
    <row r="663" spans="1:20" x14ac:dyDescent="0.25">
      <c r="A663" s="14"/>
      <c r="B663" s="101" t="s">
        <v>253</v>
      </c>
      <c r="C663" s="94">
        <v>3000</v>
      </c>
      <c r="I663" s="140"/>
      <c r="J663" s="140"/>
    </row>
    <row r="664" spans="1:20" x14ac:dyDescent="0.25">
      <c r="A664" s="14"/>
      <c r="B664" s="101" t="s">
        <v>254</v>
      </c>
      <c r="C664" s="94">
        <v>1000</v>
      </c>
      <c r="I664" s="140"/>
      <c r="J664" s="140"/>
    </row>
    <row r="665" spans="1:20" x14ac:dyDescent="0.25">
      <c r="A665" s="144"/>
      <c r="B665" s="145" t="s">
        <v>20</v>
      </c>
      <c r="C665" s="146">
        <f>SUM(C661:C664)</f>
        <v>4100</v>
      </c>
      <c r="I665" s="135">
        <f>SUM(I661:I664)</f>
        <v>0</v>
      </c>
      <c r="J665" s="135">
        <f>SUM(J661:J664)</f>
        <v>0</v>
      </c>
    </row>
    <row r="667" spans="1:20" x14ac:dyDescent="0.25">
      <c r="A667" s="861" t="s">
        <v>137</v>
      </c>
      <c r="B667" s="861"/>
      <c r="C667" s="861"/>
      <c r="D667" s="861"/>
      <c r="E667" s="861"/>
      <c r="F667" s="861"/>
      <c r="G667" s="861"/>
      <c r="H667" s="861"/>
      <c r="I667" s="861"/>
      <c r="J667" s="861"/>
    </row>
    <row r="668" spans="1:20" x14ac:dyDescent="0.25">
      <c r="I668" s="850" t="s">
        <v>172</v>
      </c>
      <c r="J668" s="850"/>
    </row>
    <row r="669" spans="1:20" s="12" customFormat="1" ht="56.25" x14ac:dyDescent="0.35">
      <c r="A669" s="14" t="s">
        <v>24</v>
      </c>
      <c r="B669" s="14" t="s">
        <v>14</v>
      </c>
      <c r="C669" s="14" t="s">
        <v>81</v>
      </c>
      <c r="D669" s="67"/>
      <c r="E669" s="67"/>
      <c r="F669" s="67"/>
      <c r="G669" s="67"/>
      <c r="H669" s="67"/>
      <c r="I669" s="133" t="s">
        <v>115</v>
      </c>
      <c r="J669" s="133" t="s">
        <v>173</v>
      </c>
      <c r="K669" s="81"/>
      <c r="L669" s="36"/>
      <c r="M669" s="36"/>
      <c r="O669" s="189"/>
      <c r="P669" s="196"/>
      <c r="Q669" s="196"/>
      <c r="R669" s="92"/>
      <c r="S669" s="92"/>
      <c r="T669" s="92"/>
    </row>
    <row r="670" spans="1:20" x14ac:dyDescent="0.25">
      <c r="A670" s="91">
        <v>1</v>
      </c>
      <c r="B670" s="91">
        <v>2</v>
      </c>
      <c r="C670" s="91">
        <v>3</v>
      </c>
      <c r="D670" s="78"/>
      <c r="E670" s="78"/>
      <c r="F670" s="78"/>
      <c r="G670" s="78"/>
      <c r="H670" s="78"/>
      <c r="I670" s="140"/>
      <c r="J670" s="140"/>
    </row>
    <row r="671" spans="1:20" x14ac:dyDescent="0.25">
      <c r="A671" s="14">
        <v>1</v>
      </c>
      <c r="B671" s="101" t="s">
        <v>428</v>
      </c>
      <c r="C671" s="94">
        <v>30000</v>
      </c>
      <c r="I671" s="138"/>
      <c r="J671" s="138"/>
    </row>
    <row r="672" spans="1:20" s="78" customFormat="1" hidden="1" x14ac:dyDescent="0.25">
      <c r="A672" s="14"/>
      <c r="B672" s="101"/>
      <c r="C672" s="94"/>
      <c r="D672" s="67"/>
      <c r="E672" s="67"/>
      <c r="F672" s="67"/>
      <c r="G672" s="67"/>
      <c r="H672" s="67"/>
      <c r="I672" s="140"/>
      <c r="J672" s="140"/>
      <c r="K672" s="79"/>
      <c r="O672" s="188"/>
      <c r="P672" s="188"/>
      <c r="Q672" s="188"/>
    </row>
    <row r="673" spans="1:20" x14ac:dyDescent="0.25">
      <c r="A673" s="144"/>
      <c r="B673" s="145" t="s">
        <v>20</v>
      </c>
      <c r="C673" s="146">
        <f>SUM(C671:C672)</f>
        <v>30000</v>
      </c>
      <c r="I673" s="135">
        <f>SUM(I671:I672)</f>
        <v>0</v>
      </c>
      <c r="J673" s="135">
        <f>SUM(J671:J672)</f>
        <v>0</v>
      </c>
    </row>
    <row r="676" spans="1:20" ht="53.25" hidden="1" customHeight="1" x14ac:dyDescent="0.25">
      <c r="A676" s="863" t="s">
        <v>183</v>
      </c>
      <c r="B676" s="863"/>
      <c r="C676" s="863"/>
      <c r="D676" s="863"/>
      <c r="E676" s="863"/>
      <c r="F676" s="863"/>
      <c r="G676" s="863"/>
      <c r="H676" s="863"/>
      <c r="I676" s="863"/>
      <c r="J676" s="863"/>
    </row>
    <row r="677" spans="1:20" hidden="1" x14ac:dyDescent="0.25"/>
    <row r="678" spans="1:20" hidden="1" x14ac:dyDescent="0.25">
      <c r="A678" s="861" t="s">
        <v>138</v>
      </c>
      <c r="B678" s="861"/>
      <c r="C678" s="861"/>
      <c r="D678" s="861"/>
      <c r="E678" s="861"/>
      <c r="F678" s="861"/>
      <c r="G678" s="861"/>
      <c r="H678" s="861"/>
      <c r="I678" s="861"/>
      <c r="J678" s="861"/>
      <c r="K678" s="123"/>
    </row>
    <row r="679" spans="1:20" hidden="1" x14ac:dyDescent="0.25">
      <c r="I679" s="850" t="s">
        <v>172</v>
      </c>
      <c r="J679" s="850"/>
    </row>
    <row r="680" spans="1:20" s="12" customFormat="1" ht="56.25" hidden="1" x14ac:dyDescent="0.35">
      <c r="A680" s="14" t="s">
        <v>24</v>
      </c>
      <c r="B680" s="14" t="s">
        <v>14</v>
      </c>
      <c r="C680" s="167" t="s">
        <v>132</v>
      </c>
      <c r="D680" s="167" t="s">
        <v>133</v>
      </c>
      <c r="E680" s="167" t="s">
        <v>134</v>
      </c>
      <c r="F680" s="67"/>
      <c r="G680" s="67"/>
      <c r="H680" s="67"/>
      <c r="I680" s="133" t="s">
        <v>115</v>
      </c>
      <c r="J680" s="133" t="s">
        <v>173</v>
      </c>
      <c r="K680" s="81"/>
      <c r="L680" s="36"/>
      <c r="M680" s="36"/>
      <c r="O680" s="189"/>
      <c r="P680" s="196"/>
      <c r="Q680" s="196"/>
      <c r="R680" s="92"/>
      <c r="S680" s="92"/>
      <c r="T680" s="92"/>
    </row>
    <row r="681" spans="1:20" hidden="1" x14ac:dyDescent="0.25">
      <c r="A681" s="91">
        <v>1</v>
      </c>
      <c r="B681" s="91">
        <v>2</v>
      </c>
      <c r="C681" s="113">
        <v>3</v>
      </c>
      <c r="D681" s="113">
        <v>4</v>
      </c>
      <c r="E681" s="113">
        <v>5</v>
      </c>
      <c r="F681" s="78"/>
      <c r="G681" s="78"/>
      <c r="H681" s="78"/>
      <c r="I681" s="138"/>
      <c r="J681" s="138"/>
    </row>
    <row r="682" spans="1:20" hidden="1" x14ac:dyDescent="0.25">
      <c r="A682" s="14">
        <v>1</v>
      </c>
      <c r="B682" s="101"/>
      <c r="C682" s="94"/>
      <c r="D682" s="14"/>
      <c r="E682" s="94"/>
      <c r="I682" s="138"/>
      <c r="J682" s="138"/>
    </row>
    <row r="683" spans="1:20" s="78" customFormat="1" hidden="1" x14ac:dyDescent="0.25">
      <c r="A683" s="14"/>
      <c r="B683" s="101"/>
      <c r="C683" s="165"/>
      <c r="D683" s="167"/>
      <c r="E683" s="165"/>
      <c r="F683" s="67"/>
      <c r="G683" s="67"/>
      <c r="H683" s="67"/>
      <c r="I683" s="138"/>
      <c r="J683" s="138"/>
      <c r="K683" s="79"/>
      <c r="O683" s="188"/>
      <c r="P683" s="188"/>
      <c r="Q683" s="188"/>
    </row>
    <row r="684" spans="1:20" hidden="1" x14ac:dyDescent="0.25">
      <c r="A684" s="14"/>
      <c r="B684" s="101"/>
      <c r="C684" s="165"/>
      <c r="D684" s="167"/>
      <c r="E684" s="165"/>
      <c r="I684" s="138"/>
      <c r="J684" s="138"/>
    </row>
    <row r="685" spans="1:20" hidden="1" x14ac:dyDescent="0.25">
      <c r="A685" s="144"/>
      <c r="B685" s="145" t="s">
        <v>20</v>
      </c>
      <c r="C685" s="144" t="s">
        <v>21</v>
      </c>
      <c r="D685" s="144" t="s">
        <v>21</v>
      </c>
      <c r="E685" s="146">
        <f>E682</f>
        <v>0</v>
      </c>
      <c r="I685" s="135">
        <f>SUM(I682:I684)</f>
        <v>0</v>
      </c>
      <c r="J685" s="135">
        <f>SUM(J682:J684)</f>
        <v>0</v>
      </c>
    </row>
    <row r="686" spans="1:20" hidden="1" x14ac:dyDescent="0.25"/>
    <row r="687" spans="1:20" hidden="1" x14ac:dyDescent="0.25">
      <c r="A687" s="861" t="s">
        <v>139</v>
      </c>
      <c r="B687" s="861"/>
      <c r="C687" s="861"/>
      <c r="D687" s="861"/>
      <c r="E687" s="861"/>
      <c r="F687" s="861"/>
      <c r="G687" s="861"/>
      <c r="H687" s="861"/>
      <c r="I687" s="861"/>
      <c r="J687" s="861"/>
    </row>
    <row r="688" spans="1:20" hidden="1" x14ac:dyDescent="0.25">
      <c r="I688" s="850" t="s">
        <v>172</v>
      </c>
      <c r="J688" s="850"/>
    </row>
    <row r="689" spans="1:20" s="12" customFormat="1" ht="56.25" hidden="1" x14ac:dyDescent="0.35">
      <c r="A689" s="14" t="s">
        <v>24</v>
      </c>
      <c r="B689" s="14" t="s">
        <v>14</v>
      </c>
      <c r="C689" s="167" t="s">
        <v>132</v>
      </c>
      <c r="D689" s="167" t="s">
        <v>133</v>
      </c>
      <c r="E689" s="167" t="s">
        <v>134</v>
      </c>
      <c r="F689" s="67"/>
      <c r="G689" s="67"/>
      <c r="H689" s="67"/>
      <c r="I689" s="133" t="s">
        <v>115</v>
      </c>
      <c r="J689" s="133" t="s">
        <v>173</v>
      </c>
      <c r="K689" s="81"/>
      <c r="L689" s="36"/>
      <c r="M689" s="36"/>
      <c r="O689" s="189"/>
      <c r="P689" s="196"/>
      <c r="Q689" s="196"/>
      <c r="R689" s="92"/>
      <c r="S689" s="92"/>
      <c r="T689" s="92"/>
    </row>
    <row r="690" spans="1:20" hidden="1" x14ac:dyDescent="0.25">
      <c r="A690" s="91">
        <v>1</v>
      </c>
      <c r="B690" s="91">
        <v>2</v>
      </c>
      <c r="C690" s="113">
        <v>3</v>
      </c>
      <c r="D690" s="113">
        <v>4</v>
      </c>
      <c r="E690" s="113">
        <v>5</v>
      </c>
      <c r="F690" s="78"/>
      <c r="G690" s="78"/>
      <c r="H690" s="78"/>
      <c r="I690" s="138"/>
      <c r="J690" s="138"/>
    </row>
    <row r="691" spans="1:20" hidden="1" x14ac:dyDescent="0.25">
      <c r="A691" s="14">
        <v>1</v>
      </c>
      <c r="B691" s="101"/>
      <c r="C691" s="94"/>
      <c r="D691" s="14"/>
      <c r="E691" s="94"/>
      <c r="I691" s="138"/>
      <c r="J691" s="138"/>
    </row>
    <row r="692" spans="1:20" s="78" customFormat="1" hidden="1" x14ac:dyDescent="0.25">
      <c r="A692" s="14"/>
      <c r="B692" s="101"/>
      <c r="C692" s="165"/>
      <c r="D692" s="167"/>
      <c r="E692" s="165"/>
      <c r="F692" s="67"/>
      <c r="G692" s="67"/>
      <c r="H692" s="67"/>
      <c r="I692" s="138"/>
      <c r="J692" s="138"/>
      <c r="K692" s="79"/>
      <c r="O692" s="188"/>
      <c r="P692" s="188"/>
      <c r="Q692" s="188"/>
    </row>
    <row r="693" spans="1:20" hidden="1" x14ac:dyDescent="0.25">
      <c r="A693" s="14"/>
      <c r="B693" s="101"/>
      <c r="C693" s="165"/>
      <c r="D693" s="167"/>
      <c r="E693" s="165"/>
      <c r="I693" s="138"/>
      <c r="J693" s="138"/>
    </row>
    <row r="694" spans="1:20" hidden="1" x14ac:dyDescent="0.25">
      <c r="A694" s="144"/>
      <c r="B694" s="145" t="s">
        <v>20</v>
      </c>
      <c r="C694" s="144" t="s">
        <v>21</v>
      </c>
      <c r="D694" s="144" t="s">
        <v>21</v>
      </c>
      <c r="E694" s="146">
        <f>E691</f>
        <v>0</v>
      </c>
      <c r="I694" s="135">
        <f>SUM(I691:I693)</f>
        <v>0</v>
      </c>
      <c r="J694" s="135">
        <f>SUM(J691:J693)</f>
        <v>0</v>
      </c>
    </row>
    <row r="695" spans="1:20" hidden="1" x14ac:dyDescent="0.25"/>
    <row r="696" spans="1:20" hidden="1" x14ac:dyDescent="0.25"/>
    <row r="697" spans="1:20" ht="59.25" hidden="1" customHeight="1" x14ac:dyDescent="0.25">
      <c r="A697" s="863" t="s">
        <v>182</v>
      </c>
      <c r="B697" s="863"/>
      <c r="C697" s="863"/>
      <c r="D697" s="863"/>
      <c r="E697" s="863"/>
      <c r="F697" s="863"/>
      <c r="G697" s="863"/>
      <c r="H697" s="863"/>
      <c r="I697" s="863"/>
      <c r="J697" s="863"/>
    </row>
    <row r="698" spans="1:20" hidden="1" x14ac:dyDescent="0.25"/>
    <row r="699" spans="1:20" hidden="1" x14ac:dyDescent="0.25">
      <c r="A699" s="866" t="s">
        <v>140</v>
      </c>
      <c r="B699" s="866"/>
      <c r="C699" s="866"/>
      <c r="D699" s="866"/>
      <c r="E699" s="866"/>
      <c r="F699" s="866"/>
      <c r="G699" s="866"/>
      <c r="H699" s="866"/>
      <c r="I699" s="866"/>
      <c r="J699" s="866"/>
      <c r="K699" s="123"/>
    </row>
    <row r="700" spans="1:20" hidden="1" x14ac:dyDescent="0.25">
      <c r="A700" s="32"/>
      <c r="B700" s="11"/>
      <c r="C700" s="17"/>
      <c r="D700" s="17"/>
      <c r="E700" s="17"/>
      <c r="F700" s="17"/>
      <c r="I700" s="850" t="s">
        <v>172</v>
      </c>
      <c r="J700" s="850"/>
    </row>
    <row r="701" spans="1:20" ht="56.25" hidden="1" x14ac:dyDescent="0.25">
      <c r="A701" s="167" t="s">
        <v>24</v>
      </c>
      <c r="B701" s="167" t="s">
        <v>14</v>
      </c>
      <c r="C701" s="167" t="s">
        <v>71</v>
      </c>
      <c r="D701" s="167" t="s">
        <v>72</v>
      </c>
      <c r="E701" s="167" t="s">
        <v>73</v>
      </c>
      <c r="I701" s="133" t="s">
        <v>115</v>
      </c>
      <c r="J701" s="133" t="s">
        <v>173</v>
      </c>
      <c r="K701" s="127"/>
    </row>
    <row r="702" spans="1:20" hidden="1" x14ac:dyDescent="0.25">
      <c r="A702" s="113">
        <v>1</v>
      </c>
      <c r="B702" s="113">
        <v>2</v>
      </c>
      <c r="C702" s="113">
        <v>3</v>
      </c>
      <c r="D702" s="113">
        <v>4</v>
      </c>
      <c r="E702" s="113">
        <v>5</v>
      </c>
      <c r="F702" s="78"/>
      <c r="G702" s="78"/>
      <c r="H702" s="78"/>
      <c r="I702" s="138"/>
      <c r="J702" s="138"/>
    </row>
    <row r="703" spans="1:20" hidden="1" x14ac:dyDescent="0.25">
      <c r="A703" s="171"/>
      <c r="B703" s="26"/>
      <c r="C703" s="167"/>
      <c r="D703" s="13"/>
      <c r="E703" s="165"/>
      <c r="I703" s="138"/>
      <c r="J703" s="138"/>
    </row>
    <row r="704" spans="1:20" s="78" customFormat="1" hidden="1" x14ac:dyDescent="0.25">
      <c r="A704" s="167"/>
      <c r="B704" s="10"/>
      <c r="C704" s="167"/>
      <c r="D704" s="13"/>
      <c r="E704" s="165"/>
      <c r="F704" s="67"/>
      <c r="G704" s="67"/>
      <c r="H704" s="67"/>
      <c r="I704" s="138"/>
      <c r="J704" s="138"/>
      <c r="K704" s="79"/>
      <c r="O704" s="188"/>
      <c r="P704" s="188"/>
      <c r="Q704" s="188"/>
    </row>
    <row r="705" spans="1:17" hidden="1" x14ac:dyDescent="0.25">
      <c r="A705" s="167"/>
      <c r="B705" s="10"/>
      <c r="C705" s="167"/>
      <c r="D705" s="13"/>
      <c r="E705" s="165"/>
      <c r="I705" s="138"/>
      <c r="J705" s="138"/>
    </row>
    <row r="706" spans="1:17" hidden="1" x14ac:dyDescent="0.25">
      <c r="A706" s="144"/>
      <c r="B706" s="145" t="s">
        <v>20</v>
      </c>
      <c r="C706" s="144" t="s">
        <v>21</v>
      </c>
      <c r="D706" s="144" t="s">
        <v>21</v>
      </c>
      <c r="E706" s="146">
        <f>SUM(E703:E705)</f>
        <v>0</v>
      </c>
      <c r="I706" s="135">
        <f>SUM(I703:I705)</f>
        <v>0</v>
      </c>
      <c r="J706" s="135">
        <f>SUM(J703:J705)</f>
        <v>0</v>
      </c>
    </row>
    <row r="707" spans="1:17" hidden="1" x14ac:dyDescent="0.25">
      <c r="A707" s="30"/>
      <c r="B707" s="31"/>
      <c r="C707" s="30"/>
      <c r="D707" s="30"/>
      <c r="E707" s="30"/>
      <c r="F707" s="30"/>
    </row>
    <row r="708" spans="1:17" hidden="1" x14ac:dyDescent="0.25">
      <c r="A708" s="860" t="s">
        <v>118</v>
      </c>
      <c r="B708" s="860"/>
      <c r="C708" s="860"/>
      <c r="D708" s="860"/>
      <c r="E708" s="860"/>
      <c r="F708" s="860"/>
      <c r="G708" s="860"/>
      <c r="H708" s="860"/>
      <c r="I708" s="860"/>
      <c r="J708" s="860"/>
    </row>
    <row r="709" spans="1:17" hidden="1" x14ac:dyDescent="0.25">
      <c r="A709" s="30"/>
      <c r="B709" s="11"/>
      <c r="C709" s="17"/>
      <c r="D709" s="17"/>
      <c r="E709" s="17"/>
      <c r="F709" s="17"/>
      <c r="I709" s="850" t="s">
        <v>172</v>
      </c>
      <c r="J709" s="850"/>
    </row>
    <row r="710" spans="1:17" ht="56.25" hidden="1" x14ac:dyDescent="0.25">
      <c r="A710" s="167" t="s">
        <v>24</v>
      </c>
      <c r="B710" s="167" t="s">
        <v>14</v>
      </c>
      <c r="C710" s="167" t="s">
        <v>74</v>
      </c>
      <c r="D710" s="167" t="s">
        <v>117</v>
      </c>
      <c r="F710" s="17"/>
      <c r="I710" s="133" t="s">
        <v>115</v>
      </c>
      <c r="J710" s="133" t="s">
        <v>173</v>
      </c>
      <c r="K710" s="128"/>
    </row>
    <row r="711" spans="1:17" hidden="1" x14ac:dyDescent="0.25">
      <c r="A711" s="113">
        <v>1</v>
      </c>
      <c r="B711" s="113">
        <v>2</v>
      </c>
      <c r="C711" s="113">
        <v>3</v>
      </c>
      <c r="D711" s="113">
        <v>4</v>
      </c>
      <c r="E711" s="78"/>
      <c r="F711" s="1"/>
      <c r="G711" s="78"/>
      <c r="H711" s="78"/>
      <c r="I711" s="138"/>
      <c r="J711" s="138"/>
    </row>
    <row r="712" spans="1:17" hidden="1" x14ac:dyDescent="0.25">
      <c r="A712" s="167"/>
      <c r="B712" s="26"/>
      <c r="C712" s="13"/>
      <c r="D712" s="165"/>
      <c r="F712" s="17"/>
      <c r="I712" s="138"/>
      <c r="J712" s="138"/>
    </row>
    <row r="713" spans="1:17" s="78" customFormat="1" hidden="1" x14ac:dyDescent="0.25">
      <c r="A713" s="167"/>
      <c r="B713" s="10"/>
      <c r="C713" s="13"/>
      <c r="D713" s="165"/>
      <c r="E713" s="67"/>
      <c r="F713" s="17"/>
      <c r="G713" s="67"/>
      <c r="H713" s="67"/>
      <c r="I713" s="138"/>
      <c r="J713" s="138"/>
      <c r="K713" s="79"/>
      <c r="O713" s="188"/>
      <c r="P713" s="188"/>
      <c r="Q713" s="188"/>
    </row>
    <row r="714" spans="1:17" hidden="1" x14ac:dyDescent="0.25">
      <c r="A714" s="167"/>
      <c r="B714" s="10"/>
      <c r="C714" s="13"/>
      <c r="D714" s="165"/>
      <c r="F714" s="17"/>
      <c r="I714" s="138"/>
      <c r="J714" s="138"/>
    </row>
    <row r="715" spans="1:17" hidden="1" x14ac:dyDescent="0.25">
      <c r="A715" s="144"/>
      <c r="B715" s="145" t="s">
        <v>20</v>
      </c>
      <c r="C715" s="144" t="s">
        <v>21</v>
      </c>
      <c r="D715" s="146">
        <f>SUM(D712:D714)</f>
        <v>0</v>
      </c>
      <c r="F715" s="17"/>
      <c r="I715" s="135">
        <f>SUM(I712:I714)</f>
        <v>0</v>
      </c>
      <c r="J715" s="135">
        <f>SUM(J712:J714)</f>
        <v>0</v>
      </c>
    </row>
    <row r="716" spans="1:17" hidden="1" x14ac:dyDescent="0.25">
      <c r="A716" s="30"/>
      <c r="B716" s="31"/>
      <c r="C716" s="30"/>
      <c r="D716" s="30"/>
      <c r="E716" s="30"/>
      <c r="F716" s="30"/>
    </row>
    <row r="717" spans="1:17" hidden="1" x14ac:dyDescent="0.25">
      <c r="A717" s="860" t="s">
        <v>141</v>
      </c>
      <c r="B717" s="860"/>
      <c r="C717" s="860"/>
      <c r="D717" s="860"/>
      <c r="E717" s="860"/>
      <c r="F717" s="860"/>
      <c r="G717" s="860"/>
      <c r="H717" s="860"/>
      <c r="I717" s="860"/>
      <c r="J717" s="860"/>
    </row>
    <row r="718" spans="1:17" hidden="1" x14ac:dyDescent="0.25">
      <c r="A718" s="30"/>
      <c r="B718" s="11"/>
      <c r="C718" s="17"/>
      <c r="D718" s="17"/>
      <c r="E718" s="17"/>
      <c r="F718" s="17"/>
      <c r="I718" s="850" t="s">
        <v>172</v>
      </c>
      <c r="J718" s="850"/>
    </row>
    <row r="719" spans="1:17" ht="56.25" hidden="1" x14ac:dyDescent="0.25">
      <c r="A719" s="167" t="s">
        <v>24</v>
      </c>
      <c r="B719" s="167" t="s">
        <v>14</v>
      </c>
      <c r="C719" s="167" t="s">
        <v>74</v>
      </c>
      <c r="D719" s="167" t="s">
        <v>117</v>
      </c>
      <c r="F719" s="17"/>
      <c r="I719" s="133" t="s">
        <v>115</v>
      </c>
      <c r="J719" s="133" t="s">
        <v>173</v>
      </c>
      <c r="K719" s="128"/>
    </row>
    <row r="720" spans="1:17" hidden="1" x14ac:dyDescent="0.25">
      <c r="A720" s="113">
        <v>1</v>
      </c>
      <c r="B720" s="113">
        <v>2</v>
      </c>
      <c r="C720" s="113">
        <v>3</v>
      </c>
      <c r="D720" s="113">
        <v>4</v>
      </c>
      <c r="E720" s="78"/>
      <c r="F720" s="1"/>
      <c r="G720" s="78"/>
      <c r="H720" s="78"/>
      <c r="I720" s="138"/>
      <c r="J720" s="138"/>
    </row>
    <row r="721" spans="1:17" hidden="1" x14ac:dyDescent="0.25">
      <c r="A721" s="167"/>
      <c r="B721" s="26"/>
      <c r="C721" s="13"/>
      <c r="D721" s="165"/>
      <c r="F721" s="17"/>
      <c r="I721" s="138"/>
      <c r="J721" s="138"/>
    </row>
    <row r="722" spans="1:17" s="78" customFormat="1" hidden="1" x14ac:dyDescent="0.25">
      <c r="A722" s="167"/>
      <c r="B722" s="10"/>
      <c r="C722" s="13"/>
      <c r="D722" s="165"/>
      <c r="E722" s="67"/>
      <c r="F722" s="17"/>
      <c r="G722" s="67"/>
      <c r="H722" s="67"/>
      <c r="I722" s="138"/>
      <c r="J722" s="138"/>
      <c r="K722" s="79"/>
      <c r="O722" s="188"/>
      <c r="P722" s="188"/>
      <c r="Q722" s="188"/>
    </row>
    <row r="723" spans="1:17" hidden="1" x14ac:dyDescent="0.25">
      <c r="A723" s="167"/>
      <c r="B723" s="10"/>
      <c r="C723" s="13"/>
      <c r="D723" s="165"/>
      <c r="F723" s="17"/>
      <c r="I723" s="138"/>
      <c r="J723" s="138"/>
    </row>
    <row r="724" spans="1:17" hidden="1" x14ac:dyDescent="0.25">
      <c r="A724" s="144"/>
      <c r="B724" s="145" t="s">
        <v>20</v>
      </c>
      <c r="C724" s="144" t="s">
        <v>21</v>
      </c>
      <c r="D724" s="146">
        <f>SUM(D721:D723)</f>
        <v>0</v>
      </c>
      <c r="F724" s="17"/>
      <c r="I724" s="135">
        <f>SUM(I721:I723)</f>
        <v>0</v>
      </c>
      <c r="J724" s="135">
        <f>SUM(J721:J723)</f>
        <v>0</v>
      </c>
    </row>
    <row r="725" spans="1:17" hidden="1" x14ac:dyDescent="0.25">
      <c r="A725" s="30"/>
      <c r="B725" s="31"/>
      <c r="C725" s="30"/>
      <c r="D725" s="30"/>
      <c r="E725" s="30"/>
      <c r="F725" s="30"/>
    </row>
    <row r="726" spans="1:17" hidden="1" x14ac:dyDescent="0.25">
      <c r="A726" s="861" t="s">
        <v>169</v>
      </c>
      <c r="B726" s="861"/>
      <c r="C726" s="861"/>
      <c r="D726" s="861"/>
      <c r="E726" s="861"/>
      <c r="F726" s="861"/>
      <c r="G726" s="861"/>
      <c r="H726" s="861"/>
      <c r="I726" s="861"/>
      <c r="J726" s="861"/>
    </row>
    <row r="727" spans="1:17" hidden="1" x14ac:dyDescent="0.25">
      <c r="A727" s="862"/>
      <c r="B727" s="862"/>
      <c r="C727" s="862"/>
      <c r="D727" s="862"/>
      <c r="E727" s="862"/>
      <c r="F727" s="862"/>
      <c r="I727" s="850" t="s">
        <v>172</v>
      </c>
      <c r="J727" s="850"/>
    </row>
    <row r="728" spans="1:17" ht="56.25" hidden="1" x14ac:dyDescent="0.25">
      <c r="A728" s="167" t="s">
        <v>24</v>
      </c>
      <c r="B728" s="167" t="s">
        <v>14</v>
      </c>
      <c r="C728" s="167" t="s">
        <v>78</v>
      </c>
      <c r="D728" s="167" t="s">
        <v>27</v>
      </c>
      <c r="E728" s="167" t="s">
        <v>79</v>
      </c>
      <c r="F728" s="167" t="s">
        <v>7</v>
      </c>
      <c r="I728" s="133" t="s">
        <v>115</v>
      </c>
      <c r="J728" s="133" t="s">
        <v>173</v>
      </c>
      <c r="K728" s="81"/>
    </row>
    <row r="729" spans="1:17" hidden="1" x14ac:dyDescent="0.25">
      <c r="A729" s="113">
        <v>1</v>
      </c>
      <c r="B729" s="113">
        <v>2</v>
      </c>
      <c r="C729" s="113">
        <v>3</v>
      </c>
      <c r="D729" s="113">
        <v>4</v>
      </c>
      <c r="E729" s="113">
        <v>5</v>
      </c>
      <c r="F729" s="113">
        <v>6</v>
      </c>
      <c r="G729" s="78"/>
      <c r="H729" s="78"/>
      <c r="I729" s="138"/>
      <c r="J729" s="138"/>
    </row>
    <row r="730" spans="1:17" hidden="1" x14ac:dyDescent="0.25">
      <c r="A730" s="167">
        <v>1</v>
      </c>
      <c r="B730" s="10"/>
      <c r="C730" s="167"/>
      <c r="D730" s="167"/>
      <c r="E730" s="165" t="e">
        <f>F730/D730</f>
        <v>#DIV/0!</v>
      </c>
      <c r="F730" s="165"/>
      <c r="I730" s="138"/>
      <c r="J730" s="138"/>
    </row>
    <row r="731" spans="1:17" s="78" customFormat="1" hidden="1" x14ac:dyDescent="0.25">
      <c r="A731" s="167">
        <v>2</v>
      </c>
      <c r="B731" s="10"/>
      <c r="C731" s="14"/>
      <c r="D731" s="14"/>
      <c r="E731" s="165" t="e">
        <f t="shared" ref="E731:E732" si="29">F731/D731</f>
        <v>#DIV/0!</v>
      </c>
      <c r="F731" s="165"/>
      <c r="G731" s="67"/>
      <c r="H731" s="67"/>
      <c r="I731" s="138"/>
      <c r="J731" s="138"/>
      <c r="K731" s="79"/>
      <c r="O731" s="188"/>
      <c r="P731" s="188"/>
      <c r="Q731" s="188"/>
    </row>
    <row r="732" spans="1:17" hidden="1" x14ac:dyDescent="0.25">
      <c r="A732" s="167">
        <v>3</v>
      </c>
      <c r="B732" s="10"/>
      <c r="C732" s="167"/>
      <c r="D732" s="167"/>
      <c r="E732" s="165" t="e">
        <f t="shared" si="29"/>
        <v>#DIV/0!</v>
      </c>
      <c r="F732" s="165"/>
      <c r="I732" s="138"/>
      <c r="J732" s="138"/>
    </row>
    <row r="733" spans="1:17" hidden="1" x14ac:dyDescent="0.25">
      <c r="A733" s="144"/>
      <c r="B733" s="145" t="s">
        <v>20</v>
      </c>
      <c r="C733" s="144" t="s">
        <v>21</v>
      </c>
      <c r="D733" s="144" t="s">
        <v>21</v>
      </c>
      <c r="E733" s="144" t="s">
        <v>21</v>
      </c>
      <c r="F733" s="146">
        <f>F732+F731+F730</f>
        <v>0</v>
      </c>
      <c r="I733" s="135">
        <f>SUM(I730:I732)</f>
        <v>0</v>
      </c>
      <c r="J733" s="135">
        <f>SUM(J730:J732)</f>
        <v>0</v>
      </c>
    </row>
    <row r="734" spans="1:17" hidden="1" x14ac:dyDescent="0.25">
      <c r="A734" s="30"/>
      <c r="B734" s="31"/>
      <c r="C734" s="30"/>
      <c r="D734" s="30"/>
      <c r="E734" s="30"/>
      <c r="F734" s="30"/>
    </row>
    <row r="735" spans="1:17" hidden="1" x14ac:dyDescent="0.25">
      <c r="A735" s="30"/>
      <c r="B735" s="31"/>
      <c r="C735" s="30"/>
      <c r="D735" s="30"/>
      <c r="E735" s="30"/>
      <c r="F735" s="30"/>
    </row>
    <row r="736" spans="1:17" ht="44.25" customHeight="1" x14ac:dyDescent="0.25">
      <c r="A736" s="863" t="s">
        <v>181</v>
      </c>
      <c r="B736" s="863"/>
      <c r="C736" s="863"/>
      <c r="D736" s="863"/>
      <c r="E736" s="863"/>
      <c r="F736" s="863"/>
      <c r="G736" s="863"/>
      <c r="H736" s="863"/>
      <c r="I736" s="863"/>
      <c r="J736" s="863"/>
    </row>
    <row r="737" spans="1:17" x14ac:dyDescent="0.25">
      <c r="A737" s="30"/>
      <c r="B737" s="31"/>
      <c r="C737" s="30"/>
      <c r="D737" s="30"/>
      <c r="E737" s="30"/>
      <c r="F737" s="30"/>
    </row>
    <row r="738" spans="1:17" hidden="1" x14ac:dyDescent="0.25">
      <c r="A738" s="865" t="s">
        <v>142</v>
      </c>
      <c r="B738" s="865"/>
      <c r="C738" s="865"/>
      <c r="D738" s="865"/>
      <c r="E738" s="865"/>
      <c r="F738" s="865"/>
      <c r="G738" s="865"/>
      <c r="H738" s="865"/>
      <c r="I738" s="865"/>
      <c r="J738" s="865"/>
      <c r="K738" s="123"/>
    </row>
    <row r="739" spans="1:17" hidden="1" x14ac:dyDescent="0.25">
      <c r="A739" s="166"/>
      <c r="B739" s="34"/>
      <c r="C739" s="166"/>
      <c r="D739" s="166"/>
      <c r="E739" s="166"/>
      <c r="F739" s="166"/>
      <c r="I739" s="850" t="s">
        <v>172</v>
      </c>
      <c r="J739" s="850"/>
    </row>
    <row r="740" spans="1:17" ht="56.25" hidden="1" x14ac:dyDescent="0.25">
      <c r="A740" s="167" t="s">
        <v>24</v>
      </c>
      <c r="B740" s="167" t="s">
        <v>14</v>
      </c>
      <c r="C740" s="167" t="s">
        <v>65</v>
      </c>
      <c r="D740" s="167" t="s">
        <v>59</v>
      </c>
      <c r="E740" s="167" t="s">
        <v>60</v>
      </c>
      <c r="F740" s="167" t="s">
        <v>159</v>
      </c>
      <c r="I740" s="133" t="s">
        <v>115</v>
      </c>
      <c r="J740" s="133" t="s">
        <v>173</v>
      </c>
      <c r="K740" s="122"/>
    </row>
    <row r="741" spans="1:17" hidden="1" x14ac:dyDescent="0.25">
      <c r="A741" s="113">
        <v>1</v>
      </c>
      <c r="B741" s="113">
        <v>2</v>
      </c>
      <c r="C741" s="113">
        <v>3</v>
      </c>
      <c r="D741" s="113">
        <v>4</v>
      </c>
      <c r="E741" s="113">
        <v>5</v>
      </c>
      <c r="F741" s="113">
        <v>6</v>
      </c>
      <c r="G741" s="78"/>
      <c r="H741" s="78"/>
      <c r="I741" s="138"/>
      <c r="J741" s="138"/>
    </row>
    <row r="742" spans="1:17" ht="46.5" hidden="1" x14ac:dyDescent="0.25">
      <c r="A742" s="167">
        <v>1</v>
      </c>
      <c r="B742" s="10" t="s">
        <v>255</v>
      </c>
      <c r="C742" s="167">
        <v>1</v>
      </c>
      <c r="D742" s="167">
        <v>1</v>
      </c>
      <c r="E742" s="165">
        <f>F742/D742/C742</f>
        <v>0</v>
      </c>
      <c r="F742" s="165"/>
      <c r="I742" s="138"/>
      <c r="J742" s="138"/>
    </row>
    <row r="743" spans="1:17" s="78" customFormat="1" ht="69.75" hidden="1" x14ac:dyDescent="0.25">
      <c r="A743" s="167">
        <v>2</v>
      </c>
      <c r="B743" s="10" t="s">
        <v>62</v>
      </c>
      <c r="C743" s="167"/>
      <c r="D743" s="167"/>
      <c r="E743" s="165" t="e">
        <f t="shared" ref="E743:E747" si="30">F743/D743/C743</f>
        <v>#DIV/0!</v>
      </c>
      <c r="F743" s="165"/>
      <c r="G743" s="67"/>
      <c r="H743" s="67"/>
      <c r="I743" s="138"/>
      <c r="J743" s="138"/>
      <c r="K743" s="79"/>
      <c r="O743" s="188"/>
      <c r="P743" s="188"/>
      <c r="Q743" s="188"/>
    </row>
    <row r="744" spans="1:17" ht="69.75" hidden="1" x14ac:dyDescent="0.25">
      <c r="A744" s="167">
        <v>3</v>
      </c>
      <c r="B744" s="10" t="s">
        <v>63</v>
      </c>
      <c r="C744" s="167"/>
      <c r="D744" s="167"/>
      <c r="E744" s="165" t="e">
        <f t="shared" si="30"/>
        <v>#DIV/0!</v>
      </c>
      <c r="F744" s="165"/>
      <c r="I744" s="138"/>
      <c r="J744" s="138"/>
    </row>
    <row r="745" spans="1:17" hidden="1" x14ac:dyDescent="0.25">
      <c r="A745" s="167">
        <v>4</v>
      </c>
      <c r="B745" s="10" t="s">
        <v>64</v>
      </c>
      <c r="C745" s="167"/>
      <c r="D745" s="167"/>
      <c r="E745" s="165" t="e">
        <f t="shared" si="30"/>
        <v>#DIV/0!</v>
      </c>
      <c r="F745" s="165"/>
      <c r="I745" s="140"/>
      <c r="J745" s="140"/>
    </row>
    <row r="746" spans="1:17" ht="116.25" hidden="1" x14ac:dyDescent="0.25">
      <c r="A746" s="167">
        <v>5</v>
      </c>
      <c r="B746" s="10" t="s">
        <v>90</v>
      </c>
      <c r="C746" s="167"/>
      <c r="D746" s="167"/>
      <c r="E746" s="165" t="e">
        <f t="shared" si="30"/>
        <v>#DIV/0!</v>
      </c>
      <c r="F746" s="165"/>
      <c r="I746" s="138"/>
      <c r="J746" s="138"/>
    </row>
    <row r="747" spans="1:17" ht="46.5" hidden="1" x14ac:dyDescent="0.25">
      <c r="A747" s="167">
        <v>6</v>
      </c>
      <c r="B747" s="10" t="s">
        <v>91</v>
      </c>
      <c r="C747" s="167"/>
      <c r="D747" s="167"/>
      <c r="E747" s="165" t="e">
        <f t="shared" si="30"/>
        <v>#DIV/0!</v>
      </c>
      <c r="F747" s="165"/>
      <c r="I747" s="138"/>
      <c r="J747" s="138"/>
    </row>
    <row r="748" spans="1:17" hidden="1" x14ac:dyDescent="0.25">
      <c r="A748" s="144"/>
      <c r="B748" s="145" t="s">
        <v>20</v>
      </c>
      <c r="C748" s="144" t="s">
        <v>21</v>
      </c>
      <c r="D748" s="144" t="s">
        <v>21</v>
      </c>
      <c r="E748" s="144" t="s">
        <v>21</v>
      </c>
      <c r="F748" s="146">
        <f>F747+F746+F745+F744+F743+F742</f>
        <v>0</v>
      </c>
      <c r="I748" s="135">
        <f>SUM(I742:I747)</f>
        <v>0</v>
      </c>
      <c r="J748" s="135">
        <f>SUM(J742:J747)</f>
        <v>0</v>
      </c>
    </row>
    <row r="749" spans="1:17" hidden="1" x14ac:dyDescent="0.25">
      <c r="A749" s="17"/>
      <c r="B749" s="11"/>
      <c r="C749" s="17"/>
      <c r="D749" s="17"/>
      <c r="E749" s="17"/>
      <c r="F749" s="17"/>
    </row>
    <row r="750" spans="1:17" hidden="1" x14ac:dyDescent="0.25">
      <c r="A750" s="865" t="s">
        <v>143</v>
      </c>
      <c r="B750" s="865"/>
      <c r="C750" s="865"/>
      <c r="D750" s="865"/>
      <c r="E750" s="865"/>
      <c r="F750" s="865"/>
      <c r="G750" s="865"/>
      <c r="H750" s="865"/>
      <c r="I750" s="865"/>
      <c r="J750" s="865"/>
    </row>
    <row r="751" spans="1:17" hidden="1" x14ac:dyDescent="0.25">
      <c r="A751" s="163"/>
      <c r="B751" s="24"/>
      <c r="C751" s="163"/>
      <c r="D751" s="163"/>
      <c r="E751" s="163"/>
      <c r="F751" s="17"/>
      <c r="I751" s="850" t="s">
        <v>172</v>
      </c>
      <c r="J751" s="850"/>
    </row>
    <row r="752" spans="1:17" ht="56.25" hidden="1" x14ac:dyDescent="0.25">
      <c r="A752" s="167" t="s">
        <v>24</v>
      </c>
      <c r="B752" s="167" t="s">
        <v>14</v>
      </c>
      <c r="C752" s="167" t="s">
        <v>66</v>
      </c>
      <c r="D752" s="167" t="s">
        <v>145</v>
      </c>
      <c r="E752" s="169" t="s">
        <v>107</v>
      </c>
      <c r="F752" s="167" t="s">
        <v>144</v>
      </c>
      <c r="I752" s="133" t="s">
        <v>115</v>
      </c>
      <c r="J752" s="133" t="s">
        <v>173</v>
      </c>
      <c r="K752" s="122"/>
    </row>
    <row r="753" spans="1:17" hidden="1" x14ac:dyDescent="0.25">
      <c r="A753" s="113">
        <v>1</v>
      </c>
      <c r="B753" s="113">
        <v>2</v>
      </c>
      <c r="C753" s="113">
        <v>3</v>
      </c>
      <c r="D753" s="113">
        <v>4</v>
      </c>
      <c r="E753" s="1">
        <v>5</v>
      </c>
      <c r="F753" s="113">
        <v>6</v>
      </c>
      <c r="G753" s="78"/>
      <c r="H753" s="78"/>
      <c r="I753" s="132"/>
      <c r="J753" s="132"/>
    </row>
    <row r="754" spans="1:17" ht="46.5" hidden="1" x14ac:dyDescent="0.25">
      <c r="A754" s="167">
        <v>1</v>
      </c>
      <c r="B754" s="10" t="s">
        <v>87</v>
      </c>
      <c r="C754" s="167"/>
      <c r="D754" s="165" t="e">
        <f>F754/C754</f>
        <v>#DIV/0!</v>
      </c>
      <c r="E754" s="169" t="s">
        <v>12</v>
      </c>
      <c r="F754" s="165"/>
      <c r="I754" s="138"/>
      <c r="J754" s="138"/>
    </row>
    <row r="755" spans="1:17" s="78" customFormat="1" ht="46.5" hidden="1" x14ac:dyDescent="0.25">
      <c r="A755" s="167">
        <v>2</v>
      </c>
      <c r="B755" s="10" t="s">
        <v>198</v>
      </c>
      <c r="C755" s="167" t="s">
        <v>12</v>
      </c>
      <c r="D755" s="165"/>
      <c r="E755" s="169" t="e">
        <f>F755/D755</f>
        <v>#DIV/0!</v>
      </c>
      <c r="F755" s="165"/>
      <c r="G755" s="67"/>
      <c r="H755" s="67"/>
      <c r="I755" s="138"/>
      <c r="J755" s="138"/>
      <c r="K755" s="79"/>
      <c r="O755" s="188"/>
      <c r="P755" s="188"/>
      <c r="Q755" s="188"/>
    </row>
    <row r="756" spans="1:17" hidden="1" x14ac:dyDescent="0.25">
      <c r="A756" s="144"/>
      <c r="B756" s="145" t="s">
        <v>20</v>
      </c>
      <c r="C756" s="144" t="s">
        <v>12</v>
      </c>
      <c r="D756" s="144" t="s">
        <v>12</v>
      </c>
      <c r="E756" s="144" t="s">
        <v>12</v>
      </c>
      <c r="F756" s="146">
        <f>F754+F755</f>
        <v>0</v>
      </c>
      <c r="I756" s="131">
        <f>SUM(I754:I755)</f>
        <v>0</v>
      </c>
      <c r="J756" s="131">
        <f>SUM(J754:J755)</f>
        <v>0</v>
      </c>
    </row>
    <row r="757" spans="1:17" hidden="1" x14ac:dyDescent="0.25">
      <c r="A757" s="17"/>
      <c r="B757" s="11"/>
      <c r="C757" s="17"/>
      <c r="D757" s="17"/>
      <c r="E757" s="17"/>
      <c r="F757" s="17"/>
    </row>
    <row r="758" spans="1:17" x14ac:dyDescent="0.25">
      <c r="A758" s="861" t="s">
        <v>146</v>
      </c>
      <c r="B758" s="861"/>
      <c r="C758" s="861"/>
      <c r="D758" s="861"/>
      <c r="E758" s="861"/>
      <c r="F758" s="861"/>
      <c r="G758" s="861"/>
      <c r="H758" s="861"/>
      <c r="I758" s="861"/>
      <c r="J758" s="861"/>
    </row>
    <row r="759" spans="1:17" x14ac:dyDescent="0.25">
      <c r="A759" s="172"/>
      <c r="B759" s="172"/>
      <c r="C759" s="172"/>
      <c r="D759" s="172"/>
      <c r="E759" s="172"/>
      <c r="F759" s="172"/>
      <c r="G759" s="172"/>
      <c r="H759" s="172"/>
      <c r="I759" s="850" t="s">
        <v>172</v>
      </c>
      <c r="J759" s="850"/>
    </row>
    <row r="760" spans="1:17" s="17" customFormat="1" ht="69.75" x14ac:dyDescent="0.25">
      <c r="A760" s="167" t="s">
        <v>24</v>
      </c>
      <c r="B760" s="167" t="s">
        <v>0</v>
      </c>
      <c r="C760" s="167" t="s">
        <v>69</v>
      </c>
      <c r="D760" s="167" t="s">
        <v>67</v>
      </c>
      <c r="E760" s="167" t="s">
        <v>70</v>
      </c>
      <c r="F760" s="167" t="s">
        <v>7</v>
      </c>
      <c r="I760" s="133" t="s">
        <v>115</v>
      </c>
      <c r="J760" s="133" t="s">
        <v>173</v>
      </c>
      <c r="K760" s="81"/>
      <c r="O760" s="20"/>
      <c r="P760" s="20"/>
      <c r="Q760" s="20"/>
    </row>
    <row r="761" spans="1:17" s="17" customFormat="1" x14ac:dyDescent="0.25">
      <c r="A761" s="113">
        <v>1</v>
      </c>
      <c r="B761" s="113">
        <v>2</v>
      </c>
      <c r="C761" s="113">
        <v>4</v>
      </c>
      <c r="D761" s="113">
        <v>5</v>
      </c>
      <c r="E761" s="113">
        <v>6</v>
      </c>
      <c r="F761" s="113">
        <v>7</v>
      </c>
      <c r="G761" s="1"/>
      <c r="H761" s="1"/>
      <c r="I761" s="135"/>
      <c r="J761" s="135"/>
      <c r="K761" s="19"/>
      <c r="O761" s="20"/>
      <c r="P761" s="20"/>
      <c r="Q761" s="20"/>
    </row>
    <row r="762" spans="1:17" s="17" customFormat="1" x14ac:dyDescent="0.25">
      <c r="A762" s="658">
        <v>1</v>
      </c>
      <c r="B762" s="10" t="s">
        <v>324</v>
      </c>
      <c r="C762" s="657">
        <f>F762/D762</f>
        <v>11.457195571955719</v>
      </c>
      <c r="D762" s="657">
        <v>54.2</v>
      </c>
      <c r="E762" s="657"/>
      <c r="F762" s="657">
        <v>620.98</v>
      </c>
      <c r="I762" s="138"/>
      <c r="J762" s="138"/>
      <c r="K762" s="19"/>
      <c r="O762" s="20"/>
      <c r="P762" s="20"/>
      <c r="Q762" s="20"/>
    </row>
    <row r="763" spans="1:17" s="1" customFormat="1" ht="46.5" x14ac:dyDescent="0.25">
      <c r="A763" s="658">
        <v>2</v>
      </c>
      <c r="B763" s="10" t="s">
        <v>325</v>
      </c>
      <c r="C763" s="657">
        <f>F763/D763</f>
        <v>11.497399397755268</v>
      </c>
      <c r="D763" s="657">
        <v>36.53</v>
      </c>
      <c r="E763" s="657"/>
      <c r="F763" s="657">
        <v>420</v>
      </c>
      <c r="G763" s="17"/>
      <c r="H763" s="17"/>
      <c r="I763" s="138"/>
      <c r="J763" s="138"/>
      <c r="K763" s="104"/>
      <c r="O763" s="191"/>
      <c r="P763" s="191"/>
      <c r="Q763" s="191"/>
    </row>
    <row r="764" spans="1:17" s="17" customFormat="1" x14ac:dyDescent="0.25">
      <c r="A764" s="144"/>
      <c r="B764" s="145" t="s">
        <v>20</v>
      </c>
      <c r="C764" s="144" t="s">
        <v>21</v>
      </c>
      <c r="D764" s="144" t="s">
        <v>21</v>
      </c>
      <c r="E764" s="144" t="s">
        <v>21</v>
      </c>
      <c r="F764" s="146">
        <f>SUM(F762:F763)</f>
        <v>1040.98</v>
      </c>
      <c r="I764" s="135">
        <f>SUM(I762:I763)</f>
        <v>0</v>
      </c>
      <c r="J764" s="135">
        <f>SUM(J762:J763)</f>
        <v>0</v>
      </c>
      <c r="K764" s="19"/>
      <c r="O764" s="20"/>
      <c r="P764" s="20"/>
      <c r="Q764" s="20"/>
    </row>
    <row r="765" spans="1:17" s="17" customFormat="1" x14ac:dyDescent="0.25">
      <c r="B765" s="11"/>
      <c r="G765" s="67"/>
      <c r="H765" s="67"/>
      <c r="I765" s="67"/>
      <c r="J765" s="67"/>
      <c r="K765" s="19"/>
      <c r="O765" s="20"/>
      <c r="P765" s="20"/>
      <c r="Q765" s="20"/>
    </row>
    <row r="766" spans="1:17" s="17" customFormat="1" hidden="1" x14ac:dyDescent="0.25">
      <c r="A766" s="866" t="s">
        <v>140</v>
      </c>
      <c r="B766" s="866"/>
      <c r="C766" s="866"/>
      <c r="D766" s="866"/>
      <c r="E766" s="866"/>
      <c r="F766" s="866"/>
      <c r="G766" s="866"/>
      <c r="H766" s="866"/>
      <c r="I766" s="866"/>
      <c r="J766" s="866"/>
      <c r="K766" s="19"/>
      <c r="O766" s="20"/>
      <c r="P766" s="20"/>
      <c r="Q766" s="20"/>
    </row>
    <row r="767" spans="1:17" hidden="1" x14ac:dyDescent="0.25">
      <c r="A767" s="32"/>
      <c r="B767" s="11"/>
      <c r="C767" s="17"/>
      <c r="D767" s="17"/>
      <c r="E767" s="17"/>
      <c r="F767" s="17"/>
      <c r="I767" s="850" t="s">
        <v>172</v>
      </c>
      <c r="J767" s="850"/>
    </row>
    <row r="768" spans="1:17" ht="56.25" hidden="1" x14ac:dyDescent="0.25">
      <c r="A768" s="167" t="s">
        <v>24</v>
      </c>
      <c r="B768" s="167" t="s">
        <v>14</v>
      </c>
      <c r="C768" s="167" t="s">
        <v>71</v>
      </c>
      <c r="D768" s="167" t="s">
        <v>72</v>
      </c>
      <c r="E768" s="167" t="s">
        <v>147</v>
      </c>
      <c r="I768" s="133" t="s">
        <v>115</v>
      </c>
      <c r="J768" s="133" t="s">
        <v>173</v>
      </c>
      <c r="K768" s="127"/>
    </row>
    <row r="769" spans="1:17" hidden="1" x14ac:dyDescent="0.25">
      <c r="A769" s="113">
        <v>1</v>
      </c>
      <c r="B769" s="113">
        <v>2</v>
      </c>
      <c r="C769" s="113">
        <v>3</v>
      </c>
      <c r="D769" s="113">
        <v>4</v>
      </c>
      <c r="E769" s="113">
        <v>5</v>
      </c>
      <c r="F769" s="78"/>
      <c r="G769" s="78"/>
      <c r="H769" s="78"/>
      <c r="I769" s="135"/>
      <c r="J769" s="135"/>
    </row>
    <row r="770" spans="1:17" hidden="1" x14ac:dyDescent="0.25">
      <c r="A770" s="167">
        <v>1</v>
      </c>
      <c r="B770" s="10"/>
      <c r="C770" s="246">
        <v>1</v>
      </c>
      <c r="D770" s="13">
        <v>4</v>
      </c>
      <c r="E770" s="245"/>
      <c r="I770" s="138"/>
      <c r="J770" s="138"/>
    </row>
    <row r="771" spans="1:17" s="78" customFormat="1" hidden="1" x14ac:dyDescent="0.25">
      <c r="A771" s="167">
        <v>2</v>
      </c>
      <c r="B771" s="10"/>
      <c r="C771" s="246">
        <v>3</v>
      </c>
      <c r="D771" s="13">
        <v>1</v>
      </c>
      <c r="E771" s="245"/>
      <c r="F771" s="67"/>
      <c r="G771" s="67"/>
      <c r="H771" s="67"/>
      <c r="I771" s="138"/>
      <c r="J771" s="138"/>
      <c r="K771" s="79"/>
      <c r="O771" s="188"/>
      <c r="P771" s="188"/>
      <c r="Q771" s="188"/>
    </row>
    <row r="772" spans="1:17" hidden="1" x14ac:dyDescent="0.25">
      <c r="A772" s="167">
        <v>3</v>
      </c>
      <c r="B772" s="10"/>
      <c r="C772" s="167"/>
      <c r="D772" s="13"/>
      <c r="E772" s="165"/>
      <c r="I772" s="138"/>
      <c r="J772" s="138"/>
      <c r="P772" s="106"/>
      <c r="Q772" s="195"/>
    </row>
    <row r="773" spans="1:17" hidden="1" x14ac:dyDescent="0.25">
      <c r="A773" s="167">
        <v>4</v>
      </c>
      <c r="B773" s="10"/>
      <c r="C773" s="167"/>
      <c r="D773" s="13"/>
      <c r="E773" s="165"/>
      <c r="I773" s="138"/>
      <c r="J773" s="138"/>
      <c r="P773" s="106"/>
      <c r="Q773" s="195"/>
    </row>
    <row r="774" spans="1:17" hidden="1" x14ac:dyDescent="0.25">
      <c r="A774" s="144"/>
      <c r="B774" s="145" t="s">
        <v>20</v>
      </c>
      <c r="C774" s="144" t="s">
        <v>21</v>
      </c>
      <c r="D774" s="144" t="s">
        <v>21</v>
      </c>
      <c r="E774" s="146">
        <f>SUM(E770:E773)</f>
        <v>0</v>
      </c>
      <c r="I774" s="135">
        <f>SUM(I770:I773)</f>
        <v>0</v>
      </c>
      <c r="J774" s="135">
        <f>SUM(J770:J773)</f>
        <v>0</v>
      </c>
      <c r="P774" s="106"/>
      <c r="Q774" s="195"/>
    </row>
    <row r="775" spans="1:17" hidden="1" x14ac:dyDescent="0.25">
      <c r="A775" s="17"/>
      <c r="B775" s="11"/>
      <c r="C775" s="17"/>
      <c r="D775" s="17"/>
      <c r="E775" s="17"/>
      <c r="F775" s="17"/>
      <c r="P775" s="106"/>
      <c r="Q775" s="195"/>
    </row>
    <row r="776" spans="1:17" hidden="1" x14ac:dyDescent="0.25">
      <c r="A776" s="860" t="s">
        <v>118</v>
      </c>
      <c r="B776" s="860"/>
      <c r="C776" s="860"/>
      <c r="D776" s="860"/>
      <c r="E776" s="860"/>
      <c r="F776" s="860"/>
      <c r="G776" s="860"/>
      <c r="H776" s="860"/>
      <c r="I776" s="860"/>
      <c r="J776" s="860"/>
      <c r="P776" s="106"/>
    </row>
    <row r="777" spans="1:17" hidden="1" x14ac:dyDescent="0.25">
      <c r="A777" s="30"/>
      <c r="B777" s="11"/>
      <c r="C777" s="17"/>
      <c r="D777" s="17"/>
      <c r="E777" s="17"/>
      <c r="F777" s="17"/>
      <c r="P777" s="106"/>
    </row>
    <row r="778" spans="1:17" hidden="1" x14ac:dyDescent="0.25">
      <c r="A778" s="30"/>
      <c r="B778" s="11"/>
      <c r="C778" s="17"/>
      <c r="D778" s="17"/>
      <c r="E778" s="17"/>
      <c r="F778" s="17"/>
      <c r="I778" s="850" t="s">
        <v>172</v>
      </c>
      <c r="J778" s="850"/>
      <c r="K778" s="128"/>
    </row>
    <row r="779" spans="1:17" ht="56.25" hidden="1" x14ac:dyDescent="0.25">
      <c r="A779" s="167" t="s">
        <v>24</v>
      </c>
      <c r="B779" s="167" t="s">
        <v>14</v>
      </c>
      <c r="C779" s="167" t="s">
        <v>74</v>
      </c>
      <c r="D779" s="167" t="s">
        <v>117</v>
      </c>
      <c r="F779" s="17"/>
      <c r="I779" s="133" t="s">
        <v>115</v>
      </c>
      <c r="J779" s="133" t="s">
        <v>173</v>
      </c>
      <c r="P779" s="106"/>
    </row>
    <row r="780" spans="1:17" hidden="1" x14ac:dyDescent="0.25">
      <c r="A780" s="113">
        <v>1</v>
      </c>
      <c r="B780" s="113">
        <v>2</v>
      </c>
      <c r="C780" s="113">
        <v>3</v>
      </c>
      <c r="D780" s="113">
        <v>4</v>
      </c>
      <c r="E780" s="78"/>
      <c r="F780" s="1"/>
      <c r="G780" s="78"/>
      <c r="H780" s="78"/>
      <c r="I780" s="135"/>
      <c r="J780" s="135"/>
      <c r="P780" s="106"/>
    </row>
    <row r="781" spans="1:17" hidden="1" x14ac:dyDescent="0.25">
      <c r="A781" s="167">
        <v>1</v>
      </c>
      <c r="B781" s="15"/>
      <c r="C781" s="13">
        <v>1</v>
      </c>
      <c r="D781" s="245"/>
      <c r="F781" s="17"/>
      <c r="I781" s="138"/>
      <c r="J781" s="138"/>
      <c r="P781" s="106"/>
    </row>
    <row r="782" spans="1:17" s="78" customFormat="1" hidden="1" x14ac:dyDescent="0.25">
      <c r="A782" s="167">
        <v>2</v>
      </c>
      <c r="B782" s="15"/>
      <c r="C782" s="13">
        <v>2</v>
      </c>
      <c r="D782" s="245"/>
      <c r="E782" s="67"/>
      <c r="F782" s="36"/>
      <c r="G782" s="67"/>
      <c r="H782" s="67"/>
      <c r="I782" s="138"/>
      <c r="J782" s="138"/>
      <c r="K782" s="79"/>
      <c r="O782" s="188"/>
      <c r="P782" s="186"/>
      <c r="Q782" s="188"/>
    </row>
    <row r="783" spans="1:17" hidden="1" x14ac:dyDescent="0.25">
      <c r="A783" s="167">
        <v>3</v>
      </c>
      <c r="B783" s="15"/>
      <c r="C783" s="13">
        <v>1</v>
      </c>
      <c r="D783" s="165"/>
      <c r="F783" s="17"/>
      <c r="I783" s="138"/>
      <c r="J783" s="138"/>
      <c r="P783" s="106"/>
      <c r="Q783" s="195"/>
    </row>
    <row r="784" spans="1:17" hidden="1" x14ac:dyDescent="0.25">
      <c r="A784" s="167"/>
      <c r="B784" s="15"/>
      <c r="C784" s="13"/>
      <c r="D784" s="165"/>
      <c r="F784" s="17"/>
      <c r="I784" s="138"/>
      <c r="J784" s="138"/>
      <c r="P784" s="106"/>
      <c r="Q784" s="195"/>
    </row>
    <row r="785" spans="1:17" hidden="1" x14ac:dyDescent="0.25">
      <c r="A785" s="144"/>
      <c r="B785" s="145" t="s">
        <v>20</v>
      </c>
      <c r="C785" s="144" t="s">
        <v>21</v>
      </c>
      <c r="D785" s="146">
        <f>SUM(D781:D784)</f>
        <v>0</v>
      </c>
      <c r="F785" s="17"/>
      <c r="I785" s="135">
        <f>SUM(I781:I784)</f>
        <v>0</v>
      </c>
      <c r="J785" s="135">
        <f>SUM(J781:J784)</f>
        <v>0</v>
      </c>
      <c r="P785" s="106"/>
      <c r="Q785" s="195"/>
    </row>
    <row r="786" spans="1:17" hidden="1" x14ac:dyDescent="0.25">
      <c r="A786" s="35"/>
      <c r="B786" s="11"/>
      <c r="C786" s="17"/>
      <c r="D786" s="17"/>
      <c r="E786" s="17"/>
      <c r="F786" s="17"/>
      <c r="P786" s="106"/>
      <c r="Q786" s="195"/>
    </row>
    <row r="787" spans="1:17" hidden="1" x14ac:dyDescent="0.25">
      <c r="A787" s="864" t="s">
        <v>148</v>
      </c>
      <c r="B787" s="864"/>
      <c r="C787" s="864"/>
      <c r="D787" s="864"/>
      <c r="E787" s="864"/>
      <c r="F787" s="864"/>
      <c r="G787" s="864"/>
      <c r="H787" s="864"/>
      <c r="I787" s="864"/>
      <c r="J787" s="864"/>
      <c r="P787" s="106"/>
    </row>
    <row r="788" spans="1:17" hidden="1" x14ac:dyDescent="0.25">
      <c r="A788" s="30"/>
      <c r="B788" s="11"/>
      <c r="C788" s="17"/>
      <c r="D788" s="17"/>
      <c r="E788" s="17"/>
      <c r="F788" s="17"/>
      <c r="P788" s="106"/>
    </row>
    <row r="789" spans="1:17" hidden="1" x14ac:dyDescent="0.25">
      <c r="A789" s="30"/>
      <c r="B789" s="11"/>
      <c r="C789" s="17"/>
      <c r="D789" s="17"/>
      <c r="E789" s="17"/>
      <c r="F789" s="17"/>
      <c r="I789" s="850" t="s">
        <v>172</v>
      </c>
      <c r="J789" s="850"/>
      <c r="K789" s="129"/>
      <c r="P789" s="106"/>
    </row>
    <row r="790" spans="1:17" ht="56.25" hidden="1" x14ac:dyDescent="0.25">
      <c r="A790" s="167" t="s">
        <v>24</v>
      </c>
      <c r="B790" s="167" t="s">
        <v>14</v>
      </c>
      <c r="C790" s="167" t="s">
        <v>74</v>
      </c>
      <c r="D790" s="167" t="s">
        <v>117</v>
      </c>
      <c r="F790" s="17"/>
      <c r="I790" s="133" t="s">
        <v>115</v>
      </c>
      <c r="J790" s="133" t="s">
        <v>173</v>
      </c>
      <c r="P790" s="106"/>
    </row>
    <row r="791" spans="1:17" hidden="1" x14ac:dyDescent="0.25">
      <c r="A791" s="113">
        <v>1</v>
      </c>
      <c r="B791" s="113">
        <v>2</v>
      </c>
      <c r="C791" s="113">
        <v>3</v>
      </c>
      <c r="D791" s="113">
        <v>4</v>
      </c>
      <c r="E791" s="78"/>
      <c r="F791" s="1"/>
      <c r="G791" s="78"/>
      <c r="H791" s="78"/>
      <c r="I791" s="135"/>
      <c r="J791" s="135"/>
      <c r="P791" s="106"/>
    </row>
    <row r="792" spans="1:17" hidden="1" x14ac:dyDescent="0.25">
      <c r="A792" s="167">
        <v>1</v>
      </c>
      <c r="B792" s="15"/>
      <c r="C792" s="13"/>
      <c r="D792" s="165"/>
      <c r="F792" s="17"/>
      <c r="G792" s="75"/>
      <c r="I792" s="138"/>
      <c r="J792" s="138"/>
      <c r="P792" s="106"/>
    </row>
    <row r="793" spans="1:17" s="78" customFormat="1" hidden="1" x14ac:dyDescent="0.25">
      <c r="A793" s="167">
        <v>2</v>
      </c>
      <c r="B793" s="15"/>
      <c r="C793" s="13"/>
      <c r="D793" s="165"/>
      <c r="E793" s="67"/>
      <c r="F793" s="17"/>
      <c r="G793" s="67"/>
      <c r="H793" s="67"/>
      <c r="I793" s="138"/>
      <c r="J793" s="138"/>
      <c r="K793" s="79"/>
      <c r="O793" s="188"/>
      <c r="P793" s="186"/>
      <c r="Q793" s="188"/>
    </row>
    <row r="794" spans="1:17" hidden="1" x14ac:dyDescent="0.25">
      <c r="A794" s="167"/>
      <c r="B794" s="15"/>
      <c r="C794" s="13"/>
      <c r="D794" s="165"/>
      <c r="F794" s="17"/>
      <c r="I794" s="138"/>
      <c r="J794" s="138"/>
      <c r="P794" s="106"/>
      <c r="Q794" s="195"/>
    </row>
    <row r="795" spans="1:17" hidden="1" x14ac:dyDescent="0.25">
      <c r="A795" s="167"/>
      <c r="B795" s="15"/>
      <c r="C795" s="13"/>
      <c r="D795" s="165"/>
      <c r="F795" s="17"/>
      <c r="I795" s="138"/>
      <c r="J795" s="138"/>
      <c r="P795" s="106"/>
      <c r="Q795" s="195"/>
    </row>
    <row r="796" spans="1:17" hidden="1" x14ac:dyDescent="0.25">
      <c r="A796" s="144"/>
      <c r="B796" s="145" t="s">
        <v>20</v>
      </c>
      <c r="C796" s="144" t="s">
        <v>21</v>
      </c>
      <c r="D796" s="146">
        <f>SUM(D792:D795)</f>
        <v>0</v>
      </c>
      <c r="F796" s="17"/>
      <c r="I796" s="135">
        <f>SUM(I792:I795)</f>
        <v>0</v>
      </c>
      <c r="J796" s="135">
        <f>SUM(J792:J795)</f>
        <v>0</v>
      </c>
      <c r="P796" s="106"/>
      <c r="Q796" s="195"/>
    </row>
    <row r="797" spans="1:17" hidden="1" x14ac:dyDescent="0.25">
      <c r="A797" s="35"/>
      <c r="B797" s="11"/>
      <c r="C797" s="17"/>
      <c r="D797" s="17"/>
      <c r="E797" s="17"/>
      <c r="F797" s="17"/>
      <c r="P797" s="106"/>
      <c r="Q797" s="195"/>
    </row>
    <row r="798" spans="1:17" hidden="1" x14ac:dyDescent="0.25">
      <c r="A798" s="861" t="s">
        <v>150</v>
      </c>
      <c r="B798" s="861"/>
      <c r="C798" s="861"/>
      <c r="D798" s="861"/>
      <c r="E798" s="861"/>
      <c r="F798" s="861"/>
      <c r="G798" s="861"/>
      <c r="H798" s="861"/>
      <c r="I798" s="861"/>
      <c r="J798" s="861"/>
      <c r="P798" s="106"/>
    </row>
    <row r="799" spans="1:17" hidden="1" x14ac:dyDescent="0.25">
      <c r="A799" s="862"/>
      <c r="B799" s="862"/>
      <c r="C799" s="862"/>
      <c r="D799" s="862"/>
      <c r="E799" s="862"/>
      <c r="F799" s="17"/>
      <c r="I799" s="850" t="s">
        <v>172</v>
      </c>
      <c r="J799" s="850"/>
      <c r="P799" s="106"/>
    </row>
    <row r="800" spans="1:17" ht="56.25" hidden="1" x14ac:dyDescent="0.25">
      <c r="A800" s="167" t="s">
        <v>15</v>
      </c>
      <c r="B800" s="167" t="s">
        <v>14</v>
      </c>
      <c r="C800" s="167" t="s">
        <v>27</v>
      </c>
      <c r="D800" s="167" t="s">
        <v>75</v>
      </c>
      <c r="E800" s="167" t="s">
        <v>7</v>
      </c>
      <c r="I800" s="133" t="s">
        <v>115</v>
      </c>
      <c r="J800" s="133" t="s">
        <v>173</v>
      </c>
      <c r="P800" s="106"/>
    </row>
    <row r="801" spans="1:17" hidden="1" x14ac:dyDescent="0.25">
      <c r="A801" s="113">
        <v>1</v>
      </c>
      <c r="B801" s="113">
        <v>2</v>
      </c>
      <c r="C801" s="113">
        <v>3</v>
      </c>
      <c r="D801" s="113">
        <v>4</v>
      </c>
      <c r="E801" s="113">
        <v>5</v>
      </c>
      <c r="F801" s="78"/>
      <c r="G801" s="78"/>
      <c r="H801" s="78"/>
      <c r="I801" s="135"/>
      <c r="J801" s="135"/>
      <c r="P801" s="106"/>
    </row>
    <row r="802" spans="1:17" hidden="1" x14ac:dyDescent="0.25">
      <c r="A802" s="167">
        <v>1</v>
      </c>
      <c r="B802" s="10"/>
      <c r="C802" s="269">
        <v>1</v>
      </c>
      <c r="D802" s="270">
        <f>E802/C802</f>
        <v>0</v>
      </c>
      <c r="E802" s="270"/>
      <c r="I802" s="138"/>
      <c r="J802" s="138"/>
      <c r="P802" s="106"/>
    </row>
    <row r="803" spans="1:17" s="78" customFormat="1" hidden="1" x14ac:dyDescent="0.25">
      <c r="A803" s="167"/>
      <c r="B803" s="10"/>
      <c r="C803" s="167"/>
      <c r="D803" s="165"/>
      <c r="E803" s="165"/>
      <c r="F803" s="67"/>
      <c r="G803" s="67"/>
      <c r="H803" s="67"/>
      <c r="I803" s="138"/>
      <c r="J803" s="138"/>
      <c r="K803" s="79"/>
      <c r="O803" s="188"/>
      <c r="P803" s="186"/>
      <c r="Q803" s="188"/>
    </row>
    <row r="804" spans="1:17" hidden="1" x14ac:dyDescent="0.25">
      <c r="A804" s="167"/>
      <c r="B804" s="10"/>
      <c r="C804" s="167"/>
      <c r="D804" s="165"/>
      <c r="E804" s="165"/>
      <c r="I804" s="138"/>
      <c r="J804" s="138"/>
      <c r="P804" s="106"/>
      <c r="Q804" s="195"/>
    </row>
    <row r="805" spans="1:17" hidden="1" x14ac:dyDescent="0.25">
      <c r="A805" s="167"/>
      <c r="B805" s="10"/>
      <c r="C805" s="167"/>
      <c r="D805" s="165"/>
      <c r="E805" s="165"/>
      <c r="I805" s="138"/>
      <c r="J805" s="138"/>
      <c r="P805" s="106"/>
      <c r="Q805" s="195"/>
    </row>
    <row r="806" spans="1:17" hidden="1" x14ac:dyDescent="0.25">
      <c r="A806" s="144"/>
      <c r="B806" s="145" t="s">
        <v>20</v>
      </c>
      <c r="C806" s="144"/>
      <c r="D806" s="144" t="s">
        <v>21</v>
      </c>
      <c r="E806" s="146">
        <f>E805+E802+E803+E804</f>
        <v>0</v>
      </c>
      <c r="I806" s="135">
        <f>SUM(I802:I805)</f>
        <v>0</v>
      </c>
      <c r="J806" s="135">
        <f>SUM(J802:J805)</f>
        <v>0</v>
      </c>
      <c r="P806" s="106"/>
      <c r="Q806" s="195"/>
    </row>
    <row r="807" spans="1:17" x14ac:dyDescent="0.25">
      <c r="A807" s="17"/>
      <c r="B807" s="11"/>
      <c r="C807" s="17"/>
      <c r="D807" s="17"/>
      <c r="E807" s="17"/>
      <c r="F807" s="17"/>
      <c r="P807" s="106"/>
      <c r="Q807" s="195"/>
    </row>
    <row r="808" spans="1:17" hidden="1" x14ac:dyDescent="0.25">
      <c r="A808" s="861" t="s">
        <v>151</v>
      </c>
      <c r="B808" s="861"/>
      <c r="C808" s="861"/>
      <c r="D808" s="861"/>
      <c r="E808" s="861"/>
      <c r="F808" s="861"/>
      <c r="G808" s="861"/>
      <c r="H808" s="861"/>
      <c r="I808" s="861"/>
      <c r="J808" s="861"/>
      <c r="P808" s="106"/>
    </row>
    <row r="809" spans="1:17" hidden="1" x14ac:dyDescent="0.25">
      <c r="A809" s="862"/>
      <c r="B809" s="862"/>
      <c r="C809" s="862"/>
      <c r="D809" s="862"/>
      <c r="E809" s="862"/>
      <c r="F809" s="862"/>
      <c r="I809" s="850" t="s">
        <v>172</v>
      </c>
      <c r="J809" s="850"/>
      <c r="P809" s="106"/>
    </row>
    <row r="810" spans="1:17" ht="56.25" hidden="1" x14ac:dyDescent="0.25">
      <c r="A810" s="167" t="s">
        <v>24</v>
      </c>
      <c r="B810" s="167" t="s">
        <v>14</v>
      </c>
      <c r="C810" s="167" t="s">
        <v>78</v>
      </c>
      <c r="D810" s="167" t="s">
        <v>27</v>
      </c>
      <c r="E810" s="167" t="s">
        <v>79</v>
      </c>
      <c r="F810" s="167" t="s">
        <v>7</v>
      </c>
      <c r="I810" s="133" t="s">
        <v>115</v>
      </c>
      <c r="J810" s="133" t="s">
        <v>173</v>
      </c>
      <c r="K810" s="81"/>
      <c r="L810" s="81"/>
      <c r="P810" s="106"/>
    </row>
    <row r="811" spans="1:17" hidden="1" x14ac:dyDescent="0.25">
      <c r="A811" s="113">
        <v>1</v>
      </c>
      <c r="B811" s="113">
        <v>2</v>
      </c>
      <c r="C811" s="113">
        <v>3</v>
      </c>
      <c r="D811" s="113">
        <v>4</v>
      </c>
      <c r="E811" s="113">
        <v>5</v>
      </c>
      <c r="F811" s="113">
        <v>6</v>
      </c>
      <c r="G811" s="78"/>
      <c r="H811" s="78"/>
      <c r="I811" s="135"/>
      <c r="J811" s="135"/>
      <c r="P811" s="106"/>
    </row>
    <row r="812" spans="1:17" hidden="1" x14ac:dyDescent="0.25">
      <c r="A812" s="167">
        <v>1</v>
      </c>
      <c r="B812" s="10"/>
      <c r="C812" s="167"/>
      <c r="D812" s="167"/>
      <c r="E812" s="165"/>
      <c r="F812" s="165"/>
      <c r="I812" s="138"/>
      <c r="J812" s="138"/>
      <c r="P812" s="106"/>
    </row>
    <row r="813" spans="1:17" s="78" customFormat="1" hidden="1" x14ac:dyDescent="0.25">
      <c r="A813" s="167">
        <v>2</v>
      </c>
      <c r="B813" s="10"/>
      <c r="C813" s="167"/>
      <c r="D813" s="167"/>
      <c r="E813" s="165"/>
      <c r="F813" s="165"/>
      <c r="G813" s="67"/>
      <c r="H813" s="67"/>
      <c r="I813" s="138"/>
      <c r="J813" s="138"/>
      <c r="K813" s="79"/>
      <c r="O813" s="188"/>
      <c r="P813" s="186"/>
      <c r="Q813" s="188"/>
    </row>
    <row r="814" spans="1:17" hidden="1" x14ac:dyDescent="0.25">
      <c r="A814" s="167">
        <v>3</v>
      </c>
      <c r="B814" s="10"/>
      <c r="C814" s="167"/>
      <c r="D814" s="167"/>
      <c r="E814" s="165"/>
      <c r="F814" s="165"/>
      <c r="I814" s="138"/>
      <c r="J814" s="138"/>
      <c r="K814" s="76"/>
      <c r="P814" s="106"/>
      <c r="Q814" s="195"/>
    </row>
    <row r="815" spans="1:17" hidden="1" x14ac:dyDescent="0.25">
      <c r="A815" s="167">
        <v>4</v>
      </c>
      <c r="B815" s="10"/>
      <c r="C815" s="167"/>
      <c r="D815" s="167"/>
      <c r="E815" s="165"/>
      <c r="F815" s="165"/>
      <c r="I815" s="138"/>
      <c r="J815" s="138"/>
      <c r="P815" s="106"/>
      <c r="Q815" s="195"/>
    </row>
    <row r="816" spans="1:17" hidden="1" x14ac:dyDescent="0.25">
      <c r="A816" s="144"/>
      <c r="B816" s="145" t="s">
        <v>20</v>
      </c>
      <c r="C816" s="144" t="s">
        <v>21</v>
      </c>
      <c r="D816" s="144" t="s">
        <v>21</v>
      </c>
      <c r="E816" s="144" t="s">
        <v>21</v>
      </c>
      <c r="F816" s="146">
        <f>F815+F813+F814+F812</f>
        <v>0</v>
      </c>
      <c r="I816" s="135">
        <f>SUM(I812:I815)</f>
        <v>0</v>
      </c>
      <c r="J816" s="135">
        <f>SUM(J812:J815)</f>
        <v>0</v>
      </c>
      <c r="P816" s="106"/>
      <c r="Q816" s="195"/>
    </row>
    <row r="817" spans="1:17" hidden="1" x14ac:dyDescent="0.25">
      <c r="A817" s="17"/>
      <c r="B817" s="11"/>
      <c r="C817" s="17"/>
      <c r="D817" s="17"/>
      <c r="E817" s="17"/>
      <c r="F817" s="36"/>
      <c r="P817" s="106"/>
      <c r="Q817" s="195"/>
    </row>
    <row r="818" spans="1:17" hidden="1" x14ac:dyDescent="0.25">
      <c r="A818" s="861" t="s">
        <v>152</v>
      </c>
      <c r="B818" s="861"/>
      <c r="C818" s="861"/>
      <c r="D818" s="861"/>
      <c r="E818" s="861"/>
      <c r="F818" s="861"/>
      <c r="G818" s="861"/>
      <c r="H818" s="861"/>
      <c r="I818" s="861"/>
      <c r="J818" s="861"/>
      <c r="P818" s="106"/>
    </row>
    <row r="819" spans="1:17" hidden="1" x14ac:dyDescent="0.25">
      <c r="A819" s="862"/>
      <c r="B819" s="862"/>
      <c r="C819" s="862"/>
      <c r="D819" s="862"/>
      <c r="E819" s="862"/>
      <c r="F819" s="862"/>
      <c r="I819" s="850" t="s">
        <v>172</v>
      </c>
      <c r="J819" s="850"/>
      <c r="P819" s="106"/>
    </row>
    <row r="820" spans="1:17" ht="56.25" hidden="1" x14ac:dyDescent="0.25">
      <c r="A820" s="167" t="s">
        <v>24</v>
      </c>
      <c r="B820" s="167" t="s">
        <v>14</v>
      </c>
      <c r="C820" s="167" t="s">
        <v>78</v>
      </c>
      <c r="D820" s="167" t="s">
        <v>27</v>
      </c>
      <c r="E820" s="167" t="s">
        <v>79</v>
      </c>
      <c r="F820" s="167" t="s">
        <v>7</v>
      </c>
      <c r="I820" s="133" t="s">
        <v>115</v>
      </c>
      <c r="J820" s="133" t="s">
        <v>173</v>
      </c>
      <c r="K820" s="81"/>
      <c r="L820" s="81"/>
      <c r="P820" s="106"/>
    </row>
    <row r="821" spans="1:17" hidden="1" x14ac:dyDescent="0.25">
      <c r="A821" s="113">
        <v>1</v>
      </c>
      <c r="B821" s="113">
        <v>2</v>
      </c>
      <c r="C821" s="113">
        <v>3</v>
      </c>
      <c r="D821" s="113">
        <v>4</v>
      </c>
      <c r="E821" s="113">
        <v>5</v>
      </c>
      <c r="F821" s="113">
        <v>6</v>
      </c>
      <c r="G821" s="78"/>
      <c r="H821" s="78"/>
      <c r="I821" s="135"/>
      <c r="J821" s="135"/>
      <c r="P821" s="106"/>
    </row>
    <row r="822" spans="1:17" hidden="1" x14ac:dyDescent="0.25">
      <c r="A822" s="167">
        <v>1</v>
      </c>
      <c r="B822" s="10"/>
      <c r="C822" s="167"/>
      <c r="D822" s="167"/>
      <c r="E822" s="165" t="e">
        <f>F822/D822</f>
        <v>#DIV/0!</v>
      </c>
      <c r="F822" s="165"/>
      <c r="I822" s="138"/>
      <c r="J822" s="138"/>
      <c r="P822" s="106"/>
    </row>
    <row r="823" spans="1:17" s="78" customFormat="1" hidden="1" x14ac:dyDescent="0.25">
      <c r="A823" s="167">
        <v>2</v>
      </c>
      <c r="B823" s="10"/>
      <c r="C823" s="14"/>
      <c r="D823" s="14"/>
      <c r="E823" s="165" t="e">
        <f t="shared" ref="E823:E825" si="31">F823/D823</f>
        <v>#DIV/0!</v>
      </c>
      <c r="F823" s="165"/>
      <c r="G823" s="67"/>
      <c r="H823" s="67"/>
      <c r="I823" s="138"/>
      <c r="J823" s="138"/>
      <c r="K823" s="79"/>
      <c r="O823" s="188"/>
      <c r="P823" s="186"/>
      <c r="Q823" s="188"/>
    </row>
    <row r="824" spans="1:17" hidden="1" x14ac:dyDescent="0.25">
      <c r="A824" s="167"/>
      <c r="B824" s="10"/>
      <c r="C824" s="14"/>
      <c r="D824" s="14"/>
      <c r="E824" s="165" t="e">
        <f t="shared" si="31"/>
        <v>#DIV/0!</v>
      </c>
      <c r="F824" s="165"/>
      <c r="I824" s="138"/>
      <c r="J824" s="138"/>
      <c r="P824" s="106"/>
    </row>
    <row r="825" spans="1:17" hidden="1" x14ac:dyDescent="0.25">
      <c r="A825" s="167">
        <v>3</v>
      </c>
      <c r="B825" s="10"/>
      <c r="C825" s="167"/>
      <c r="D825" s="167"/>
      <c r="E825" s="165" t="e">
        <f t="shared" si="31"/>
        <v>#DIV/0!</v>
      </c>
      <c r="F825" s="165"/>
      <c r="I825" s="138"/>
      <c r="J825" s="138"/>
      <c r="P825" s="106"/>
    </row>
    <row r="826" spans="1:17" hidden="1" x14ac:dyDescent="0.25">
      <c r="A826" s="144"/>
      <c r="B826" s="145" t="s">
        <v>20</v>
      </c>
      <c r="C826" s="144" t="s">
        <v>21</v>
      </c>
      <c r="D826" s="144" t="s">
        <v>21</v>
      </c>
      <c r="E826" s="144" t="s">
        <v>21</v>
      </c>
      <c r="F826" s="146">
        <f>F825+F823+F822+F824</f>
        <v>0</v>
      </c>
      <c r="I826" s="135">
        <f>SUM(I822:I825)</f>
        <v>0</v>
      </c>
      <c r="J826" s="135">
        <f>SUM(J822:J825)</f>
        <v>0</v>
      </c>
      <c r="P826" s="106"/>
    </row>
    <row r="827" spans="1:17" hidden="1" x14ac:dyDescent="0.25">
      <c r="A827" s="17"/>
      <c r="B827" s="11"/>
      <c r="C827" s="17"/>
      <c r="D827" s="17"/>
      <c r="E827" s="17"/>
      <c r="F827" s="36"/>
      <c r="P827" s="106"/>
    </row>
    <row r="828" spans="1:17" hidden="1" x14ac:dyDescent="0.25">
      <c r="A828" s="861" t="s">
        <v>153</v>
      </c>
      <c r="B828" s="861"/>
      <c r="C828" s="861"/>
      <c r="D828" s="861"/>
      <c r="E828" s="861"/>
      <c r="F828" s="861"/>
      <c r="G828" s="861"/>
      <c r="H828" s="861"/>
      <c r="I828" s="861"/>
      <c r="J828" s="861"/>
      <c r="P828" s="106"/>
    </row>
    <row r="829" spans="1:17" hidden="1" x14ac:dyDescent="0.25">
      <c r="A829" s="862"/>
      <c r="B829" s="862"/>
      <c r="C829" s="862"/>
      <c r="D829" s="862"/>
      <c r="E829" s="862"/>
      <c r="F829" s="862"/>
      <c r="I829" s="850" t="s">
        <v>172</v>
      </c>
      <c r="J829" s="850"/>
      <c r="P829" s="106"/>
    </row>
    <row r="830" spans="1:17" ht="56.25" hidden="1" x14ac:dyDescent="0.25">
      <c r="A830" s="167" t="s">
        <v>24</v>
      </c>
      <c r="B830" s="167" t="s">
        <v>14</v>
      </c>
      <c r="C830" s="167" t="s">
        <v>78</v>
      </c>
      <c r="D830" s="167" t="s">
        <v>27</v>
      </c>
      <c r="E830" s="167" t="s">
        <v>79</v>
      </c>
      <c r="F830" s="167" t="s">
        <v>7</v>
      </c>
      <c r="I830" s="133" t="s">
        <v>115</v>
      </c>
      <c r="J830" s="133" t="s">
        <v>173</v>
      </c>
      <c r="K830" s="81"/>
      <c r="L830" s="81"/>
      <c r="P830" s="106"/>
    </row>
    <row r="831" spans="1:17" hidden="1" x14ac:dyDescent="0.25">
      <c r="A831" s="113">
        <v>1</v>
      </c>
      <c r="B831" s="113">
        <v>2</v>
      </c>
      <c r="C831" s="113">
        <v>3</v>
      </c>
      <c r="D831" s="113">
        <v>4</v>
      </c>
      <c r="E831" s="113">
        <v>5</v>
      </c>
      <c r="F831" s="113">
        <v>6</v>
      </c>
      <c r="G831" s="78"/>
      <c r="H831" s="78"/>
      <c r="I831" s="135"/>
      <c r="J831" s="135"/>
      <c r="P831" s="106"/>
    </row>
    <row r="832" spans="1:17" hidden="1" x14ac:dyDescent="0.25">
      <c r="A832" s="167">
        <v>1</v>
      </c>
      <c r="B832" s="10"/>
      <c r="C832" s="167"/>
      <c r="D832" s="167"/>
      <c r="E832" s="165" t="e">
        <f>F832/D832</f>
        <v>#DIV/0!</v>
      </c>
      <c r="F832" s="165"/>
      <c r="I832" s="138"/>
      <c r="J832" s="138"/>
      <c r="P832" s="106"/>
    </row>
    <row r="833" spans="1:17" s="78" customFormat="1" hidden="1" x14ac:dyDescent="0.25">
      <c r="A833" s="167">
        <v>2</v>
      </c>
      <c r="B833" s="10"/>
      <c r="C833" s="14"/>
      <c r="D833" s="14"/>
      <c r="E833" s="165" t="e">
        <f t="shared" ref="E833:E835" si="32">F833/D833</f>
        <v>#DIV/0!</v>
      </c>
      <c r="F833" s="165"/>
      <c r="G833" s="67"/>
      <c r="H833" s="67"/>
      <c r="I833" s="138"/>
      <c r="J833" s="138"/>
      <c r="K833" s="79"/>
      <c r="O833" s="188"/>
      <c r="P833" s="186"/>
      <c r="Q833" s="188"/>
    </row>
    <row r="834" spans="1:17" hidden="1" x14ac:dyDescent="0.25">
      <c r="A834" s="167"/>
      <c r="B834" s="10"/>
      <c r="C834" s="14"/>
      <c r="D834" s="14"/>
      <c r="E834" s="165" t="e">
        <f t="shared" si="32"/>
        <v>#DIV/0!</v>
      </c>
      <c r="F834" s="165"/>
      <c r="I834" s="138"/>
      <c r="J834" s="138"/>
      <c r="P834" s="106"/>
    </row>
    <row r="835" spans="1:17" hidden="1" x14ac:dyDescent="0.25">
      <c r="A835" s="167">
        <v>3</v>
      </c>
      <c r="B835" s="10"/>
      <c r="C835" s="167"/>
      <c r="D835" s="167"/>
      <c r="E835" s="165" t="e">
        <f t="shared" si="32"/>
        <v>#DIV/0!</v>
      </c>
      <c r="F835" s="165"/>
      <c r="I835" s="138"/>
      <c r="J835" s="138"/>
      <c r="P835" s="106"/>
    </row>
    <row r="836" spans="1:17" hidden="1" x14ac:dyDescent="0.25">
      <c r="A836" s="144"/>
      <c r="B836" s="145" t="s">
        <v>20</v>
      </c>
      <c r="C836" s="144" t="s">
        <v>21</v>
      </c>
      <c r="D836" s="144" t="s">
        <v>21</v>
      </c>
      <c r="E836" s="144" t="s">
        <v>21</v>
      </c>
      <c r="F836" s="146">
        <f>F835+F833+F832+F834</f>
        <v>0</v>
      </c>
      <c r="I836" s="135">
        <f>SUM(I832:I835)</f>
        <v>0</v>
      </c>
      <c r="J836" s="135">
        <f>SUM(J832:J835)</f>
        <v>0</v>
      </c>
      <c r="P836" s="106"/>
    </row>
    <row r="837" spans="1:17" hidden="1" x14ac:dyDescent="0.25">
      <c r="A837" s="17"/>
      <c r="B837" s="11"/>
      <c r="C837" s="17"/>
      <c r="D837" s="17"/>
      <c r="E837" s="17"/>
      <c r="F837" s="36"/>
      <c r="P837" s="106"/>
    </row>
    <row r="838" spans="1:17" hidden="1" x14ac:dyDescent="0.25">
      <c r="A838" s="861" t="s">
        <v>154</v>
      </c>
      <c r="B838" s="861"/>
      <c r="C838" s="861"/>
      <c r="D838" s="861"/>
      <c r="E838" s="861"/>
      <c r="F838" s="861"/>
      <c r="G838" s="861"/>
      <c r="H838" s="861"/>
      <c r="I838" s="861"/>
      <c r="J838" s="861"/>
      <c r="P838" s="106"/>
    </row>
    <row r="839" spans="1:17" hidden="1" x14ac:dyDescent="0.25">
      <c r="A839" s="862"/>
      <c r="B839" s="862"/>
      <c r="C839" s="862"/>
      <c r="D839" s="862"/>
      <c r="E839" s="862"/>
      <c r="F839" s="862"/>
      <c r="I839" s="850" t="s">
        <v>172</v>
      </c>
      <c r="J839" s="850"/>
      <c r="P839" s="106"/>
    </row>
    <row r="840" spans="1:17" ht="56.25" hidden="1" x14ac:dyDescent="0.25">
      <c r="A840" s="167" t="s">
        <v>24</v>
      </c>
      <c r="B840" s="167" t="s">
        <v>14</v>
      </c>
      <c r="C840" s="167" t="s">
        <v>78</v>
      </c>
      <c r="D840" s="167" t="s">
        <v>27</v>
      </c>
      <c r="E840" s="167" t="s">
        <v>79</v>
      </c>
      <c r="F840" s="167" t="s">
        <v>7</v>
      </c>
      <c r="I840" s="133" t="s">
        <v>115</v>
      </c>
      <c r="J840" s="133" t="s">
        <v>173</v>
      </c>
      <c r="K840" s="81"/>
      <c r="L840" s="81"/>
      <c r="P840" s="106"/>
    </row>
    <row r="841" spans="1:17" hidden="1" x14ac:dyDescent="0.25">
      <c r="A841" s="112">
        <v>1</v>
      </c>
      <c r="B841" s="112">
        <v>2</v>
      </c>
      <c r="C841" s="112">
        <v>3</v>
      </c>
      <c r="D841" s="112">
        <v>4</v>
      </c>
      <c r="E841" s="113">
        <v>5</v>
      </c>
      <c r="F841" s="113">
        <v>6</v>
      </c>
      <c r="G841" s="8"/>
      <c r="H841" s="8"/>
      <c r="I841" s="135"/>
      <c r="J841" s="135"/>
      <c r="P841" s="106"/>
    </row>
    <row r="842" spans="1:17" hidden="1" x14ac:dyDescent="0.25">
      <c r="A842" s="167">
        <v>1</v>
      </c>
      <c r="B842" s="10"/>
      <c r="C842" s="167"/>
      <c r="D842" s="167"/>
      <c r="E842" s="165" t="e">
        <f>F842/D842</f>
        <v>#DIV/0!</v>
      </c>
      <c r="F842" s="165"/>
      <c r="I842" s="138"/>
      <c r="J842" s="138"/>
      <c r="P842" s="106"/>
    </row>
    <row r="843" spans="1:17" s="8" customFormat="1" hidden="1" x14ac:dyDescent="0.25">
      <c r="A843" s="167">
        <v>2</v>
      </c>
      <c r="B843" s="10"/>
      <c r="C843" s="14"/>
      <c r="D843" s="14"/>
      <c r="E843" s="165" t="e">
        <f t="shared" ref="E843:E845" si="33">F843/D843</f>
        <v>#DIV/0!</v>
      </c>
      <c r="F843" s="165"/>
      <c r="G843" s="67"/>
      <c r="H843" s="67"/>
      <c r="I843" s="138"/>
      <c r="J843" s="138"/>
      <c r="K843" s="80"/>
      <c r="O843" s="192"/>
      <c r="P843" s="187"/>
      <c r="Q843" s="192"/>
    </row>
    <row r="844" spans="1:17" hidden="1" x14ac:dyDescent="0.25">
      <c r="A844" s="167"/>
      <c r="B844" s="10"/>
      <c r="C844" s="14"/>
      <c r="D844" s="14"/>
      <c r="E844" s="165" t="e">
        <f t="shared" si="33"/>
        <v>#DIV/0!</v>
      </c>
      <c r="F844" s="165"/>
      <c r="I844" s="138"/>
      <c r="J844" s="138"/>
      <c r="P844" s="106"/>
    </row>
    <row r="845" spans="1:17" hidden="1" x14ac:dyDescent="0.25">
      <c r="A845" s="167">
        <v>3</v>
      </c>
      <c r="B845" s="10"/>
      <c r="C845" s="167"/>
      <c r="D845" s="167"/>
      <c r="E845" s="165" t="e">
        <f t="shared" si="33"/>
        <v>#DIV/0!</v>
      </c>
      <c r="F845" s="165"/>
      <c r="I845" s="138"/>
      <c r="J845" s="138"/>
      <c r="P845" s="106"/>
    </row>
    <row r="846" spans="1:17" hidden="1" x14ac:dyDescent="0.25">
      <c r="A846" s="144"/>
      <c r="B846" s="145" t="s">
        <v>20</v>
      </c>
      <c r="C846" s="144" t="s">
        <v>21</v>
      </c>
      <c r="D846" s="144" t="s">
        <v>21</v>
      </c>
      <c r="E846" s="144" t="s">
        <v>21</v>
      </c>
      <c r="F846" s="146">
        <f>F845+F843+F842+F844</f>
        <v>0</v>
      </c>
      <c r="I846" s="135">
        <f>SUM(I842:I845)</f>
        <v>0</v>
      </c>
      <c r="J846" s="135">
        <f>SUM(J842:J845)</f>
        <v>0</v>
      </c>
      <c r="P846" s="106"/>
    </row>
    <row r="847" spans="1:17" hidden="1" x14ac:dyDescent="0.25">
      <c r="A847" s="17"/>
      <c r="B847" s="11"/>
      <c r="C847" s="17"/>
      <c r="D847" s="17"/>
      <c r="E847" s="17"/>
      <c r="F847" s="36"/>
      <c r="P847" s="106"/>
    </row>
    <row r="848" spans="1:17" hidden="1" x14ac:dyDescent="0.25">
      <c r="A848" s="861" t="s">
        <v>155</v>
      </c>
      <c r="B848" s="861"/>
      <c r="C848" s="861"/>
      <c r="D848" s="861"/>
      <c r="E848" s="861"/>
      <c r="F848" s="861"/>
      <c r="G848" s="861"/>
      <c r="H848" s="861"/>
      <c r="I848" s="861"/>
      <c r="J848" s="861"/>
      <c r="P848" s="106"/>
    </row>
    <row r="849" spans="1:17" hidden="1" x14ac:dyDescent="0.25">
      <c r="A849" s="862"/>
      <c r="B849" s="862"/>
      <c r="C849" s="862"/>
      <c r="D849" s="862"/>
      <c r="E849" s="862"/>
      <c r="F849" s="862"/>
      <c r="I849" s="850" t="s">
        <v>172</v>
      </c>
      <c r="J849" s="850"/>
      <c r="P849" s="106"/>
    </row>
    <row r="850" spans="1:17" ht="56.25" hidden="1" x14ac:dyDescent="0.25">
      <c r="A850" s="167" t="s">
        <v>24</v>
      </c>
      <c r="B850" s="167" t="s">
        <v>14</v>
      </c>
      <c r="C850" s="167" t="s">
        <v>78</v>
      </c>
      <c r="D850" s="167" t="s">
        <v>27</v>
      </c>
      <c r="E850" s="167" t="s">
        <v>79</v>
      </c>
      <c r="F850" s="167" t="s">
        <v>7</v>
      </c>
      <c r="I850" s="133" t="s">
        <v>115</v>
      </c>
      <c r="J850" s="133" t="s">
        <v>173</v>
      </c>
      <c r="K850" s="81"/>
      <c r="L850" s="105"/>
      <c r="P850" s="106"/>
    </row>
    <row r="851" spans="1:17" hidden="1" x14ac:dyDescent="0.25">
      <c r="A851" s="113">
        <v>1</v>
      </c>
      <c r="B851" s="113">
        <v>2</v>
      </c>
      <c r="C851" s="113">
        <v>3</v>
      </c>
      <c r="D851" s="113">
        <v>4</v>
      </c>
      <c r="E851" s="113">
        <v>5</v>
      </c>
      <c r="F851" s="113">
        <v>6</v>
      </c>
      <c r="G851" s="78"/>
      <c r="H851" s="78"/>
      <c r="I851" s="135"/>
      <c r="J851" s="135"/>
      <c r="P851" s="106"/>
    </row>
    <row r="852" spans="1:17" hidden="1" x14ac:dyDescent="0.25">
      <c r="A852" s="167">
        <v>1</v>
      </c>
      <c r="B852" s="10"/>
      <c r="C852" s="167"/>
      <c r="D852" s="167"/>
      <c r="E852" s="165" t="e">
        <f>F852/D852</f>
        <v>#DIV/0!</v>
      </c>
      <c r="F852" s="165"/>
      <c r="I852" s="138"/>
      <c r="J852" s="138"/>
      <c r="P852" s="106"/>
    </row>
    <row r="853" spans="1:17" s="78" customFormat="1" hidden="1" x14ac:dyDescent="0.25">
      <c r="A853" s="167">
        <v>2</v>
      </c>
      <c r="B853" s="10"/>
      <c r="C853" s="14"/>
      <c r="D853" s="14"/>
      <c r="E853" s="165" t="e">
        <f t="shared" ref="E853:E855" si="34">F853/D853</f>
        <v>#DIV/0!</v>
      </c>
      <c r="F853" s="165"/>
      <c r="G853" s="67"/>
      <c r="H853" s="67"/>
      <c r="I853" s="138"/>
      <c r="J853" s="138"/>
      <c r="K853" s="79"/>
      <c r="O853" s="188"/>
      <c r="P853" s="186"/>
      <c r="Q853" s="188"/>
    </row>
    <row r="854" spans="1:17" hidden="1" x14ac:dyDescent="0.25">
      <c r="A854" s="167"/>
      <c r="B854" s="10"/>
      <c r="C854" s="14"/>
      <c r="D854" s="14"/>
      <c r="E854" s="165" t="e">
        <f t="shared" si="34"/>
        <v>#DIV/0!</v>
      </c>
      <c r="F854" s="165"/>
      <c r="I854" s="138"/>
      <c r="J854" s="138"/>
      <c r="P854" s="106"/>
    </row>
    <row r="855" spans="1:17" hidden="1" x14ac:dyDescent="0.25">
      <c r="A855" s="167">
        <v>3</v>
      </c>
      <c r="B855" s="10"/>
      <c r="C855" s="167"/>
      <c r="D855" s="167"/>
      <c r="E855" s="165" t="e">
        <f t="shared" si="34"/>
        <v>#DIV/0!</v>
      </c>
      <c r="F855" s="165"/>
      <c r="I855" s="138"/>
      <c r="J855" s="138"/>
      <c r="P855" s="106"/>
    </row>
    <row r="856" spans="1:17" hidden="1" x14ac:dyDescent="0.25">
      <c r="A856" s="144"/>
      <c r="B856" s="145" t="s">
        <v>20</v>
      </c>
      <c r="C856" s="144" t="s">
        <v>21</v>
      </c>
      <c r="D856" s="144" t="s">
        <v>21</v>
      </c>
      <c r="E856" s="144" t="s">
        <v>21</v>
      </c>
      <c r="F856" s="146">
        <f>F855+F853+F852+F854</f>
        <v>0</v>
      </c>
      <c r="I856" s="135">
        <f>SUM(I852:I855)</f>
        <v>0</v>
      </c>
      <c r="J856" s="135">
        <f>SUM(J852:J855)</f>
        <v>0</v>
      </c>
      <c r="P856" s="106"/>
    </row>
    <row r="857" spans="1:17" hidden="1" x14ac:dyDescent="0.25">
      <c r="A857" s="17"/>
      <c r="B857" s="11"/>
      <c r="C857" s="17"/>
      <c r="D857" s="17"/>
      <c r="E857" s="17"/>
      <c r="F857" s="36"/>
      <c r="P857" s="106"/>
    </row>
    <row r="858" spans="1:17" x14ac:dyDescent="0.25">
      <c r="A858" s="861" t="s">
        <v>156</v>
      </c>
      <c r="B858" s="861"/>
      <c r="C858" s="861"/>
      <c r="D858" s="861"/>
      <c r="E858" s="861"/>
      <c r="F858" s="861"/>
      <c r="G858" s="861"/>
      <c r="H858" s="861"/>
      <c r="I858" s="861"/>
      <c r="J858" s="861"/>
      <c r="P858" s="106"/>
    </row>
    <row r="859" spans="1:17" x14ac:dyDescent="0.25">
      <c r="A859" s="862"/>
      <c r="B859" s="862"/>
      <c r="C859" s="862"/>
      <c r="D859" s="862"/>
      <c r="E859" s="862"/>
      <c r="F859" s="862"/>
      <c r="I859" s="850" t="s">
        <v>172</v>
      </c>
      <c r="J859" s="850"/>
      <c r="P859" s="106"/>
    </row>
    <row r="860" spans="1:17" ht="56.25" x14ac:dyDescent="0.25">
      <c r="A860" s="167" t="s">
        <v>24</v>
      </c>
      <c r="B860" s="167" t="s">
        <v>14</v>
      </c>
      <c r="C860" s="167" t="s">
        <v>78</v>
      </c>
      <c r="D860" s="167" t="s">
        <v>27</v>
      </c>
      <c r="E860" s="167" t="s">
        <v>79</v>
      </c>
      <c r="F860" s="167" t="s">
        <v>7</v>
      </c>
      <c r="I860" s="133" t="s">
        <v>115</v>
      </c>
      <c r="J860" s="133" t="s">
        <v>173</v>
      </c>
      <c r="K860" s="81"/>
      <c r="L860" s="105"/>
      <c r="P860" s="106"/>
    </row>
    <row r="861" spans="1:17" x14ac:dyDescent="0.25">
      <c r="A861" s="113">
        <v>1</v>
      </c>
      <c r="B861" s="113">
        <v>2</v>
      </c>
      <c r="C861" s="113">
        <v>3</v>
      </c>
      <c r="D861" s="113">
        <v>4</v>
      </c>
      <c r="E861" s="113">
        <v>5</v>
      </c>
      <c r="F861" s="113">
        <v>6</v>
      </c>
      <c r="G861" s="78"/>
      <c r="H861" s="78"/>
      <c r="I861" s="135"/>
      <c r="J861" s="135"/>
      <c r="P861" s="106"/>
    </row>
    <row r="862" spans="1:17" x14ac:dyDescent="0.25">
      <c r="A862" s="659">
        <v>1</v>
      </c>
      <c r="B862" s="538" t="s">
        <v>171</v>
      </c>
      <c r="C862" s="536" t="s">
        <v>229</v>
      </c>
      <c r="D862" s="659">
        <v>419</v>
      </c>
      <c r="E862" s="660">
        <f>F862/D862</f>
        <v>135.06682577565633</v>
      </c>
      <c r="F862" s="660">
        <v>56593</v>
      </c>
      <c r="I862" s="138"/>
      <c r="J862" s="138"/>
      <c r="P862" s="106"/>
    </row>
    <row r="863" spans="1:17" s="78" customFormat="1" x14ac:dyDescent="0.25">
      <c r="A863" s="659">
        <v>2</v>
      </c>
      <c r="B863" s="541" t="s">
        <v>170</v>
      </c>
      <c r="C863" s="536" t="s">
        <v>229</v>
      </c>
      <c r="D863" s="659">
        <v>410</v>
      </c>
      <c r="E863" s="660">
        <f>F863/D863</f>
        <v>97.568292682926824</v>
      </c>
      <c r="F863" s="660">
        <v>40003</v>
      </c>
      <c r="G863" s="67"/>
      <c r="H863" s="67"/>
      <c r="I863" s="138"/>
      <c r="J863" s="138"/>
      <c r="K863" s="79"/>
      <c r="O863" s="188"/>
      <c r="P863" s="186"/>
      <c r="Q863" s="188"/>
    </row>
    <row r="864" spans="1:17" x14ac:dyDescent="0.25">
      <c r="A864" s="144"/>
      <c r="B864" s="145" t="s">
        <v>20</v>
      </c>
      <c r="C864" s="144" t="s">
        <v>21</v>
      </c>
      <c r="D864" s="144" t="s">
        <v>21</v>
      </c>
      <c r="E864" s="144" t="s">
        <v>21</v>
      </c>
      <c r="F864" s="146">
        <f>SUM(F862:F863)</f>
        <v>96596</v>
      </c>
      <c r="I864" s="135">
        <f>SUM(I862:I863)</f>
        <v>0</v>
      </c>
      <c r="J864" s="135">
        <f>SUM(J862:J863)</f>
        <v>0</v>
      </c>
      <c r="K864" s="76"/>
      <c r="P864" s="106"/>
      <c r="Q864" s="195"/>
    </row>
    <row r="865" spans="1:17" x14ac:dyDescent="0.25">
      <c r="A865" s="17"/>
      <c r="B865" s="11"/>
      <c r="C865" s="17"/>
      <c r="D865" s="17"/>
      <c r="E865" s="17"/>
      <c r="F865" s="36"/>
      <c r="P865" s="106"/>
      <c r="Q865" s="195"/>
    </row>
    <row r="866" spans="1:17" hidden="1" x14ac:dyDescent="0.25">
      <c r="A866" s="861" t="s">
        <v>149</v>
      </c>
      <c r="B866" s="861"/>
      <c r="C866" s="861"/>
      <c r="D866" s="861"/>
      <c r="E866" s="861"/>
      <c r="F866" s="861"/>
      <c r="G866" s="861"/>
      <c r="H866" s="861"/>
      <c r="I866" s="861"/>
      <c r="J866" s="861"/>
      <c r="P866" s="106"/>
      <c r="Q866" s="195"/>
    </row>
    <row r="867" spans="1:17" hidden="1" x14ac:dyDescent="0.25">
      <c r="A867" s="862"/>
      <c r="B867" s="862"/>
      <c r="C867" s="862"/>
      <c r="D867" s="862"/>
      <c r="E867" s="862"/>
      <c r="F867" s="17"/>
      <c r="I867" s="850" t="s">
        <v>172</v>
      </c>
      <c r="J867" s="850"/>
      <c r="O867" s="106"/>
    </row>
    <row r="868" spans="1:17" ht="56.25" hidden="1" x14ac:dyDescent="0.25">
      <c r="A868" s="167" t="s">
        <v>15</v>
      </c>
      <c r="B868" s="167" t="s">
        <v>14</v>
      </c>
      <c r="C868" s="167" t="s">
        <v>27</v>
      </c>
      <c r="D868" s="167" t="s">
        <v>75</v>
      </c>
      <c r="E868" s="167" t="s">
        <v>7</v>
      </c>
      <c r="I868" s="133" t="s">
        <v>115</v>
      </c>
      <c r="J868" s="133" t="s">
        <v>173</v>
      </c>
      <c r="K868" s="81"/>
      <c r="O868" s="106"/>
    </row>
    <row r="869" spans="1:17" hidden="1" x14ac:dyDescent="0.25">
      <c r="A869" s="113">
        <v>1</v>
      </c>
      <c r="B869" s="113">
        <v>2</v>
      </c>
      <c r="C869" s="113">
        <v>3</v>
      </c>
      <c r="D869" s="113">
        <v>4</v>
      </c>
      <c r="E869" s="113">
        <v>5</v>
      </c>
      <c r="F869" s="78"/>
      <c r="G869" s="78"/>
      <c r="H869" s="78"/>
      <c r="I869" s="135"/>
      <c r="J869" s="135"/>
      <c r="O869" s="106"/>
    </row>
    <row r="870" spans="1:17" hidden="1" x14ac:dyDescent="0.25">
      <c r="A870" s="167">
        <v>1</v>
      </c>
      <c r="B870" s="10"/>
      <c r="C870" s="167"/>
      <c r="D870" s="165" t="e">
        <f>E870/C870</f>
        <v>#DIV/0!</v>
      </c>
      <c r="E870" s="165"/>
      <c r="I870" s="138"/>
      <c r="J870" s="138"/>
      <c r="O870" s="106"/>
    </row>
    <row r="871" spans="1:17" s="78" customFormat="1" hidden="1" x14ac:dyDescent="0.25">
      <c r="A871" s="167">
        <v>2</v>
      </c>
      <c r="B871" s="10"/>
      <c r="C871" s="167"/>
      <c r="D871" s="165" t="e">
        <f>E871/C871</f>
        <v>#DIV/0!</v>
      </c>
      <c r="E871" s="165"/>
      <c r="F871" s="67"/>
      <c r="G871" s="67"/>
      <c r="H871" s="67"/>
      <c r="I871" s="138"/>
      <c r="J871" s="138"/>
      <c r="K871" s="79"/>
      <c r="O871" s="186"/>
      <c r="P871" s="188"/>
      <c r="Q871" s="188"/>
    </row>
    <row r="872" spans="1:17" hidden="1" x14ac:dyDescent="0.25">
      <c r="A872" s="167">
        <v>3</v>
      </c>
      <c r="B872" s="10"/>
      <c r="C872" s="167"/>
      <c r="D872" s="165" t="e">
        <f>E872/C872</f>
        <v>#DIV/0!</v>
      </c>
      <c r="E872" s="165"/>
      <c r="I872" s="138"/>
      <c r="J872" s="138"/>
      <c r="O872" s="106"/>
    </row>
    <row r="873" spans="1:17" hidden="1" x14ac:dyDescent="0.25">
      <c r="A873" s="167">
        <v>4</v>
      </c>
      <c r="B873" s="10"/>
      <c r="C873" s="167"/>
      <c r="D873" s="165" t="e">
        <f>E873/C873</f>
        <v>#DIV/0!</v>
      </c>
      <c r="E873" s="165"/>
      <c r="I873" s="138"/>
      <c r="J873" s="138"/>
      <c r="O873" s="106"/>
    </row>
    <row r="874" spans="1:17" hidden="1" x14ac:dyDescent="0.25">
      <c r="A874" s="144"/>
      <c r="B874" s="145" t="s">
        <v>20</v>
      </c>
      <c r="C874" s="144"/>
      <c r="D874" s="144" t="s">
        <v>21</v>
      </c>
      <c r="E874" s="146">
        <f>E873+E872+E871+E870</f>
        <v>0</v>
      </c>
      <c r="I874" s="135">
        <f>SUM(I870:I873)</f>
        <v>0</v>
      </c>
      <c r="J874" s="135">
        <f>SUM(J870:J873)</f>
        <v>0</v>
      </c>
      <c r="O874" s="106"/>
    </row>
    <row r="875" spans="1:17" hidden="1" x14ac:dyDescent="0.25">
      <c r="A875" s="35"/>
      <c r="B875" s="11"/>
      <c r="C875" s="17"/>
      <c r="D875" s="17"/>
      <c r="E875" s="17"/>
      <c r="F875" s="36"/>
      <c r="O875" s="106"/>
    </row>
    <row r="876" spans="1:17" hidden="1" x14ac:dyDescent="0.25">
      <c r="A876" s="861" t="s">
        <v>158</v>
      </c>
      <c r="B876" s="861"/>
      <c r="C876" s="861"/>
      <c r="D876" s="861"/>
      <c r="E876" s="861"/>
      <c r="F876" s="861"/>
      <c r="G876" s="861"/>
      <c r="H876" s="861"/>
      <c r="I876" s="861"/>
      <c r="J876" s="861"/>
      <c r="O876" s="106"/>
    </row>
    <row r="877" spans="1:17" hidden="1" x14ac:dyDescent="0.25">
      <c r="A877" s="30"/>
      <c r="B877" s="11"/>
      <c r="C877" s="17"/>
      <c r="D877" s="17"/>
      <c r="E877" s="17"/>
      <c r="F877" s="17"/>
      <c r="P877" s="106"/>
    </row>
    <row r="878" spans="1:17" hidden="1" x14ac:dyDescent="0.25">
      <c r="A878" s="30"/>
      <c r="B878" s="11"/>
      <c r="C878" s="17"/>
      <c r="D878" s="17"/>
      <c r="E878" s="17"/>
      <c r="F878" s="17"/>
      <c r="I878" s="850" t="s">
        <v>172</v>
      </c>
      <c r="J878" s="850"/>
      <c r="K878" s="128"/>
    </row>
    <row r="879" spans="1:17" ht="56.25" hidden="1" x14ac:dyDescent="0.25">
      <c r="A879" s="167" t="s">
        <v>24</v>
      </c>
      <c r="B879" s="167" t="s">
        <v>14</v>
      </c>
      <c r="C879" s="167" t="s">
        <v>74</v>
      </c>
      <c r="D879" s="167" t="s">
        <v>117</v>
      </c>
      <c r="F879" s="17"/>
      <c r="I879" s="133" t="s">
        <v>115</v>
      </c>
      <c r="J879" s="133" t="s">
        <v>173</v>
      </c>
      <c r="P879" s="106"/>
    </row>
    <row r="880" spans="1:17" hidden="1" x14ac:dyDescent="0.25">
      <c r="A880" s="113">
        <v>1</v>
      </c>
      <c r="B880" s="113">
        <v>2</v>
      </c>
      <c r="C880" s="113">
        <v>3</v>
      </c>
      <c r="D880" s="113">
        <v>4</v>
      </c>
      <c r="E880" s="78"/>
      <c r="F880" s="1"/>
      <c r="G880" s="78"/>
      <c r="H880" s="78"/>
      <c r="I880" s="135"/>
      <c r="J880" s="135"/>
      <c r="P880" s="106"/>
    </row>
    <row r="881" spans="1:17" hidden="1" x14ac:dyDescent="0.25">
      <c r="A881" s="167"/>
      <c r="B881" s="15"/>
      <c r="C881" s="13"/>
      <c r="D881" s="165"/>
      <c r="F881" s="17"/>
      <c r="I881" s="138"/>
      <c r="J881" s="138"/>
      <c r="P881" s="106"/>
    </row>
    <row r="882" spans="1:17" s="78" customFormat="1" hidden="1" x14ac:dyDescent="0.25">
      <c r="A882" s="167"/>
      <c r="B882" s="15"/>
      <c r="C882" s="13"/>
      <c r="D882" s="165"/>
      <c r="E882" s="67"/>
      <c r="F882" s="36"/>
      <c r="G882" s="67"/>
      <c r="H882" s="67"/>
      <c r="I882" s="138"/>
      <c r="J882" s="138"/>
      <c r="K882" s="79"/>
      <c r="O882" s="188"/>
      <c r="P882" s="186"/>
      <c r="Q882" s="188"/>
    </row>
    <row r="883" spans="1:17" hidden="1" x14ac:dyDescent="0.25">
      <c r="A883" s="167"/>
      <c r="B883" s="15"/>
      <c r="C883" s="13"/>
      <c r="D883" s="165"/>
      <c r="F883" s="17"/>
      <c r="I883" s="138"/>
      <c r="J883" s="138"/>
      <c r="P883" s="106"/>
      <c r="Q883" s="195"/>
    </row>
    <row r="884" spans="1:17" hidden="1" x14ac:dyDescent="0.25">
      <c r="A884" s="167"/>
      <c r="B884" s="15"/>
      <c r="C884" s="13"/>
      <c r="D884" s="165"/>
      <c r="F884" s="17"/>
      <c r="I884" s="138"/>
      <c r="J884" s="138"/>
      <c r="P884" s="106"/>
      <c r="Q884" s="195"/>
    </row>
    <row r="885" spans="1:17" hidden="1" x14ac:dyDescent="0.25">
      <c r="A885" s="144"/>
      <c r="B885" s="145" t="s">
        <v>20</v>
      </c>
      <c r="C885" s="144" t="s">
        <v>21</v>
      </c>
      <c r="D885" s="146">
        <f>SUM(D881:D884)</f>
        <v>0</v>
      </c>
      <c r="F885" s="17"/>
      <c r="I885" s="135">
        <f>SUM(I881:I884)</f>
        <v>0</v>
      </c>
      <c r="J885" s="135">
        <f>SUM(J881:J884)</f>
        <v>0</v>
      </c>
      <c r="P885" s="106"/>
      <c r="Q885" s="195"/>
    </row>
    <row r="886" spans="1:17" hidden="1" x14ac:dyDescent="0.25">
      <c r="A886" s="35"/>
      <c r="B886" s="11"/>
      <c r="C886" s="17"/>
      <c r="D886" s="17"/>
      <c r="E886" s="17"/>
      <c r="F886" s="36"/>
      <c r="P886" s="106"/>
      <c r="Q886" s="195"/>
    </row>
    <row r="887" spans="1:17" s="390" customFormat="1" ht="40.5" customHeight="1" x14ac:dyDescent="0.25">
      <c r="A887" s="871" t="s">
        <v>285</v>
      </c>
      <c r="B887" s="871"/>
      <c r="C887" s="871"/>
      <c r="D887" s="871"/>
      <c r="E887" s="871"/>
      <c r="F887" s="871"/>
      <c r="G887" s="871"/>
      <c r="H887" s="871"/>
      <c r="I887" s="871"/>
      <c r="J887" s="871"/>
      <c r="K887" s="241"/>
      <c r="M887" s="391"/>
      <c r="O887" s="392"/>
      <c r="P887" s="392"/>
      <c r="Q887" s="392"/>
    </row>
    <row r="888" spans="1:17" s="241" customFormat="1" ht="12" customHeight="1" x14ac:dyDescent="0.25">
      <c r="A888" s="393"/>
      <c r="B888" s="394"/>
      <c r="C888" s="395"/>
      <c r="D888" s="395"/>
      <c r="E888" s="395"/>
      <c r="F888" s="396"/>
      <c r="G888" s="390"/>
      <c r="H888" s="390"/>
      <c r="I888" s="390"/>
      <c r="J888" s="390"/>
      <c r="M888" s="397"/>
      <c r="O888" s="398"/>
      <c r="P888" s="397"/>
      <c r="Q888" s="398"/>
    </row>
    <row r="889" spans="1:17" s="390" customFormat="1" x14ac:dyDescent="0.25">
      <c r="A889" s="849" t="s">
        <v>429</v>
      </c>
      <c r="B889" s="849"/>
      <c r="C889" s="849"/>
      <c r="D889" s="849"/>
      <c r="E889" s="849"/>
      <c r="F889" s="849"/>
      <c r="G889" s="849"/>
      <c r="H889" s="849"/>
      <c r="I889" s="849"/>
      <c r="J889" s="849"/>
      <c r="K889" s="241"/>
      <c r="M889" s="391"/>
      <c r="O889" s="392"/>
      <c r="P889" s="392"/>
      <c r="Q889" s="392"/>
    </row>
    <row r="890" spans="1:17" s="390" customFormat="1" x14ac:dyDescent="0.25">
      <c r="A890" s="399"/>
      <c r="B890" s="399"/>
      <c r="C890" s="399"/>
      <c r="D890" s="399"/>
      <c r="E890" s="399"/>
      <c r="F890" s="399"/>
      <c r="G890" s="399"/>
      <c r="H890" s="399"/>
      <c r="I890" s="850" t="s">
        <v>172</v>
      </c>
      <c r="J890" s="850"/>
      <c r="K890" s="241"/>
      <c r="M890" s="391"/>
      <c r="O890" s="392"/>
      <c r="P890" s="392"/>
      <c r="Q890" s="392"/>
    </row>
    <row r="891" spans="1:17" s="395" customFormat="1" ht="82.5" customHeight="1" x14ac:dyDescent="0.25">
      <c r="A891" s="379" t="s">
        <v>24</v>
      </c>
      <c r="B891" s="379" t="s">
        <v>0</v>
      </c>
      <c r="C891" s="379" t="s">
        <v>69</v>
      </c>
      <c r="D891" s="379" t="s">
        <v>67</v>
      </c>
      <c r="E891" s="379" t="s">
        <v>70</v>
      </c>
      <c r="F891" s="379" t="s">
        <v>7</v>
      </c>
      <c r="G891" s="332"/>
      <c r="H891" s="332"/>
      <c r="I891" s="133" t="s">
        <v>115</v>
      </c>
      <c r="J891" s="133" t="s">
        <v>173</v>
      </c>
      <c r="K891" s="127"/>
      <c r="L891" s="332"/>
      <c r="M891" s="391"/>
      <c r="N891" s="396"/>
      <c r="O891" s="401"/>
      <c r="P891" s="401"/>
      <c r="Q891" s="401"/>
    </row>
    <row r="892" spans="1:17" s="395" customFormat="1" x14ac:dyDescent="0.25">
      <c r="A892" s="380">
        <v>1</v>
      </c>
      <c r="B892" s="380">
        <v>2</v>
      </c>
      <c r="C892" s="380">
        <v>4</v>
      </c>
      <c r="D892" s="380">
        <v>5</v>
      </c>
      <c r="E892" s="380">
        <v>6</v>
      </c>
      <c r="F892" s="380">
        <v>7</v>
      </c>
      <c r="G892" s="205"/>
      <c r="H892" s="205"/>
      <c r="I892" s="135"/>
      <c r="J892" s="135"/>
      <c r="K892" s="661"/>
      <c r="L892" s="332"/>
      <c r="M892" s="391"/>
      <c r="O892" s="401"/>
      <c r="P892" s="401"/>
      <c r="Q892" s="401"/>
    </row>
    <row r="893" spans="1:17" s="395" customFormat="1" ht="60.75" customHeight="1" x14ac:dyDescent="0.25">
      <c r="A893" s="379">
        <v>1</v>
      </c>
      <c r="B893" s="275" t="s">
        <v>92</v>
      </c>
      <c r="C893" s="277">
        <f>F893/D893</f>
        <v>347.75233248515696</v>
      </c>
      <c r="D893" s="277">
        <v>11.79</v>
      </c>
      <c r="E893" s="277">
        <v>0</v>
      </c>
      <c r="F893" s="404">
        <v>4100</v>
      </c>
      <c r="G893" s="332"/>
      <c r="H893" s="332"/>
      <c r="I893" s="138"/>
      <c r="J893" s="138"/>
      <c r="K893" s="666"/>
      <c r="L893" s="669"/>
      <c r="M893" s="391"/>
      <c r="N893" s="405"/>
      <c r="O893" s="401"/>
      <c r="P893" s="401"/>
      <c r="Q893" s="401"/>
    </row>
    <row r="894" spans="1:17" s="395" customFormat="1" ht="60.75" hidden="1" customHeight="1" x14ac:dyDescent="0.25">
      <c r="A894" s="379">
        <v>2</v>
      </c>
      <c r="B894" s="275" t="s">
        <v>287</v>
      </c>
      <c r="C894" s="277">
        <f t="shared" ref="C894:C895" si="35">F894/D894</f>
        <v>0</v>
      </c>
      <c r="D894" s="277">
        <v>10.89</v>
      </c>
      <c r="E894" s="277">
        <v>0</v>
      </c>
      <c r="F894" s="404"/>
      <c r="G894" s="332"/>
      <c r="H894" s="332"/>
      <c r="I894" s="138"/>
      <c r="J894" s="138"/>
      <c r="K894" s="666"/>
      <c r="L894" s="669"/>
      <c r="M894" s="391"/>
      <c r="N894" s="405"/>
      <c r="O894" s="401"/>
      <c r="P894" s="401"/>
      <c r="Q894" s="401"/>
    </row>
    <row r="895" spans="1:17" s="402" customFormat="1" ht="60.75" customHeight="1" x14ac:dyDescent="0.25">
      <c r="A895" s="379">
        <v>3</v>
      </c>
      <c r="B895" s="275" t="s">
        <v>68</v>
      </c>
      <c r="C895" s="277">
        <f t="shared" si="35"/>
        <v>1.2325816747541323</v>
      </c>
      <c r="D895" s="277">
        <v>3082.96</v>
      </c>
      <c r="E895" s="277">
        <v>0</v>
      </c>
      <c r="F895" s="406">
        <v>3800</v>
      </c>
      <c r="G895" s="332"/>
      <c r="H895" s="332"/>
      <c r="I895" s="138"/>
      <c r="J895" s="138"/>
      <c r="K895" s="666"/>
      <c r="L895" s="669"/>
      <c r="M895" s="391"/>
      <c r="N895" s="405"/>
      <c r="O895" s="407"/>
      <c r="P895" s="407"/>
      <c r="Q895" s="408"/>
    </row>
    <row r="896" spans="1:17" s="402" customFormat="1" ht="60.75" hidden="1" customHeight="1" x14ac:dyDescent="0.25">
      <c r="A896" s="379">
        <v>4</v>
      </c>
      <c r="B896" s="275" t="s">
        <v>288</v>
      </c>
      <c r="C896" s="277">
        <f t="shared" ref="C896:C904" si="36">F896/D896</f>
        <v>0</v>
      </c>
      <c r="D896" s="277">
        <v>2265.86</v>
      </c>
      <c r="E896" s="277">
        <v>0</v>
      </c>
      <c r="F896" s="277"/>
      <c r="G896" s="332"/>
      <c r="H896" s="332"/>
      <c r="I896" s="138"/>
      <c r="J896" s="138"/>
      <c r="K896" s="670"/>
      <c r="L896" s="668">
        <v>7400</v>
      </c>
      <c r="M896" s="391"/>
      <c r="N896" s="405"/>
      <c r="O896" s="408"/>
      <c r="P896" s="408"/>
      <c r="Q896" s="408"/>
    </row>
    <row r="897" spans="1:17" s="395" customFormat="1" ht="32.25" hidden="1" customHeight="1" x14ac:dyDescent="0.25">
      <c r="A897" s="379">
        <v>5</v>
      </c>
      <c r="B897" s="275" t="s">
        <v>93</v>
      </c>
      <c r="C897" s="277"/>
      <c r="D897" s="277"/>
      <c r="E897" s="277">
        <v>0</v>
      </c>
      <c r="F897" s="277"/>
      <c r="G897" s="332"/>
      <c r="H897" s="332"/>
      <c r="I897" s="138"/>
      <c r="J897" s="138"/>
      <c r="K897" s="661"/>
      <c r="L897" s="332"/>
      <c r="M897" s="391"/>
      <c r="N897" s="405"/>
      <c r="O897" s="401"/>
      <c r="P897" s="391"/>
      <c r="Q897" s="401"/>
    </row>
    <row r="898" spans="1:17" s="395" customFormat="1" ht="52.5" hidden="1" customHeight="1" x14ac:dyDescent="0.25">
      <c r="A898" s="379">
        <v>6</v>
      </c>
      <c r="B898" s="275" t="s">
        <v>289</v>
      </c>
      <c r="C898" s="277"/>
      <c r="D898" s="277"/>
      <c r="E898" s="277">
        <v>0</v>
      </c>
      <c r="F898" s="277"/>
      <c r="G898" s="332"/>
      <c r="H898" s="332"/>
      <c r="I898" s="138"/>
      <c r="J898" s="138"/>
      <c r="K898" s="661"/>
      <c r="L898" s="332"/>
      <c r="M898" s="391"/>
      <c r="N898" s="405"/>
      <c r="O898" s="401"/>
      <c r="P898" s="401"/>
      <c r="Q898" s="401"/>
    </row>
    <row r="899" spans="1:17" s="395" customFormat="1" ht="32.25" hidden="1" customHeight="1" x14ac:dyDescent="0.25">
      <c r="A899" s="379">
        <v>7</v>
      </c>
      <c r="B899" s="275" t="s">
        <v>239</v>
      </c>
      <c r="C899" s="277"/>
      <c r="D899" s="277"/>
      <c r="E899" s="277">
        <v>0</v>
      </c>
      <c r="F899" s="277"/>
      <c r="G899" s="332"/>
      <c r="H899" s="332"/>
      <c r="I899" s="138"/>
      <c r="J899" s="138"/>
      <c r="K899" s="661"/>
      <c r="L899" s="332"/>
      <c r="M899" s="391"/>
      <c r="N899" s="405"/>
      <c r="O899" s="401"/>
      <c r="P899" s="401"/>
      <c r="Q899" s="401"/>
    </row>
    <row r="900" spans="1:17" s="395" customFormat="1" ht="49.5" hidden="1" customHeight="1" x14ac:dyDescent="0.25">
      <c r="A900" s="379">
        <v>8</v>
      </c>
      <c r="B900" s="275" t="s">
        <v>290</v>
      </c>
      <c r="C900" s="277"/>
      <c r="D900" s="277"/>
      <c r="E900" s="277">
        <v>0</v>
      </c>
      <c r="F900" s="277"/>
      <c r="G900" s="332"/>
      <c r="H900" s="332"/>
      <c r="I900" s="138"/>
      <c r="J900" s="138"/>
      <c r="K900" s="661"/>
      <c r="L900" s="332"/>
      <c r="M900" s="391"/>
      <c r="N900" s="405"/>
      <c r="O900" s="401"/>
      <c r="P900" s="401"/>
      <c r="Q900" s="401"/>
    </row>
    <row r="901" spans="1:17" s="395" customFormat="1" ht="32.25" hidden="1" customHeight="1" x14ac:dyDescent="0.25">
      <c r="A901" s="379">
        <v>9</v>
      </c>
      <c r="B901" s="275" t="s">
        <v>192</v>
      </c>
      <c r="C901" s="277"/>
      <c r="D901" s="277"/>
      <c r="E901" s="277"/>
      <c r="F901" s="277"/>
      <c r="G901" s="332"/>
      <c r="H901" s="332"/>
      <c r="I901" s="138"/>
      <c r="J901" s="138"/>
      <c r="K901" s="661"/>
      <c r="L901" s="332"/>
      <c r="M901" s="391"/>
      <c r="N901" s="405"/>
      <c r="O901" s="401"/>
      <c r="P901" s="401"/>
      <c r="Q901" s="401"/>
    </row>
    <row r="902" spans="1:17" s="395" customFormat="1" ht="47.25" hidden="1" customHeight="1" x14ac:dyDescent="0.25">
      <c r="A902" s="379">
        <v>10</v>
      </c>
      <c r="B902" s="275" t="s">
        <v>291</v>
      </c>
      <c r="C902" s="277"/>
      <c r="D902" s="277"/>
      <c r="E902" s="277"/>
      <c r="F902" s="277"/>
      <c r="G902" s="332"/>
      <c r="H902" s="332"/>
      <c r="I902" s="138"/>
      <c r="J902" s="138"/>
      <c r="K902" s="661"/>
      <c r="L902" s="332"/>
      <c r="M902" s="391"/>
      <c r="N902" s="405"/>
      <c r="O902" s="401"/>
      <c r="P902" s="401"/>
      <c r="Q902" s="401"/>
    </row>
    <row r="903" spans="1:17" s="395" customFormat="1" ht="81" hidden="1" customHeight="1" x14ac:dyDescent="0.25">
      <c r="A903" s="379">
        <v>11</v>
      </c>
      <c r="B903" s="275" t="s">
        <v>221</v>
      </c>
      <c r="C903" s="277"/>
      <c r="D903" s="277"/>
      <c r="E903" s="277"/>
      <c r="F903" s="277"/>
      <c r="G903" s="332"/>
      <c r="H903" s="332"/>
      <c r="I903" s="138"/>
      <c r="J903" s="138"/>
      <c r="K903" s="920" t="s">
        <v>227</v>
      </c>
      <c r="L903" s="921"/>
      <c r="M903" s="391"/>
      <c r="N903" s="405"/>
      <c r="O903" s="401"/>
      <c r="P903" s="401"/>
      <c r="Q903" s="401"/>
    </row>
    <row r="904" spans="1:17" s="395" customFormat="1" ht="93.75" hidden="1" customHeight="1" x14ac:dyDescent="0.25">
      <c r="A904" s="379">
        <v>12</v>
      </c>
      <c r="B904" s="275" t="s">
        <v>292</v>
      </c>
      <c r="C904" s="277" t="e">
        <f t="shared" si="36"/>
        <v>#DIV/0!</v>
      </c>
      <c r="D904" s="277"/>
      <c r="E904" s="277"/>
      <c r="F904" s="277"/>
      <c r="G904" s="332"/>
      <c r="H904" s="332"/>
      <c r="I904" s="138"/>
      <c r="J904" s="138"/>
      <c r="K904" s="663" t="s">
        <v>227</v>
      </c>
      <c r="L904" s="332"/>
      <c r="M904" s="391"/>
      <c r="O904" s="401"/>
      <c r="P904" s="401"/>
      <c r="Q904" s="401"/>
    </row>
    <row r="905" spans="1:17" s="395" customFormat="1" ht="32.25" customHeight="1" x14ac:dyDescent="0.25">
      <c r="A905" s="381"/>
      <c r="B905" s="382" t="s">
        <v>20</v>
      </c>
      <c r="C905" s="381" t="s">
        <v>21</v>
      </c>
      <c r="D905" s="381" t="s">
        <v>21</v>
      </c>
      <c r="E905" s="381" t="s">
        <v>21</v>
      </c>
      <c r="F905" s="383">
        <f>SUM(F893:F903)</f>
        <v>7900</v>
      </c>
      <c r="G905" s="332"/>
      <c r="H905" s="332"/>
      <c r="I905" s="135">
        <f>SUM(I893:I904)</f>
        <v>0</v>
      </c>
      <c r="J905" s="135">
        <f>SUM(J893:J904)</f>
        <v>0</v>
      </c>
      <c r="K905" s="661"/>
      <c r="L905" s="332"/>
      <c r="M905" s="391"/>
      <c r="O905" s="401"/>
      <c r="P905" s="401"/>
      <c r="Q905" s="401"/>
    </row>
    <row r="906" spans="1:17" s="366" customFormat="1" ht="40.5" hidden="1" customHeight="1" x14ac:dyDescent="0.25">
      <c r="A906" s="863" t="s">
        <v>180</v>
      </c>
      <c r="B906" s="863"/>
      <c r="C906" s="863"/>
      <c r="D906" s="863"/>
      <c r="E906" s="863"/>
      <c r="F906" s="863"/>
      <c r="G906" s="863"/>
      <c r="H906" s="863"/>
      <c r="I906" s="863"/>
      <c r="J906" s="863"/>
      <c r="K906" s="68"/>
      <c r="O906" s="184"/>
      <c r="P906" s="106"/>
      <c r="Q906" s="184"/>
    </row>
    <row r="907" spans="1:17" s="366" customFormat="1" ht="12" hidden="1" customHeight="1" x14ac:dyDescent="0.25">
      <c r="A907" s="35"/>
      <c r="B907" s="11"/>
      <c r="C907" s="17"/>
      <c r="D907" s="17"/>
      <c r="E907" s="17"/>
      <c r="F907" s="36"/>
      <c r="K907" s="68"/>
      <c r="O907" s="184"/>
      <c r="P907" s="106"/>
      <c r="Q907" s="184"/>
    </row>
    <row r="908" spans="1:17" s="366" customFormat="1" hidden="1" x14ac:dyDescent="0.25">
      <c r="A908" s="860" t="s">
        <v>118</v>
      </c>
      <c r="B908" s="860"/>
      <c r="C908" s="860"/>
      <c r="D908" s="860"/>
      <c r="E908" s="860"/>
      <c r="F908" s="860"/>
      <c r="G908" s="860"/>
      <c r="H908" s="860"/>
      <c r="I908" s="860"/>
      <c r="J908" s="860"/>
      <c r="K908" s="123"/>
      <c r="O908" s="184"/>
      <c r="P908" s="184"/>
      <c r="Q908" s="184"/>
    </row>
    <row r="909" spans="1:17" s="366" customFormat="1" hidden="1" x14ac:dyDescent="0.25">
      <c r="A909" s="55"/>
      <c r="B909" s="55"/>
      <c r="C909" s="55"/>
      <c r="D909" s="55"/>
      <c r="E909" s="55"/>
      <c r="F909" s="17"/>
      <c r="I909" s="850" t="s">
        <v>172</v>
      </c>
      <c r="J909" s="850"/>
      <c r="K909" s="68"/>
      <c r="O909" s="184"/>
      <c r="P909" s="106"/>
      <c r="Q909" s="184"/>
    </row>
    <row r="910" spans="1:17" s="366" customFormat="1" ht="82.5" hidden="1" customHeight="1" x14ac:dyDescent="0.25">
      <c r="A910" s="368" t="s">
        <v>24</v>
      </c>
      <c r="B910" s="368" t="s">
        <v>14</v>
      </c>
      <c r="C910" s="368" t="s">
        <v>74</v>
      </c>
      <c r="D910" s="368" t="s">
        <v>117</v>
      </c>
      <c r="E910" s="68"/>
      <c r="F910" s="37"/>
      <c r="G910" s="4"/>
      <c r="H910" s="37"/>
      <c r="I910" s="133" t="s">
        <v>115</v>
      </c>
      <c r="J910" s="133" t="s">
        <v>173</v>
      </c>
      <c r="K910" s="128"/>
      <c r="O910" s="184"/>
      <c r="P910" s="106"/>
      <c r="Q910" s="184"/>
    </row>
    <row r="911" spans="1:17" s="366" customFormat="1" hidden="1" x14ac:dyDescent="0.25">
      <c r="A911" s="113">
        <v>1</v>
      </c>
      <c r="B911" s="113">
        <v>2</v>
      </c>
      <c r="C911" s="113">
        <v>3</v>
      </c>
      <c r="D911" s="113">
        <v>4</v>
      </c>
      <c r="E911" s="79"/>
      <c r="F911" s="107"/>
      <c r="G911" s="108"/>
      <c r="H911" s="109"/>
      <c r="I911" s="141"/>
      <c r="J911" s="141"/>
      <c r="K911" s="68"/>
      <c r="O911" s="184"/>
      <c r="P911" s="106"/>
      <c r="Q911" s="184"/>
    </row>
    <row r="912" spans="1:17" s="68" customFormat="1" ht="33" hidden="1" customHeight="1" x14ac:dyDescent="0.25">
      <c r="A912" s="368">
        <v>1</v>
      </c>
      <c r="B912" s="10"/>
      <c r="C912" s="13"/>
      <c r="D912" s="367"/>
      <c r="F912" s="37"/>
      <c r="G912" s="4"/>
      <c r="H912" s="21"/>
      <c r="I912" s="142"/>
      <c r="J912" s="142"/>
      <c r="O912" s="121"/>
      <c r="P912" s="88"/>
      <c r="Q912" s="121"/>
    </row>
    <row r="913" spans="1:17" s="79" customFormat="1" ht="33" hidden="1" customHeight="1" x14ac:dyDescent="0.25">
      <c r="A913" s="144"/>
      <c r="B913" s="145" t="s">
        <v>20</v>
      </c>
      <c r="C913" s="144" t="s">
        <v>21</v>
      </c>
      <c r="D913" s="146">
        <f>SUM(D912:D912)</f>
        <v>0</v>
      </c>
      <c r="E913" s="68"/>
      <c r="F913" s="37"/>
      <c r="G913" s="4"/>
      <c r="H913" s="21"/>
      <c r="I913" s="135">
        <f>SUM(I912)</f>
        <v>0</v>
      </c>
      <c r="J913" s="135">
        <f>SUM(J912)</f>
        <v>0</v>
      </c>
      <c r="O913" s="193"/>
      <c r="P913" s="198"/>
      <c r="Q913" s="193"/>
    </row>
    <row r="914" spans="1:17" s="68" customFormat="1" ht="36" hidden="1" customHeight="1" x14ac:dyDescent="0.25">
      <c r="A914" s="37"/>
      <c r="B914" s="37"/>
      <c r="C914" s="37"/>
      <c r="D914" s="37"/>
      <c r="E914" s="37"/>
      <c r="F914" s="37"/>
      <c r="G914" s="4"/>
      <c r="H914" s="21"/>
      <c r="I914" s="4"/>
      <c r="J914" s="4"/>
      <c r="O914" s="121"/>
      <c r="P914" s="88"/>
      <c r="Q914" s="199"/>
    </row>
    <row r="915" spans="1:17" s="68" customFormat="1" ht="36" hidden="1" customHeight="1" x14ac:dyDescent="0.25">
      <c r="A915" s="861" t="s">
        <v>152</v>
      </c>
      <c r="B915" s="861"/>
      <c r="C915" s="861"/>
      <c r="D915" s="861"/>
      <c r="E915" s="861"/>
      <c r="F915" s="861"/>
      <c r="G915" s="861"/>
      <c r="H915" s="861"/>
      <c r="I915" s="861"/>
      <c r="J915" s="861"/>
      <c r="O915" s="121"/>
      <c r="P915" s="88"/>
      <c r="Q915" s="121"/>
    </row>
    <row r="916" spans="1:17" s="68" customFormat="1" ht="23.25" hidden="1" customHeight="1" x14ac:dyDescent="0.25">
      <c r="A916" s="924"/>
      <c r="B916" s="924"/>
      <c r="C916" s="924"/>
      <c r="D916" s="924"/>
      <c r="E916" s="924"/>
      <c r="F916" s="924"/>
      <c r="G916" s="366"/>
      <c r="H916" s="366"/>
      <c r="I916" s="850" t="s">
        <v>172</v>
      </c>
      <c r="J916" s="850"/>
      <c r="O916" s="121"/>
      <c r="P916" s="88"/>
      <c r="Q916" s="121"/>
    </row>
    <row r="917" spans="1:17" s="68" customFormat="1" ht="56.25" hidden="1" customHeight="1" x14ac:dyDescent="0.25">
      <c r="A917" s="368" t="s">
        <v>24</v>
      </c>
      <c r="B917" s="368" t="s">
        <v>14</v>
      </c>
      <c r="C917" s="368" t="s">
        <v>78</v>
      </c>
      <c r="D917" s="368" t="s">
        <v>27</v>
      </c>
      <c r="E917" s="368" t="s">
        <v>79</v>
      </c>
      <c r="F917" s="368" t="s">
        <v>7</v>
      </c>
      <c r="H917" s="366"/>
      <c r="I917" s="133" t="s">
        <v>115</v>
      </c>
      <c r="J917" s="133" t="s">
        <v>173</v>
      </c>
      <c r="M917" s="76"/>
      <c r="O917" s="121"/>
      <c r="P917" s="88"/>
      <c r="Q917" s="121"/>
    </row>
    <row r="918" spans="1:17" s="68" customFormat="1" ht="23.25" hidden="1" customHeight="1" x14ac:dyDescent="0.25">
      <c r="A918" s="113">
        <v>1</v>
      </c>
      <c r="B918" s="113">
        <v>2</v>
      </c>
      <c r="C918" s="113">
        <v>3</v>
      </c>
      <c r="D918" s="113">
        <v>4</v>
      </c>
      <c r="E918" s="113">
        <v>5</v>
      </c>
      <c r="F918" s="113">
        <v>6</v>
      </c>
      <c r="G918" s="79"/>
      <c r="H918" s="78"/>
      <c r="I918" s="130"/>
      <c r="J918" s="130"/>
      <c r="O918" s="121"/>
      <c r="P918" s="88"/>
      <c r="Q918" s="121"/>
    </row>
    <row r="919" spans="1:17" s="68" customFormat="1" ht="23.25" hidden="1" customHeight="1" x14ac:dyDescent="0.25">
      <c r="A919" s="368">
        <v>1</v>
      </c>
      <c r="B919" s="10" t="s">
        <v>175</v>
      </c>
      <c r="C919" s="368"/>
      <c r="D919" s="368"/>
      <c r="E919" s="367" t="e">
        <f>F919/D919</f>
        <v>#DIV/0!</v>
      </c>
      <c r="F919" s="367"/>
      <c r="H919" s="366"/>
      <c r="I919" s="142"/>
      <c r="J919" s="142"/>
      <c r="O919" s="121"/>
      <c r="P919" s="88"/>
      <c r="Q919" s="121"/>
    </row>
    <row r="920" spans="1:17" s="79" customFormat="1" ht="23.25" hidden="1" customHeight="1" x14ac:dyDescent="0.25">
      <c r="A920" s="144"/>
      <c r="B920" s="145" t="s">
        <v>20</v>
      </c>
      <c r="C920" s="144" t="s">
        <v>21</v>
      </c>
      <c r="D920" s="144" t="s">
        <v>21</v>
      </c>
      <c r="E920" s="144" t="s">
        <v>21</v>
      </c>
      <c r="F920" s="146">
        <f>F919</f>
        <v>0</v>
      </c>
      <c r="G920" s="366"/>
      <c r="H920" s="366"/>
      <c r="I920" s="135">
        <f>SUM(I919)</f>
        <v>0</v>
      </c>
      <c r="J920" s="135">
        <f>SUM(J919)</f>
        <v>0</v>
      </c>
      <c r="O920" s="193"/>
      <c r="P920" s="198"/>
      <c r="Q920" s="193"/>
    </row>
    <row r="921" spans="1:17" s="68" customFormat="1" ht="23.25" customHeight="1" x14ac:dyDescent="0.25">
      <c r="A921" s="35"/>
      <c r="B921" s="11"/>
      <c r="C921" s="17"/>
      <c r="D921" s="17"/>
      <c r="E921" s="17"/>
      <c r="F921" s="36"/>
      <c r="G921" s="366"/>
      <c r="H921" s="366"/>
      <c r="I921" s="366"/>
      <c r="J921" s="366"/>
      <c r="O921" s="121"/>
      <c r="P921" s="88"/>
      <c r="Q921" s="121"/>
    </row>
    <row r="922" spans="1:17" s="366" customFormat="1" ht="36.75" customHeight="1" x14ac:dyDescent="0.25">
      <c r="A922" s="35"/>
      <c r="B922" s="48" t="s">
        <v>100</v>
      </c>
      <c r="C922" s="164" t="e">
        <f>C923+C924+C925</f>
        <v>#REF!</v>
      </c>
      <c r="D922" s="194"/>
      <c r="K922" s="655" t="e">
        <f>#REF!-'130Платн'!C923</f>
        <v>#REF!</v>
      </c>
      <c r="O922" s="184"/>
      <c r="P922" s="106"/>
      <c r="Q922" s="184"/>
    </row>
    <row r="923" spans="1:17" s="366" customFormat="1" ht="36.75" customHeight="1" x14ac:dyDescent="0.25">
      <c r="A923" s="35"/>
      <c r="B923" s="49" t="s">
        <v>2</v>
      </c>
      <c r="C923" s="164" t="e">
        <f>F905+F920+D913+D885+E874+F864+F856+F846+F836+F826+F816+E806+D796+D785+E774+F764+F756+F748+F733+D724+D715+E706+E694+E685+C673+C665+C655+C644+C631+E618+E603+E592+D581+E565+F556+F549+F531+E517+F498+E508-C924-C925</f>
        <v>#REF!</v>
      </c>
      <c r="D923" s="195"/>
      <c r="K923" s="68"/>
      <c r="O923" s="184"/>
      <c r="P923" s="106"/>
      <c r="Q923" s="184"/>
    </row>
    <row r="924" spans="1:17" s="366" customFormat="1" ht="32.25" customHeight="1" x14ac:dyDescent="0.25">
      <c r="A924" s="17"/>
      <c r="B924" s="11" t="s">
        <v>13</v>
      </c>
      <c r="C924" s="164">
        <f>I920+I913+I885+I874+I864+I856+I846+I826+I836+I816+I806+I796+I785+I774+I764+I756+I748+I733+I724+I715+I706+I694+I685+I673+I665+I655+I644+I631+I618+I603+I592+I581+I565+I556+I549+I531+I517</f>
        <v>0</v>
      </c>
      <c r="D924" s="195"/>
      <c r="K924" s="68"/>
      <c r="L924" s="38"/>
      <c r="M924" s="11"/>
      <c r="N924" s="75"/>
      <c r="O924" s="184"/>
      <c r="P924" s="106"/>
      <c r="Q924" s="184"/>
    </row>
    <row r="925" spans="1:17" ht="36.75" customHeight="1" x14ac:dyDescent="0.25">
      <c r="A925" s="17"/>
      <c r="B925" s="11" t="s">
        <v>106</v>
      </c>
      <c r="C925" s="164">
        <f>J920+J913+J885+J874+J864+J856+J846+J836+J826+J816+J806+J796+J785+J774+J764+J756+J748+J733+J724+J715+J706+J694+J685+J673+J665+J655+J644+J631+J618+J603+J592+J581+J565+J556+J549+J531+J517</f>
        <v>0</v>
      </c>
      <c r="D925" s="195"/>
    </row>
    <row r="926" spans="1:17" x14ac:dyDescent="0.25">
      <c r="A926" s="17"/>
      <c r="B926" s="11"/>
      <c r="C926" s="17"/>
      <c r="D926" s="17"/>
      <c r="E926" s="17"/>
      <c r="F926" s="17"/>
    </row>
    <row r="927" spans="1:17" x14ac:dyDescent="0.25">
      <c r="A927" s="17"/>
      <c r="B927" s="175" t="s">
        <v>195</v>
      </c>
      <c r="C927" s="201">
        <f>F905+F920+D913+D885+E874+F864+F856+F846+F836+F826+F816+E806+D796+D785+E774+F764+F756+F748+F733+D724+D715+E706</f>
        <v>105536.98</v>
      </c>
      <c r="D927" s="17"/>
      <c r="E927" s="17"/>
      <c r="F927" s="17"/>
    </row>
    <row r="928" spans="1:17" ht="69.75" x14ac:dyDescent="0.25">
      <c r="A928" s="17"/>
      <c r="B928" s="200" t="s">
        <v>196</v>
      </c>
      <c r="C928" s="202"/>
      <c r="D928" s="17"/>
      <c r="E928" s="17"/>
      <c r="F928" s="17"/>
    </row>
    <row r="929" spans="1:17" ht="45" x14ac:dyDescent="0.25">
      <c r="A929" s="17"/>
      <c r="B929" s="175" t="s">
        <v>197</v>
      </c>
      <c r="C929" s="201">
        <f>C927-C928</f>
        <v>105536.98</v>
      </c>
      <c r="D929" s="17"/>
      <c r="E929" s="17"/>
      <c r="F929" s="17"/>
    </row>
    <row r="930" spans="1:17" x14ac:dyDescent="0.25">
      <c r="A930" s="17"/>
      <c r="B930" s="11"/>
      <c r="C930" s="17"/>
      <c r="D930" s="17"/>
      <c r="E930" s="17"/>
      <c r="F930" s="17"/>
    </row>
    <row r="931" spans="1:17" x14ac:dyDescent="0.25">
      <c r="A931" s="17"/>
      <c r="B931" s="11"/>
      <c r="C931" s="17"/>
      <c r="D931" s="17"/>
      <c r="E931" s="17"/>
      <c r="F931" s="17"/>
    </row>
    <row r="932" spans="1:17" s="17" customFormat="1" x14ac:dyDescent="0.25">
      <c r="B932" s="40"/>
      <c r="C932" s="44"/>
      <c r="D932" s="251"/>
      <c r="E932" s="252"/>
      <c r="L932" s="111"/>
      <c r="O932" s="20"/>
      <c r="P932" s="20"/>
      <c r="Q932" s="20"/>
    </row>
    <row r="933" spans="1:17" s="17" customFormat="1" x14ac:dyDescent="0.25">
      <c r="A933" s="858" t="s">
        <v>11</v>
      </c>
      <c r="B933" s="858"/>
      <c r="C933" s="47"/>
      <c r="D933" s="859" t="e">
        <f>#REF!</f>
        <v>#REF!</v>
      </c>
      <c r="E933" s="859"/>
      <c r="L933" s="111"/>
      <c r="O933" s="20"/>
      <c r="P933" s="20"/>
      <c r="Q933" s="20"/>
    </row>
    <row r="934" spans="1:17" s="17" customFormat="1" x14ac:dyDescent="0.25">
      <c r="B934" s="40"/>
      <c r="C934" s="161" t="s">
        <v>10</v>
      </c>
      <c r="D934" s="857" t="s">
        <v>3</v>
      </c>
      <c r="E934" s="857"/>
      <c r="L934" s="111"/>
      <c r="O934" s="20"/>
      <c r="P934" s="20"/>
      <c r="Q934" s="20"/>
    </row>
    <row r="935" spans="1:17" ht="45.75" customHeight="1" x14ac:dyDescent="0.25">
      <c r="A935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935" s="851"/>
      <c r="C935" s="851"/>
      <c r="D935" s="851"/>
      <c r="E935" s="851"/>
      <c r="F935" s="851"/>
      <c r="G935" s="851"/>
      <c r="H935" s="851"/>
      <c r="I935" s="851"/>
      <c r="J935" s="851"/>
      <c r="K935" s="116"/>
    </row>
    <row r="937" spans="1:17" ht="33.75" customHeight="1" x14ac:dyDescent="0.25">
      <c r="A937" s="852" t="s">
        <v>77</v>
      </c>
      <c r="B937" s="852"/>
      <c r="C937" s="852"/>
      <c r="D937" s="852"/>
      <c r="E937" s="852"/>
      <c r="F937" s="852"/>
      <c r="G937" s="852"/>
      <c r="H937" s="852"/>
      <c r="I937" s="852"/>
      <c r="J937" s="852"/>
      <c r="K937" s="117"/>
    </row>
    <row r="939" spans="1:17" x14ac:dyDescent="0.25">
      <c r="A939" s="111"/>
      <c r="B939" s="111"/>
      <c r="C939" s="111"/>
      <c r="D939" s="111"/>
      <c r="E939" s="111"/>
      <c r="F939" s="111"/>
      <c r="G939" s="69" t="s">
        <v>104</v>
      </c>
      <c r="H939" s="2"/>
      <c r="I939" s="70"/>
      <c r="J939" s="2" t="s">
        <v>433</v>
      </c>
      <c r="K939" s="118"/>
    </row>
    <row r="940" spans="1:17" x14ac:dyDescent="0.25">
      <c r="B940" s="17"/>
    </row>
    <row r="941" spans="1:17" ht="67.5" customHeight="1" x14ac:dyDescent="0.25">
      <c r="A941" s="853" t="s">
        <v>95</v>
      </c>
      <c r="B941" s="853"/>
      <c r="C941" s="854" t="s">
        <v>96</v>
      </c>
      <c r="D941" s="855"/>
      <c r="E941" s="855"/>
      <c r="F941" s="855"/>
      <c r="G941" s="855"/>
      <c r="H941" s="855"/>
      <c r="I941" s="855"/>
      <c r="J941" s="856"/>
      <c r="K941" s="72"/>
    </row>
    <row r="942" spans="1:17" x14ac:dyDescent="0.25">
      <c r="A942" s="20"/>
      <c r="B942" s="20"/>
      <c r="C942" s="66"/>
      <c r="D942" s="66"/>
      <c r="E942" s="66"/>
      <c r="F942" s="66"/>
      <c r="G942" s="66"/>
      <c r="H942" s="66"/>
      <c r="I942" s="66"/>
      <c r="J942" s="66"/>
      <c r="K942" s="72"/>
    </row>
    <row r="944" spans="1:17" ht="57.75" customHeight="1" x14ac:dyDescent="0.25">
      <c r="A944" s="881" t="s">
        <v>418</v>
      </c>
      <c r="B944" s="881"/>
      <c r="C944" s="881"/>
      <c r="D944" s="881"/>
      <c r="E944" s="881"/>
      <c r="F944" s="881"/>
      <c r="G944" s="881"/>
      <c r="H944" s="881"/>
      <c r="I944" s="881"/>
      <c r="J944" s="881"/>
    </row>
    <row r="945" spans="1:17" x14ac:dyDescent="0.25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</row>
    <row r="946" spans="1:17" x14ac:dyDescent="0.25">
      <c r="A946" s="880" t="s">
        <v>191</v>
      </c>
      <c r="B946" s="880"/>
      <c r="C946" s="880"/>
      <c r="D946" s="880"/>
      <c r="E946" s="880"/>
      <c r="F946" s="880"/>
      <c r="G946" s="880"/>
      <c r="H946" s="880"/>
      <c r="I946" s="880"/>
      <c r="J946" s="880"/>
      <c r="K946" s="123"/>
    </row>
    <row r="947" spans="1:17" x14ac:dyDescent="0.25">
      <c r="A947" s="176"/>
      <c r="B947" s="176"/>
      <c r="C947" s="176"/>
      <c r="D947" s="176"/>
      <c r="E947" s="176"/>
      <c r="F947" s="176"/>
      <c r="G947" s="176"/>
      <c r="H947" s="176"/>
      <c r="I947" s="176"/>
      <c r="J947" s="176"/>
      <c r="K947" s="170"/>
    </row>
    <row r="948" spans="1:17" x14ac:dyDescent="0.25">
      <c r="A948" s="882" t="s">
        <v>120</v>
      </c>
      <c r="B948" s="882"/>
      <c r="C948" s="882"/>
      <c r="D948" s="882"/>
      <c r="E948" s="882"/>
      <c r="F948" s="882"/>
      <c r="G948" s="882"/>
      <c r="H948" s="882"/>
      <c r="I948" s="882"/>
      <c r="J948" s="882"/>
      <c r="K948" s="125"/>
    </row>
    <row r="949" spans="1:17" x14ac:dyDescent="0.25">
      <c r="B949" s="111"/>
      <c r="C949" s="111"/>
      <c r="D949" s="111"/>
      <c r="E949" s="111"/>
      <c r="F949" s="111"/>
      <c r="G949" s="111"/>
      <c r="H949" s="111"/>
      <c r="I949" s="111"/>
      <c r="J949" s="111"/>
      <c r="K949" s="176"/>
    </row>
    <row r="950" spans="1:17" x14ac:dyDescent="0.25">
      <c r="B950" s="11"/>
      <c r="C950" s="11"/>
      <c r="D950" s="20"/>
      <c r="E950" s="20"/>
      <c r="F950" s="20"/>
      <c r="G950" s="20"/>
      <c r="H950" s="20"/>
      <c r="I950" s="20"/>
      <c r="J950" s="20"/>
      <c r="K950" s="119"/>
    </row>
    <row r="951" spans="1:17" ht="78" customHeight="1" x14ac:dyDescent="0.25">
      <c r="A951" s="210" t="s">
        <v>24</v>
      </c>
      <c r="B951" s="210" t="s">
        <v>22</v>
      </c>
      <c r="C951" s="210" t="s">
        <v>199</v>
      </c>
      <c r="D951" s="209" t="s">
        <v>200</v>
      </c>
      <c r="E951" s="209" t="s">
        <v>201</v>
      </c>
      <c r="F951" s="209" t="s">
        <v>202</v>
      </c>
      <c r="G951" s="212"/>
      <c r="H951" s="213"/>
      <c r="I951" s="213"/>
      <c r="J951" s="214"/>
      <c r="K951" s="215"/>
    </row>
    <row r="952" spans="1:17" s="78" customFormat="1" ht="15.75" x14ac:dyDescent="0.25">
      <c r="A952" s="113">
        <v>1</v>
      </c>
      <c r="B952" s="113">
        <v>2</v>
      </c>
      <c r="C952" s="113">
        <v>3</v>
      </c>
      <c r="D952" s="113">
        <v>4</v>
      </c>
      <c r="E952" s="113">
        <v>5</v>
      </c>
      <c r="F952" s="113">
        <v>6</v>
      </c>
      <c r="G952" s="213"/>
      <c r="H952" s="213"/>
      <c r="I952" s="213"/>
      <c r="J952" s="221"/>
      <c r="K952" s="109"/>
      <c r="O952" s="188"/>
      <c r="P952" s="188"/>
      <c r="Q952" s="188"/>
    </row>
    <row r="953" spans="1:17" ht="38.25" customHeight="1" x14ac:dyDescent="0.25">
      <c r="A953" s="209" t="s">
        <v>89</v>
      </c>
      <c r="B953" s="10" t="s">
        <v>203</v>
      </c>
      <c r="C953" s="208"/>
      <c r="D953" s="208"/>
      <c r="E953" s="208"/>
      <c r="F953" s="5"/>
      <c r="G953" s="37"/>
      <c r="H953" s="213"/>
      <c r="I953" s="213"/>
      <c r="J953" s="214"/>
      <c r="K953" s="214"/>
    </row>
    <row r="954" spans="1:17" ht="35.25" customHeight="1" x14ac:dyDescent="0.25">
      <c r="A954" s="209"/>
      <c r="B954" s="10" t="s">
        <v>242</v>
      </c>
      <c r="C954" s="660">
        <v>84.75</v>
      </c>
      <c r="D954" s="660">
        <v>38</v>
      </c>
      <c r="E954" s="660">
        <v>36</v>
      </c>
      <c r="F954" s="5">
        <f>E954*D954*C954</f>
        <v>115938</v>
      </c>
      <c r="G954" s="107"/>
      <c r="H954" s="107"/>
      <c r="I954" s="107"/>
      <c r="J954" s="107"/>
      <c r="K954" s="214"/>
    </row>
    <row r="955" spans="1:17" ht="27" hidden="1" customHeight="1" x14ac:dyDescent="0.25">
      <c r="A955" s="209"/>
      <c r="B955" s="10" t="s">
        <v>251</v>
      </c>
      <c r="C955" s="270">
        <v>12.16</v>
      </c>
      <c r="D955" s="270">
        <v>280</v>
      </c>
      <c r="E955" s="270">
        <v>72</v>
      </c>
      <c r="F955" s="5"/>
      <c r="G955" s="216"/>
      <c r="H955" s="216"/>
      <c r="I955" s="216"/>
      <c r="J955" s="115"/>
      <c r="K955" s="217"/>
      <c r="M955" s="75"/>
      <c r="N955" s="181"/>
      <c r="O955" s="185"/>
    </row>
    <row r="956" spans="1:17" s="78" customFormat="1" ht="24.75" hidden="1" customHeight="1" x14ac:dyDescent="0.25">
      <c r="A956" s="209"/>
      <c r="B956" s="10"/>
      <c r="C956" s="208"/>
      <c r="D956" s="208"/>
      <c r="E956" s="208"/>
      <c r="F956" s="5">
        <f t="shared" ref="F956:F958" si="37">E956*D956*C956</f>
        <v>0</v>
      </c>
      <c r="G956" s="4"/>
      <c r="H956" s="4"/>
      <c r="I956" s="4"/>
      <c r="J956" s="115"/>
      <c r="K956" s="182"/>
      <c r="M956" s="75"/>
      <c r="N956" s="181"/>
      <c r="O956" s="185"/>
      <c r="P956" s="184"/>
      <c r="Q956" s="188"/>
    </row>
    <row r="957" spans="1:17" hidden="1" x14ac:dyDescent="0.25">
      <c r="A957" s="209"/>
      <c r="B957" s="10"/>
      <c r="C957" s="208"/>
      <c r="D957" s="208"/>
      <c r="E957" s="208"/>
      <c r="F957" s="5">
        <f t="shared" si="37"/>
        <v>0</v>
      </c>
      <c r="K957" s="114"/>
    </row>
    <row r="958" spans="1:17" hidden="1" x14ac:dyDescent="0.25">
      <c r="A958" s="209"/>
      <c r="B958" s="10"/>
      <c r="C958" s="208"/>
      <c r="D958" s="208"/>
      <c r="E958" s="208"/>
      <c r="F958" s="5">
        <f t="shared" si="37"/>
        <v>0</v>
      </c>
      <c r="K958" s="114"/>
    </row>
    <row r="959" spans="1:17" ht="36.75" customHeight="1" x14ac:dyDescent="0.25">
      <c r="A959" s="922" t="s">
        <v>20</v>
      </c>
      <c r="B959" s="923"/>
      <c r="C959" s="144" t="s">
        <v>21</v>
      </c>
      <c r="D959" s="144" t="s">
        <v>21</v>
      </c>
      <c r="E959" s="223" t="s">
        <v>12</v>
      </c>
      <c r="F959" s="146">
        <f>SUM(F954:F958)</f>
        <v>115938</v>
      </c>
      <c r="K959" s="114"/>
    </row>
    <row r="960" spans="1:17" x14ac:dyDescent="0.25">
      <c r="A960" s="28"/>
      <c r="B960" s="29"/>
      <c r="C960" s="219"/>
      <c r="D960" s="219"/>
      <c r="E960" s="219"/>
      <c r="F960" s="219"/>
      <c r="K960" s="114"/>
    </row>
    <row r="961" spans="1:17" ht="138.75" customHeight="1" x14ac:dyDescent="0.35">
      <c r="A961" s="210" t="s">
        <v>24</v>
      </c>
      <c r="B961" s="210" t="s">
        <v>22</v>
      </c>
      <c r="C961" s="210" t="s">
        <v>204</v>
      </c>
      <c r="D961" s="210" t="s">
        <v>205</v>
      </c>
      <c r="E961" s="209" t="s">
        <v>202</v>
      </c>
      <c r="F961" s="12"/>
      <c r="K961" s="114"/>
    </row>
    <row r="962" spans="1:17" s="78" customFormat="1" ht="15.75" x14ac:dyDescent="0.25">
      <c r="A962" s="211">
        <v>1</v>
      </c>
      <c r="B962" s="211">
        <v>2</v>
      </c>
      <c r="C962" s="211">
        <v>3</v>
      </c>
      <c r="D962" s="211">
        <v>4</v>
      </c>
      <c r="E962" s="113">
        <v>5</v>
      </c>
      <c r="F962" s="97"/>
      <c r="K962" s="222"/>
      <c r="O962" s="188"/>
      <c r="P962" s="188"/>
      <c r="Q962" s="188"/>
    </row>
    <row r="963" spans="1:17" ht="78.75" customHeight="1" x14ac:dyDescent="0.35">
      <c r="A963" s="209" t="s">
        <v>89</v>
      </c>
      <c r="B963" s="10" t="s">
        <v>206</v>
      </c>
      <c r="C963" s="208"/>
      <c r="D963" s="208"/>
      <c r="E963" s="5"/>
      <c r="F963" s="12"/>
      <c r="K963" s="114"/>
    </row>
    <row r="964" spans="1:17" ht="36.75" customHeight="1" x14ac:dyDescent="0.35">
      <c r="A964" s="209"/>
      <c r="B964" s="10" t="s">
        <v>252</v>
      </c>
      <c r="C964" s="660" t="e">
        <f>#REF!</f>
        <v>#REF!</v>
      </c>
      <c r="D964" s="218">
        <v>0.03</v>
      </c>
      <c r="E964" s="5" t="e">
        <f>C964*D964</f>
        <v>#REF!</v>
      </c>
      <c r="F964" s="12"/>
      <c r="K964" s="114"/>
    </row>
    <row r="965" spans="1:17" hidden="1" x14ac:dyDescent="0.35">
      <c r="A965" s="209"/>
      <c r="B965" s="10"/>
      <c r="C965" s="208"/>
      <c r="D965" s="218">
        <v>0.03</v>
      </c>
      <c r="E965" s="5">
        <f>C965*D965</f>
        <v>0</v>
      </c>
      <c r="F965" s="12"/>
      <c r="K965" s="114"/>
    </row>
    <row r="966" spans="1:17" s="288" customFormat="1" ht="36.75" hidden="1" customHeight="1" x14ac:dyDescent="0.35">
      <c r="A966" s="290"/>
      <c r="B966" s="10"/>
      <c r="C966" s="291"/>
      <c r="D966" s="218">
        <v>7.4999999999999997E-2</v>
      </c>
      <c r="E966" s="5">
        <f>C966*D966</f>
        <v>0</v>
      </c>
      <c r="F966" s="12"/>
      <c r="K966" s="114"/>
      <c r="O966" s="184"/>
      <c r="P966" s="184"/>
      <c r="Q966" s="184"/>
    </row>
    <row r="967" spans="1:17" ht="36.75" hidden="1" customHeight="1" x14ac:dyDescent="0.35">
      <c r="A967" s="209"/>
      <c r="B967" s="10"/>
      <c r="C967" s="208"/>
      <c r="D967" s="218">
        <v>2.5000000000000001E-2</v>
      </c>
      <c r="E967" s="5">
        <f>C967*D967</f>
        <v>0</v>
      </c>
      <c r="F967" s="12"/>
      <c r="K967" s="114"/>
    </row>
    <row r="968" spans="1:17" ht="36.75" hidden="1" customHeight="1" x14ac:dyDescent="0.35">
      <c r="A968" s="209"/>
      <c r="B968" s="10"/>
      <c r="C968" s="208"/>
      <c r="D968" s="218">
        <v>0.05</v>
      </c>
      <c r="E968" s="5">
        <f>C968*D968</f>
        <v>0</v>
      </c>
      <c r="F968" s="12"/>
      <c r="K968" s="114"/>
    </row>
    <row r="969" spans="1:17" ht="36.75" customHeight="1" x14ac:dyDescent="0.35">
      <c r="A969" s="922" t="s">
        <v>20</v>
      </c>
      <c r="B969" s="923"/>
      <c r="C969" s="144" t="s">
        <v>21</v>
      </c>
      <c r="D969" s="144" t="s">
        <v>21</v>
      </c>
      <c r="E969" s="146" t="e">
        <f>SUM(E964:E968)</f>
        <v>#REF!</v>
      </c>
      <c r="F969" s="220"/>
      <c r="K969" s="114"/>
    </row>
    <row r="970" spans="1:17" x14ac:dyDescent="0.25">
      <c r="K970" s="114"/>
    </row>
    <row r="971" spans="1:17" hidden="1" x14ac:dyDescent="0.25">
      <c r="K971" s="114"/>
    </row>
    <row r="972" spans="1:17" hidden="1" x14ac:dyDescent="0.25">
      <c r="A972" s="868" t="s">
        <v>124</v>
      </c>
      <c r="B972" s="868"/>
      <c r="C972" s="868"/>
      <c r="D972" s="868"/>
      <c r="E972" s="868"/>
      <c r="F972" s="868"/>
      <c r="G972" s="868"/>
      <c r="H972" s="868"/>
      <c r="I972" s="868"/>
      <c r="J972" s="868"/>
      <c r="K972" s="115"/>
    </row>
    <row r="973" spans="1:17" hidden="1" x14ac:dyDescent="0.25">
      <c r="A973" s="174"/>
      <c r="B973" s="174"/>
      <c r="C973" s="174"/>
      <c r="D973" s="174"/>
      <c r="E973" s="174"/>
      <c r="F973" s="174"/>
      <c r="G973" s="174"/>
      <c r="H973" s="174"/>
      <c r="I973" s="850" t="s">
        <v>172</v>
      </c>
      <c r="J973" s="850"/>
    </row>
    <row r="974" spans="1:17" ht="56.25" hidden="1" x14ac:dyDescent="0.25">
      <c r="A974" s="14" t="s">
        <v>24</v>
      </c>
      <c r="B974" s="14" t="s">
        <v>14</v>
      </c>
      <c r="C974" s="167" t="s">
        <v>132</v>
      </c>
      <c r="D974" s="167" t="s">
        <v>133</v>
      </c>
      <c r="E974" s="167" t="s">
        <v>134</v>
      </c>
      <c r="G974" s="174"/>
      <c r="H974" s="174"/>
      <c r="I974" s="133" t="s">
        <v>115</v>
      </c>
      <c r="J974" s="133" t="s">
        <v>173</v>
      </c>
      <c r="K974" s="120"/>
    </row>
    <row r="975" spans="1:17" hidden="1" x14ac:dyDescent="0.25">
      <c r="A975" s="91">
        <v>1</v>
      </c>
      <c r="B975" s="91">
        <v>2</v>
      </c>
      <c r="C975" s="113">
        <v>3</v>
      </c>
      <c r="D975" s="113">
        <v>4</v>
      </c>
      <c r="E975" s="113">
        <v>5</v>
      </c>
      <c r="G975" s="174"/>
      <c r="H975" s="174"/>
      <c r="I975" s="134"/>
      <c r="J975" s="133"/>
    </row>
    <row r="976" spans="1:17" ht="129" hidden="1" customHeight="1" x14ac:dyDescent="0.25">
      <c r="A976" s="84">
        <v>1</v>
      </c>
      <c r="B976" s="90" t="s">
        <v>123</v>
      </c>
      <c r="C976" s="165"/>
      <c r="D976" s="77">
        <v>12</v>
      </c>
      <c r="E976" s="85"/>
      <c r="G976" s="86"/>
      <c r="H976" s="87"/>
      <c r="I976" s="138"/>
      <c r="J976" s="138"/>
    </row>
    <row r="977" spans="1:17" ht="35.25" hidden="1" customHeight="1" x14ac:dyDescent="0.25">
      <c r="A977" s="84">
        <v>2</v>
      </c>
      <c r="B977" s="90" t="s">
        <v>160</v>
      </c>
      <c r="C977" s="165"/>
      <c r="D977" s="77"/>
      <c r="E977" s="85"/>
      <c r="G977" s="86"/>
      <c r="H977" s="87"/>
      <c r="I977" s="138"/>
      <c r="J977" s="138"/>
    </row>
    <row r="978" spans="1:17" ht="45.75" hidden="1" customHeight="1" x14ac:dyDescent="0.25">
      <c r="A978" s="147"/>
      <c r="B978" s="145" t="s">
        <v>20</v>
      </c>
      <c r="C978" s="148"/>
      <c r="D978" s="149"/>
      <c r="E978" s="146">
        <f>E977+E976</f>
        <v>0</v>
      </c>
      <c r="G978" s="174"/>
      <c r="H978" s="174"/>
      <c r="I978" s="135">
        <f>SUM(I976:I977)</f>
        <v>0</v>
      </c>
      <c r="J978" s="135">
        <f>SUM(J976:J977)</f>
        <v>0</v>
      </c>
    </row>
    <row r="979" spans="1:17" hidden="1" x14ac:dyDescent="0.25"/>
    <row r="980" spans="1:17" ht="36.75" hidden="1" customHeight="1" x14ac:dyDescent="0.25">
      <c r="A980" s="880" t="s">
        <v>190</v>
      </c>
      <c r="B980" s="880"/>
      <c r="C980" s="880"/>
      <c r="D980" s="880"/>
      <c r="E980" s="880"/>
      <c r="F980" s="880"/>
      <c r="G980" s="880"/>
      <c r="H980" s="880"/>
      <c r="I980" s="880"/>
      <c r="J980" s="880"/>
    </row>
    <row r="981" spans="1:17" hidden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</row>
    <row r="982" spans="1:17" hidden="1" x14ac:dyDescent="0.25">
      <c r="A982" s="865" t="s">
        <v>121</v>
      </c>
      <c r="B982" s="865"/>
      <c r="C982" s="865"/>
      <c r="D982" s="865"/>
      <c r="E982" s="865"/>
      <c r="F982" s="865"/>
      <c r="G982" s="865"/>
      <c r="H982" s="865"/>
      <c r="I982" s="865"/>
      <c r="J982" s="865"/>
      <c r="K982" s="125"/>
    </row>
    <row r="983" spans="1:17" hidden="1" x14ac:dyDescent="0.25">
      <c r="A983" s="163"/>
      <c r="B983" s="24"/>
      <c r="C983" s="163"/>
      <c r="D983" s="163"/>
      <c r="E983" s="163"/>
      <c r="F983" s="163"/>
      <c r="I983" s="850" t="s">
        <v>172</v>
      </c>
      <c r="J983" s="850"/>
      <c r="K983" s="111"/>
    </row>
    <row r="984" spans="1:17" ht="116.25" hidden="1" x14ac:dyDescent="0.25">
      <c r="A984" s="167" t="s">
        <v>24</v>
      </c>
      <c r="B984" s="167" t="s">
        <v>14</v>
      </c>
      <c r="C984" s="167" t="s">
        <v>40</v>
      </c>
      <c r="D984" s="167" t="s">
        <v>38</v>
      </c>
      <c r="E984" s="167" t="s">
        <v>39</v>
      </c>
      <c r="F984" s="167" t="s">
        <v>80</v>
      </c>
      <c r="I984" s="133" t="s">
        <v>115</v>
      </c>
      <c r="J984" s="133" t="s">
        <v>173</v>
      </c>
      <c r="K984" s="122"/>
      <c r="O984" s="106"/>
    </row>
    <row r="985" spans="1:17" hidden="1" x14ac:dyDescent="0.25">
      <c r="A985" s="113">
        <v>1</v>
      </c>
      <c r="B985" s="113">
        <v>2</v>
      </c>
      <c r="C985" s="113">
        <v>3</v>
      </c>
      <c r="D985" s="113">
        <v>4</v>
      </c>
      <c r="E985" s="113">
        <v>5</v>
      </c>
      <c r="F985" s="113">
        <v>6</v>
      </c>
      <c r="G985" s="78"/>
      <c r="H985" s="78"/>
      <c r="I985" s="136"/>
      <c r="J985" s="136"/>
      <c r="O985" s="106"/>
    </row>
    <row r="986" spans="1:17" ht="69.75" hidden="1" x14ac:dyDescent="0.25">
      <c r="A986" s="167">
        <v>1</v>
      </c>
      <c r="B986" s="10" t="s">
        <v>28</v>
      </c>
      <c r="C986" s="167" t="s">
        <v>21</v>
      </c>
      <c r="D986" s="167" t="s">
        <v>21</v>
      </c>
      <c r="E986" s="167" t="s">
        <v>21</v>
      </c>
      <c r="F986" s="5">
        <f>F988</f>
        <v>0</v>
      </c>
      <c r="I986" s="137">
        <f>I988</f>
        <v>0</v>
      </c>
      <c r="J986" s="137">
        <f>J988</f>
        <v>0</v>
      </c>
      <c r="O986" s="106"/>
    </row>
    <row r="987" spans="1:17" s="78" customFormat="1" hidden="1" x14ac:dyDescent="0.25">
      <c r="A987" s="873" t="s">
        <v>29</v>
      </c>
      <c r="B987" s="10" t="s">
        <v>1</v>
      </c>
      <c r="C987" s="167"/>
      <c r="D987" s="167"/>
      <c r="E987" s="167"/>
      <c r="F987" s="5"/>
      <c r="G987" s="67"/>
      <c r="H987" s="67"/>
      <c r="I987" s="137"/>
      <c r="J987" s="137"/>
      <c r="K987" s="79"/>
      <c r="O987" s="186"/>
      <c r="P987" s="188"/>
      <c r="Q987" s="188"/>
    </row>
    <row r="988" spans="1:17" ht="69.75" hidden="1" x14ac:dyDescent="0.25">
      <c r="A988" s="873"/>
      <c r="B988" s="10" t="s">
        <v>30</v>
      </c>
      <c r="C988" s="167" t="e">
        <f>F988/E988/D988</f>
        <v>#DIV/0!</v>
      </c>
      <c r="D988" s="167"/>
      <c r="E988" s="167"/>
      <c r="F988" s="5"/>
      <c r="I988" s="143"/>
      <c r="J988" s="143"/>
      <c r="O988" s="106"/>
    </row>
    <row r="989" spans="1:17" ht="69.75" hidden="1" x14ac:dyDescent="0.25">
      <c r="A989" s="167">
        <v>2</v>
      </c>
      <c r="B989" s="10" t="s">
        <v>34</v>
      </c>
      <c r="C989" s="167" t="s">
        <v>21</v>
      </c>
      <c r="D989" s="167" t="s">
        <v>21</v>
      </c>
      <c r="E989" s="167" t="s">
        <v>21</v>
      </c>
      <c r="F989" s="5">
        <f>F991</f>
        <v>0</v>
      </c>
      <c r="I989" s="137">
        <f>I991</f>
        <v>0</v>
      </c>
      <c r="J989" s="137">
        <f>J991</f>
        <v>0</v>
      </c>
      <c r="O989" s="106"/>
    </row>
    <row r="990" spans="1:17" hidden="1" x14ac:dyDescent="0.25">
      <c r="A990" s="873" t="s">
        <v>35</v>
      </c>
      <c r="B990" s="10" t="s">
        <v>1</v>
      </c>
      <c r="C990" s="167"/>
      <c r="D990" s="167"/>
      <c r="E990" s="167"/>
      <c r="F990" s="5"/>
      <c r="I990" s="137"/>
      <c r="J990" s="137"/>
      <c r="O990" s="106"/>
    </row>
    <row r="991" spans="1:17" ht="69.75" hidden="1" x14ac:dyDescent="0.25">
      <c r="A991" s="873"/>
      <c r="B991" s="10" t="s">
        <v>30</v>
      </c>
      <c r="C991" s="167" t="e">
        <f t="shared" ref="C991" si="38">F991/E991/D991</f>
        <v>#DIV/0!</v>
      </c>
      <c r="D991" s="167"/>
      <c r="E991" s="167"/>
      <c r="F991" s="5"/>
      <c r="I991" s="143"/>
      <c r="J991" s="143"/>
      <c r="O991" s="106"/>
    </row>
    <row r="992" spans="1:17" ht="39.75" hidden="1" customHeight="1" x14ac:dyDescent="0.25">
      <c r="A992" s="147"/>
      <c r="B992" s="145" t="s">
        <v>20</v>
      </c>
      <c r="C992" s="144" t="s">
        <v>21</v>
      </c>
      <c r="D992" s="144" t="s">
        <v>21</v>
      </c>
      <c r="E992" s="144" t="s">
        <v>21</v>
      </c>
      <c r="F992" s="146">
        <f>F989+F986</f>
        <v>0</v>
      </c>
      <c r="I992" s="137">
        <f>I986+I989</f>
        <v>0</v>
      </c>
      <c r="J992" s="137">
        <f>J986+J989</f>
        <v>0</v>
      </c>
      <c r="O992" s="106"/>
    </row>
    <row r="993" spans="1:17" hidden="1" x14ac:dyDescent="0.25">
      <c r="A993" s="17"/>
      <c r="B993" s="11"/>
      <c r="C993" s="17"/>
      <c r="D993" s="17"/>
      <c r="E993" s="17"/>
      <c r="F993" s="17"/>
      <c r="G993" s="121"/>
      <c r="O993" s="106"/>
    </row>
    <row r="994" spans="1:17" hidden="1" x14ac:dyDescent="0.25">
      <c r="A994" s="865" t="s">
        <v>118</v>
      </c>
      <c r="B994" s="865"/>
      <c r="C994" s="865"/>
      <c r="D994" s="865"/>
      <c r="E994" s="865"/>
      <c r="F994" s="865"/>
      <c r="G994" s="865"/>
      <c r="H994" s="865"/>
      <c r="I994" s="865"/>
      <c r="J994" s="865"/>
      <c r="O994" s="106"/>
    </row>
    <row r="995" spans="1:17" hidden="1" x14ac:dyDescent="0.25">
      <c r="A995" s="163"/>
      <c r="B995" s="24"/>
      <c r="C995" s="163"/>
      <c r="D995" s="163"/>
      <c r="E995" s="163"/>
      <c r="F995" s="163"/>
      <c r="I995" s="850" t="s">
        <v>172</v>
      </c>
      <c r="J995" s="850"/>
      <c r="O995" s="106"/>
    </row>
    <row r="996" spans="1:17" ht="116.25" hidden="1" x14ac:dyDescent="0.25">
      <c r="A996" s="167" t="s">
        <v>24</v>
      </c>
      <c r="B996" s="167" t="s">
        <v>14</v>
      </c>
      <c r="C996" s="167" t="s">
        <v>163</v>
      </c>
      <c r="D996" s="167" t="s">
        <v>38</v>
      </c>
      <c r="E996" s="167" t="s">
        <v>39</v>
      </c>
      <c r="F996" s="167" t="s">
        <v>80</v>
      </c>
      <c r="I996" s="133" t="s">
        <v>115</v>
      </c>
      <c r="J996" s="133" t="s">
        <v>173</v>
      </c>
      <c r="K996" s="122"/>
      <c r="O996" s="106"/>
    </row>
    <row r="997" spans="1:17" hidden="1" x14ac:dyDescent="0.25">
      <c r="A997" s="112">
        <v>1</v>
      </c>
      <c r="B997" s="112">
        <v>2</v>
      </c>
      <c r="C997" s="112">
        <v>3</v>
      </c>
      <c r="D997" s="112">
        <v>4</v>
      </c>
      <c r="E997" s="112">
        <v>5</v>
      </c>
      <c r="F997" s="112">
        <v>6</v>
      </c>
      <c r="G997" s="8"/>
      <c r="H997" s="8"/>
      <c r="I997" s="136"/>
      <c r="J997" s="136"/>
      <c r="O997" s="106"/>
    </row>
    <row r="998" spans="1:17" ht="69.75" hidden="1" x14ac:dyDescent="0.25">
      <c r="A998" s="167">
        <v>1</v>
      </c>
      <c r="B998" s="10" t="s">
        <v>28</v>
      </c>
      <c r="C998" s="167" t="s">
        <v>21</v>
      </c>
      <c r="D998" s="167" t="s">
        <v>21</v>
      </c>
      <c r="E998" s="167" t="s">
        <v>21</v>
      </c>
      <c r="F998" s="5">
        <f>F1000+F1002+F1001+F1003</f>
        <v>0</v>
      </c>
      <c r="I998" s="137">
        <f>I1000+I1001+I1002+I1003</f>
        <v>0</v>
      </c>
      <c r="J998" s="137">
        <f>J1000+J1001+J1002+J1003</f>
        <v>0</v>
      </c>
      <c r="O998" s="106"/>
    </row>
    <row r="999" spans="1:17" s="8" customFormat="1" hidden="1" x14ac:dyDescent="0.25">
      <c r="A999" s="167"/>
      <c r="B999" s="10" t="s">
        <v>1</v>
      </c>
      <c r="C999" s="167"/>
      <c r="D999" s="167"/>
      <c r="E999" s="167"/>
      <c r="F999" s="5"/>
      <c r="G999" s="67"/>
      <c r="H999" s="67"/>
      <c r="I999" s="137"/>
      <c r="J999" s="137"/>
      <c r="K999" s="80"/>
      <c r="O999" s="187"/>
      <c r="P999" s="192"/>
      <c r="Q999" s="192"/>
    </row>
    <row r="1000" spans="1:17" ht="46.5" hidden="1" x14ac:dyDescent="0.25">
      <c r="A1000" s="167" t="s">
        <v>29</v>
      </c>
      <c r="B1000" s="10" t="s">
        <v>32</v>
      </c>
      <c r="C1000" s="167" t="e">
        <f t="shared" ref="C1000:C1001" si="39">F1000/E1000/D1000</f>
        <v>#DIV/0!</v>
      </c>
      <c r="D1000" s="167"/>
      <c r="E1000" s="167"/>
      <c r="F1000" s="5"/>
      <c r="I1000" s="143"/>
      <c r="J1000" s="143"/>
      <c r="O1000" s="106"/>
    </row>
    <row r="1001" spans="1:17" ht="46.5" hidden="1" x14ac:dyDescent="0.25">
      <c r="A1001" s="167" t="s">
        <v>31</v>
      </c>
      <c r="B1001" s="10" t="s">
        <v>33</v>
      </c>
      <c r="C1001" s="167" t="e">
        <f t="shared" si="39"/>
        <v>#DIV/0!</v>
      </c>
      <c r="D1001" s="167"/>
      <c r="E1001" s="167"/>
      <c r="F1001" s="5"/>
      <c r="I1001" s="143"/>
      <c r="J1001" s="143"/>
      <c r="O1001" s="106"/>
    </row>
    <row r="1002" spans="1:17" hidden="1" x14ac:dyDescent="0.25">
      <c r="A1002" s="167"/>
      <c r="B1002" s="10"/>
      <c r="C1002" s="167"/>
      <c r="D1002" s="167"/>
      <c r="E1002" s="167"/>
      <c r="F1002" s="5"/>
      <c r="I1002" s="143"/>
      <c r="J1002" s="143"/>
      <c r="O1002" s="106"/>
    </row>
    <row r="1003" spans="1:17" hidden="1" x14ac:dyDescent="0.25">
      <c r="A1003" s="167"/>
      <c r="B1003" s="10"/>
      <c r="C1003" s="167"/>
      <c r="D1003" s="167"/>
      <c r="E1003" s="167"/>
      <c r="F1003" s="5"/>
      <c r="I1003" s="143"/>
      <c r="J1003" s="143"/>
      <c r="O1003" s="106"/>
    </row>
    <row r="1004" spans="1:17" ht="69.75" hidden="1" x14ac:dyDescent="0.25">
      <c r="A1004" s="167">
        <v>2</v>
      </c>
      <c r="B1004" s="10" t="s">
        <v>34</v>
      </c>
      <c r="C1004" s="167" t="s">
        <v>21</v>
      </c>
      <c r="D1004" s="167" t="s">
        <v>21</v>
      </c>
      <c r="E1004" s="167" t="s">
        <v>21</v>
      </c>
      <c r="F1004" s="5">
        <f>F1006+F1008+F1007+F1009</f>
        <v>0</v>
      </c>
      <c r="I1004" s="137">
        <f>I1006+I1007+I1008+I1009</f>
        <v>0</v>
      </c>
      <c r="J1004" s="137">
        <f>J1006+J1007+J1008+J1009</f>
        <v>0</v>
      </c>
      <c r="O1004" s="106"/>
    </row>
    <row r="1005" spans="1:17" hidden="1" x14ac:dyDescent="0.25">
      <c r="A1005" s="167"/>
      <c r="B1005" s="10" t="s">
        <v>1</v>
      </c>
      <c r="C1005" s="167"/>
      <c r="D1005" s="167"/>
      <c r="E1005" s="167"/>
      <c r="F1005" s="5"/>
      <c r="I1005" s="137"/>
      <c r="J1005" s="137"/>
      <c r="O1005" s="106"/>
    </row>
    <row r="1006" spans="1:17" ht="46.5" hidden="1" x14ac:dyDescent="0.25">
      <c r="A1006" s="167" t="s">
        <v>35</v>
      </c>
      <c r="B1006" s="10" t="s">
        <v>32</v>
      </c>
      <c r="C1006" s="167" t="e">
        <f t="shared" ref="C1006:C1007" si="40">F1006/E1006/D1006</f>
        <v>#DIV/0!</v>
      </c>
      <c r="D1006" s="167"/>
      <c r="E1006" s="167"/>
      <c r="F1006" s="5"/>
      <c r="I1006" s="143"/>
      <c r="J1006" s="143"/>
      <c r="O1006" s="106"/>
    </row>
    <row r="1007" spans="1:17" ht="46.5" hidden="1" x14ac:dyDescent="0.25">
      <c r="A1007" s="167" t="s">
        <v>36</v>
      </c>
      <c r="B1007" s="10" t="s">
        <v>33</v>
      </c>
      <c r="C1007" s="167" t="e">
        <f t="shared" si="40"/>
        <v>#DIV/0!</v>
      </c>
      <c r="D1007" s="167"/>
      <c r="E1007" s="167"/>
      <c r="F1007" s="5"/>
      <c r="I1007" s="143"/>
      <c r="J1007" s="143"/>
      <c r="O1007" s="106"/>
    </row>
    <row r="1008" spans="1:17" hidden="1" x14ac:dyDescent="0.25">
      <c r="A1008" s="167"/>
      <c r="B1008" s="10"/>
      <c r="C1008" s="167"/>
      <c r="D1008" s="167"/>
      <c r="E1008" s="167"/>
      <c r="F1008" s="5"/>
      <c r="I1008" s="143"/>
      <c r="J1008" s="143"/>
      <c r="O1008" s="106"/>
    </row>
    <row r="1009" spans="1:17" hidden="1" x14ac:dyDescent="0.25">
      <c r="A1009" s="167"/>
      <c r="B1009" s="10"/>
      <c r="C1009" s="167"/>
      <c r="D1009" s="167"/>
      <c r="E1009" s="167"/>
      <c r="F1009" s="5"/>
      <c r="I1009" s="143"/>
      <c r="J1009" s="143"/>
      <c r="O1009" s="106"/>
    </row>
    <row r="1010" spans="1:17" hidden="1" x14ac:dyDescent="0.25">
      <c r="A1010" s="147"/>
      <c r="B1010" s="145" t="s">
        <v>20</v>
      </c>
      <c r="C1010" s="144" t="s">
        <v>21</v>
      </c>
      <c r="D1010" s="144" t="s">
        <v>21</v>
      </c>
      <c r="E1010" s="144" t="s">
        <v>21</v>
      </c>
      <c r="F1010" s="146">
        <f>F1004+F998</f>
        <v>0</v>
      </c>
      <c r="I1010" s="137">
        <f>I998+I1004</f>
        <v>0</v>
      </c>
      <c r="J1010" s="137">
        <f>J998+J1004</f>
        <v>0</v>
      </c>
      <c r="O1010" s="106"/>
    </row>
    <row r="1011" spans="1:17" hidden="1" x14ac:dyDescent="0.25">
      <c r="A1011" s="17"/>
      <c r="B1011" s="11"/>
      <c r="C1011" s="17"/>
      <c r="D1011" s="17"/>
      <c r="E1011" s="17"/>
      <c r="F1011" s="17"/>
      <c r="O1011" s="106"/>
    </row>
    <row r="1012" spans="1:17" hidden="1" x14ac:dyDescent="0.25">
      <c r="A1012" s="865" t="s">
        <v>119</v>
      </c>
      <c r="B1012" s="865"/>
      <c r="C1012" s="865"/>
      <c r="D1012" s="865"/>
      <c r="E1012" s="865"/>
      <c r="F1012" s="865"/>
      <c r="G1012" s="865"/>
      <c r="H1012" s="865"/>
      <c r="I1012" s="865"/>
      <c r="J1012" s="865"/>
      <c r="O1012" s="106"/>
    </row>
    <row r="1013" spans="1:17" hidden="1" x14ac:dyDescent="0.25">
      <c r="A1013" s="163"/>
      <c r="B1013" s="24"/>
      <c r="C1013" s="163"/>
      <c r="D1013" s="163"/>
      <c r="E1013" s="163"/>
      <c r="F1013" s="163"/>
      <c r="I1013" s="850" t="s">
        <v>172</v>
      </c>
      <c r="J1013" s="850"/>
      <c r="O1013" s="106"/>
    </row>
    <row r="1014" spans="1:17" ht="93" hidden="1" x14ac:dyDescent="0.25">
      <c r="A1014" s="167" t="s">
        <v>24</v>
      </c>
      <c r="B1014" s="167" t="s">
        <v>14</v>
      </c>
      <c r="C1014" s="167" t="s">
        <v>43</v>
      </c>
      <c r="D1014" s="167" t="s">
        <v>41</v>
      </c>
      <c r="E1014" s="167" t="s">
        <v>44</v>
      </c>
      <c r="F1014" s="167" t="s">
        <v>42</v>
      </c>
      <c r="I1014" s="133" t="s">
        <v>115</v>
      </c>
      <c r="J1014" s="133" t="s">
        <v>173</v>
      </c>
      <c r="K1014" s="122"/>
      <c r="O1014" s="106"/>
    </row>
    <row r="1015" spans="1:17" hidden="1" x14ac:dyDescent="0.25">
      <c r="A1015" s="113">
        <v>1</v>
      </c>
      <c r="B1015" s="113">
        <v>2</v>
      </c>
      <c r="C1015" s="113">
        <v>3</v>
      </c>
      <c r="D1015" s="113">
        <v>4</v>
      </c>
      <c r="E1015" s="113">
        <v>5</v>
      </c>
      <c r="F1015" s="113">
        <v>6</v>
      </c>
      <c r="G1015" s="78"/>
      <c r="H1015" s="78"/>
      <c r="I1015" s="136"/>
      <c r="J1015" s="136"/>
      <c r="O1015" s="106"/>
    </row>
    <row r="1016" spans="1:17" ht="39.75" hidden="1" customHeight="1" x14ac:dyDescent="0.25">
      <c r="A1016" s="167">
        <v>1</v>
      </c>
      <c r="B1016" s="10" t="s">
        <v>45</v>
      </c>
      <c r="C1016" s="167"/>
      <c r="D1016" s="167"/>
      <c r="E1016" s="167">
        <v>50</v>
      </c>
      <c r="F1016" s="5">
        <f>E1016*D1016*C1016</f>
        <v>0</v>
      </c>
      <c r="I1016" s="138"/>
      <c r="J1016" s="138"/>
      <c r="O1016" s="106"/>
    </row>
    <row r="1017" spans="1:17" s="78" customFormat="1" ht="36.75" hidden="1" customHeight="1" x14ac:dyDescent="0.25">
      <c r="A1017" s="147"/>
      <c r="B1017" s="145" t="s">
        <v>20</v>
      </c>
      <c r="C1017" s="144" t="s">
        <v>21</v>
      </c>
      <c r="D1017" s="144" t="s">
        <v>21</v>
      </c>
      <c r="E1017" s="144" t="s">
        <v>21</v>
      </c>
      <c r="F1017" s="146">
        <f>F1016</f>
        <v>0</v>
      </c>
      <c r="G1017" s="67"/>
      <c r="H1017" s="67"/>
      <c r="I1017" s="135">
        <f>I1016</f>
        <v>0</v>
      </c>
      <c r="J1017" s="135">
        <f>J1016</f>
        <v>0</v>
      </c>
      <c r="K1017" s="79"/>
      <c r="O1017" s="186"/>
      <c r="P1017" s="188"/>
      <c r="Q1017" s="188"/>
    </row>
    <row r="1018" spans="1:17" hidden="1" x14ac:dyDescent="0.25">
      <c r="O1018" s="106"/>
    </row>
    <row r="1019" spans="1:17" ht="57.75" hidden="1" customHeight="1" x14ac:dyDescent="0.25">
      <c r="A1019" s="871" t="s">
        <v>189</v>
      </c>
      <c r="B1019" s="871"/>
      <c r="C1019" s="871"/>
      <c r="D1019" s="871"/>
      <c r="E1019" s="871"/>
      <c r="F1019" s="871"/>
      <c r="G1019" s="871"/>
      <c r="H1019" s="871"/>
      <c r="I1019" s="871"/>
      <c r="J1019" s="871"/>
      <c r="O1019" s="106"/>
    </row>
    <row r="1020" spans="1:17" hidden="1" x14ac:dyDescent="0.25">
      <c r="A1020" s="170"/>
      <c r="B1020" s="170"/>
      <c r="C1020" s="170"/>
      <c r="D1020" s="170"/>
      <c r="E1020" s="170"/>
      <c r="F1020" s="170"/>
      <c r="G1020" s="170"/>
      <c r="H1020" s="170"/>
      <c r="I1020" s="170"/>
      <c r="J1020" s="170"/>
    </row>
    <row r="1021" spans="1:17" hidden="1" x14ac:dyDescent="0.25">
      <c r="A1021" s="861" t="s">
        <v>118</v>
      </c>
      <c r="B1021" s="861"/>
      <c r="C1021" s="861"/>
      <c r="D1021" s="861"/>
      <c r="E1021" s="861"/>
      <c r="F1021" s="861"/>
      <c r="G1021" s="861"/>
      <c r="H1021" s="861"/>
      <c r="I1021" s="861"/>
      <c r="J1021" s="861"/>
      <c r="K1021" s="124"/>
    </row>
    <row r="1022" spans="1:17" hidden="1" x14ac:dyDescent="0.25">
      <c r="A1022" s="862"/>
      <c r="B1022" s="862"/>
      <c r="C1022" s="862"/>
      <c r="D1022" s="862"/>
      <c r="E1022" s="862"/>
      <c r="F1022" s="17"/>
      <c r="I1022" s="850" t="s">
        <v>172</v>
      </c>
      <c r="J1022" s="850"/>
      <c r="K1022" s="170"/>
    </row>
    <row r="1023" spans="1:17" ht="56.25" hidden="1" x14ac:dyDescent="0.25">
      <c r="A1023" s="167" t="s">
        <v>15</v>
      </c>
      <c r="B1023" s="167" t="s">
        <v>14</v>
      </c>
      <c r="C1023" s="167" t="s">
        <v>27</v>
      </c>
      <c r="D1023" s="167" t="s">
        <v>75</v>
      </c>
      <c r="E1023" s="167" t="s">
        <v>76</v>
      </c>
      <c r="I1023" s="133" t="s">
        <v>115</v>
      </c>
      <c r="J1023" s="133" t="s">
        <v>173</v>
      </c>
      <c r="K1023" s="81"/>
    </row>
    <row r="1024" spans="1:17" hidden="1" x14ac:dyDescent="0.25">
      <c r="A1024" s="113">
        <v>1</v>
      </c>
      <c r="B1024" s="113">
        <v>2</v>
      </c>
      <c r="C1024" s="113">
        <v>3</v>
      </c>
      <c r="D1024" s="113">
        <v>4</v>
      </c>
      <c r="E1024" s="113">
        <v>5</v>
      </c>
      <c r="F1024" s="78"/>
      <c r="G1024" s="78"/>
      <c r="H1024" s="78"/>
      <c r="I1024" s="136"/>
      <c r="J1024" s="136"/>
    </row>
    <row r="1025" spans="1:17" ht="162.75" hidden="1" x14ac:dyDescent="0.25">
      <c r="A1025" s="167">
        <v>1</v>
      </c>
      <c r="B1025" s="10" t="s">
        <v>105</v>
      </c>
      <c r="C1025" s="167"/>
      <c r="D1025" s="165" t="e">
        <f>E1025/C1025</f>
        <v>#DIV/0!</v>
      </c>
      <c r="E1025" s="165"/>
      <c r="I1025" s="138"/>
      <c r="J1025" s="138"/>
    </row>
    <row r="1026" spans="1:17" s="78" customFormat="1" hidden="1" x14ac:dyDescent="0.25">
      <c r="A1026" s="144"/>
      <c r="B1026" s="145" t="s">
        <v>20</v>
      </c>
      <c r="C1026" s="144"/>
      <c r="D1026" s="144" t="s">
        <v>21</v>
      </c>
      <c r="E1026" s="146">
        <f>E1025</f>
        <v>0</v>
      </c>
      <c r="F1026" s="67"/>
      <c r="G1026" s="67"/>
      <c r="H1026" s="67"/>
      <c r="I1026" s="135">
        <f>I1025</f>
        <v>0</v>
      </c>
      <c r="J1026" s="135">
        <f>J1025</f>
        <v>0</v>
      </c>
      <c r="K1026" s="79"/>
      <c r="O1026" s="188"/>
      <c r="P1026" s="188"/>
      <c r="Q1026" s="188"/>
    </row>
    <row r="1027" spans="1:17" hidden="1" x14ac:dyDescent="0.25"/>
    <row r="1028" spans="1:17" ht="65.25" customHeight="1" x14ac:dyDescent="0.25">
      <c r="A1028" s="871" t="s">
        <v>188</v>
      </c>
      <c r="B1028" s="871"/>
      <c r="C1028" s="871"/>
      <c r="D1028" s="871"/>
      <c r="E1028" s="871"/>
      <c r="F1028" s="871"/>
      <c r="G1028" s="871"/>
      <c r="H1028" s="871"/>
      <c r="I1028" s="871"/>
      <c r="J1028" s="871"/>
    </row>
    <row r="1029" spans="1:17" x14ac:dyDescent="0.25">
      <c r="A1029" s="17"/>
      <c r="B1029" s="11"/>
      <c r="C1029" s="17"/>
      <c r="D1029" s="17"/>
      <c r="E1029" s="17"/>
      <c r="F1029" s="17"/>
    </row>
    <row r="1030" spans="1:17" x14ac:dyDescent="0.25">
      <c r="A1030" s="861" t="s">
        <v>122</v>
      </c>
      <c r="B1030" s="861"/>
      <c r="C1030" s="861"/>
      <c r="D1030" s="861"/>
      <c r="E1030" s="861"/>
      <c r="F1030" s="861"/>
      <c r="G1030" s="861"/>
      <c r="H1030" s="861"/>
      <c r="I1030" s="861"/>
      <c r="J1030" s="861"/>
      <c r="K1030" s="124"/>
    </row>
    <row r="1031" spans="1:17" x14ac:dyDescent="0.25">
      <c r="A1031" s="23"/>
      <c r="B1031" s="11"/>
      <c r="C1031" s="17"/>
      <c r="D1031" s="17"/>
      <c r="E1031" s="17"/>
      <c r="F1031" s="17"/>
      <c r="I1031" s="850" t="s">
        <v>172</v>
      </c>
      <c r="J1031" s="850"/>
    </row>
    <row r="1032" spans="1:17" ht="93" x14ac:dyDescent="0.25">
      <c r="A1032" s="167" t="s">
        <v>24</v>
      </c>
      <c r="B1032" s="167" t="s">
        <v>46</v>
      </c>
      <c r="C1032" s="167" t="s">
        <v>53</v>
      </c>
      <c r="D1032" s="167" t="s">
        <v>54</v>
      </c>
      <c r="F1032" s="17"/>
      <c r="I1032" s="133" t="s">
        <v>115</v>
      </c>
      <c r="J1032" s="133" t="s">
        <v>173</v>
      </c>
    </row>
    <row r="1033" spans="1:17" x14ac:dyDescent="0.25">
      <c r="A1033" s="113">
        <v>1</v>
      </c>
      <c r="B1033" s="113">
        <v>2</v>
      </c>
      <c r="C1033" s="113">
        <v>3</v>
      </c>
      <c r="D1033" s="113">
        <v>4</v>
      </c>
      <c r="E1033" s="78"/>
      <c r="F1033" s="1"/>
      <c r="G1033" s="78"/>
      <c r="H1033" s="78"/>
      <c r="I1033" s="133"/>
      <c r="J1033" s="133"/>
    </row>
    <row r="1034" spans="1:17" ht="45" x14ac:dyDescent="0.25">
      <c r="A1034" s="171">
        <v>1</v>
      </c>
      <c r="B1034" s="26" t="s">
        <v>47</v>
      </c>
      <c r="C1034" s="171" t="s">
        <v>21</v>
      </c>
      <c r="D1034" s="5" t="e">
        <f>D1035</f>
        <v>#REF!</v>
      </c>
      <c r="F1034" s="17"/>
      <c r="I1034" s="138">
        <f>I1035</f>
        <v>0</v>
      </c>
      <c r="J1034" s="138">
        <f>J1035</f>
        <v>0</v>
      </c>
    </row>
    <row r="1035" spans="1:17" s="78" customFormat="1" x14ac:dyDescent="0.25">
      <c r="A1035" s="167" t="s">
        <v>29</v>
      </c>
      <c r="B1035" s="10" t="s">
        <v>48</v>
      </c>
      <c r="C1035" s="165" t="e">
        <f>E969+F959</f>
        <v>#REF!</v>
      </c>
      <c r="D1035" s="660" t="e">
        <f>ROUND(K1035,2)</f>
        <v>#REF!</v>
      </c>
      <c r="E1035" s="67"/>
      <c r="F1035" s="17"/>
      <c r="G1035" s="67"/>
      <c r="H1035" s="67"/>
      <c r="I1035" s="138"/>
      <c r="J1035" s="138"/>
      <c r="K1035" s="74" t="e">
        <f>C1035*0.22</f>
        <v>#REF!</v>
      </c>
      <c r="L1035" s="872" t="s">
        <v>114</v>
      </c>
      <c r="O1035" s="188"/>
      <c r="P1035" s="188"/>
      <c r="Q1035" s="188"/>
    </row>
    <row r="1036" spans="1:17" ht="67.5" x14ac:dyDescent="0.25">
      <c r="A1036" s="171">
        <v>2</v>
      </c>
      <c r="B1036" s="26" t="s">
        <v>49</v>
      </c>
      <c r="C1036" s="171" t="s">
        <v>21</v>
      </c>
      <c r="D1036" s="5" t="e">
        <f>D1038+D1039</f>
        <v>#REF!</v>
      </c>
      <c r="F1036" s="17"/>
      <c r="I1036" s="138">
        <f>I1038+I1039+I1040</f>
        <v>0</v>
      </c>
      <c r="J1036" s="138">
        <f>J1038+J1039+J1040</f>
        <v>0</v>
      </c>
      <c r="K1036" s="74"/>
      <c r="L1036" s="872"/>
    </row>
    <row r="1037" spans="1:17" x14ac:dyDescent="0.25">
      <c r="A1037" s="873" t="s">
        <v>35</v>
      </c>
      <c r="B1037" s="10" t="s">
        <v>1</v>
      </c>
      <c r="C1037" s="167"/>
      <c r="D1037" s="270"/>
      <c r="F1037" s="17"/>
      <c r="I1037" s="138"/>
      <c r="J1037" s="138"/>
      <c r="K1037" s="74"/>
      <c r="L1037" s="872"/>
      <c r="N1037" s="27"/>
      <c r="O1037" s="27"/>
      <c r="P1037" s="27"/>
      <c r="Q1037" s="27"/>
    </row>
    <row r="1038" spans="1:17" ht="69.75" x14ac:dyDescent="0.25">
      <c r="A1038" s="873"/>
      <c r="B1038" s="10" t="s">
        <v>50</v>
      </c>
      <c r="C1038" s="7" t="e">
        <f>C1035</f>
        <v>#REF!</v>
      </c>
      <c r="D1038" s="5" t="e">
        <f>ROUND(K1038,2)</f>
        <v>#REF!</v>
      </c>
      <c r="F1038" s="17"/>
      <c r="I1038" s="138"/>
      <c r="J1038" s="138"/>
      <c r="K1038" s="74" t="e">
        <f>C1038*0.029</f>
        <v>#REF!</v>
      </c>
      <c r="L1038" s="872"/>
      <c r="N1038" s="27"/>
      <c r="O1038" s="27"/>
      <c r="P1038" s="27"/>
      <c r="Q1038" s="27"/>
    </row>
    <row r="1039" spans="1:17" ht="93" x14ac:dyDescent="0.25">
      <c r="A1039" s="167" t="s">
        <v>37</v>
      </c>
      <c r="B1039" s="10" t="s">
        <v>51</v>
      </c>
      <c r="C1039" s="165" t="e">
        <f>C1035</f>
        <v>#REF!</v>
      </c>
      <c r="D1039" s="5" t="e">
        <f>ROUND(K1039,2)</f>
        <v>#REF!</v>
      </c>
      <c r="F1039" s="17"/>
      <c r="I1039" s="138"/>
      <c r="J1039" s="138"/>
      <c r="K1039" s="74" t="e">
        <f>C1039*0.002</f>
        <v>#REF!</v>
      </c>
      <c r="L1039" s="872"/>
      <c r="N1039" s="27"/>
      <c r="O1039" s="27"/>
      <c r="P1039" s="27"/>
      <c r="Q1039" s="27"/>
    </row>
    <row r="1040" spans="1:17" ht="67.5" x14ac:dyDescent="0.25">
      <c r="A1040" s="171">
        <v>3</v>
      </c>
      <c r="B1040" s="26" t="s">
        <v>52</v>
      </c>
      <c r="C1040" s="165" t="e">
        <f>C1035</f>
        <v>#REF!</v>
      </c>
      <c r="D1040" s="5" t="e">
        <f>ROUND(K1040,2)</f>
        <v>#REF!</v>
      </c>
      <c r="F1040" s="17"/>
      <c r="I1040" s="138"/>
      <c r="J1040" s="138"/>
      <c r="K1040" s="74" t="e">
        <f>C1040*0.051</f>
        <v>#REF!</v>
      </c>
      <c r="L1040" s="872"/>
      <c r="N1040" s="27"/>
      <c r="O1040" s="27"/>
      <c r="P1040" s="27"/>
      <c r="Q1040" s="27"/>
    </row>
    <row r="1041" spans="1:17" hidden="1" x14ac:dyDescent="0.25">
      <c r="A1041" s="171">
        <v>4</v>
      </c>
      <c r="B1041" s="26" t="s">
        <v>106</v>
      </c>
      <c r="C1041" s="165"/>
      <c r="D1041" s="165"/>
      <c r="F1041" s="17"/>
      <c r="I1041" s="138"/>
      <c r="J1041" s="138"/>
      <c r="N1041" s="27"/>
      <c r="O1041" s="27"/>
      <c r="P1041" s="27"/>
      <c r="Q1041" s="27"/>
    </row>
    <row r="1042" spans="1:17" ht="33" customHeight="1" x14ac:dyDescent="0.25">
      <c r="A1042" s="144"/>
      <c r="B1042" s="145" t="s">
        <v>20</v>
      </c>
      <c r="C1042" s="144" t="s">
        <v>21</v>
      </c>
      <c r="D1042" s="146" t="e">
        <f>D1040+D1036+D1034+D1041</f>
        <v>#REF!</v>
      </c>
      <c r="F1042" s="17"/>
      <c r="I1042" s="135">
        <f>I1041+I1040+I1036+I1034</f>
        <v>0</v>
      </c>
      <c r="J1042" s="135">
        <f>J1041+J1040+J1036+J1034</f>
        <v>0</v>
      </c>
      <c r="N1042" s="27"/>
      <c r="O1042" s="27"/>
      <c r="P1042" s="27"/>
      <c r="Q1042" s="27"/>
    </row>
    <row r="1044" spans="1:17" hidden="1" x14ac:dyDescent="0.25">
      <c r="A1044" s="869" t="s">
        <v>187</v>
      </c>
      <c r="B1044" s="869"/>
      <c r="C1044" s="869"/>
      <c r="D1044" s="869"/>
      <c r="E1044" s="869"/>
      <c r="F1044" s="869"/>
      <c r="G1044" s="869"/>
      <c r="H1044" s="869"/>
      <c r="I1044" s="869"/>
      <c r="J1044" s="869"/>
    </row>
    <row r="1045" spans="1:17" hidden="1" x14ac:dyDescent="0.25"/>
    <row r="1046" spans="1:17" hidden="1" x14ac:dyDescent="0.25">
      <c r="A1046" s="868" t="s">
        <v>162</v>
      </c>
      <c r="B1046" s="868"/>
      <c r="C1046" s="868"/>
      <c r="D1046" s="868"/>
      <c r="E1046" s="868"/>
      <c r="F1046" s="868"/>
      <c r="G1046" s="868"/>
      <c r="H1046" s="868"/>
      <c r="I1046" s="868"/>
      <c r="J1046" s="868"/>
      <c r="K1046" s="126"/>
    </row>
    <row r="1047" spans="1:17" hidden="1" x14ac:dyDescent="0.25">
      <c r="A1047" s="174"/>
      <c r="B1047" s="174"/>
      <c r="C1047" s="174"/>
      <c r="D1047" s="174"/>
      <c r="E1047" s="174"/>
      <c r="F1047" s="174"/>
      <c r="G1047" s="174"/>
      <c r="H1047" s="174"/>
      <c r="I1047" s="850" t="s">
        <v>172</v>
      </c>
      <c r="J1047" s="850"/>
    </row>
    <row r="1048" spans="1:17" ht="56.25" hidden="1" x14ac:dyDescent="0.25">
      <c r="A1048" s="14" t="s">
        <v>24</v>
      </c>
      <c r="B1048" s="14" t="s">
        <v>14</v>
      </c>
      <c r="C1048" s="167" t="s">
        <v>132</v>
      </c>
      <c r="D1048" s="167" t="s">
        <v>133</v>
      </c>
      <c r="E1048" s="167" t="s">
        <v>109</v>
      </c>
      <c r="G1048" s="174"/>
      <c r="H1048" s="174"/>
      <c r="I1048" s="133" t="s">
        <v>115</v>
      </c>
      <c r="J1048" s="133" t="s">
        <v>173</v>
      </c>
      <c r="K1048" s="120"/>
    </row>
    <row r="1049" spans="1:17" hidden="1" x14ac:dyDescent="0.25">
      <c r="A1049" s="91">
        <v>1</v>
      </c>
      <c r="B1049" s="91">
        <v>2</v>
      </c>
      <c r="C1049" s="113">
        <v>3</v>
      </c>
      <c r="D1049" s="113">
        <v>4</v>
      </c>
      <c r="E1049" s="113">
        <v>5</v>
      </c>
      <c r="G1049" s="174"/>
      <c r="H1049" s="174"/>
      <c r="I1049" s="138"/>
      <c r="J1049" s="138"/>
    </row>
    <row r="1050" spans="1:17" ht="69.75" hidden="1" x14ac:dyDescent="0.25">
      <c r="A1050" s="84">
        <v>1</v>
      </c>
      <c r="B1050" s="101" t="s">
        <v>166</v>
      </c>
      <c r="C1050" s="165"/>
      <c r="D1050" s="77" t="e">
        <f>E1050/C1050*100</f>
        <v>#DIV/0!</v>
      </c>
      <c r="E1050" s="85"/>
      <c r="G1050" s="86"/>
      <c r="H1050" s="87"/>
      <c r="I1050" s="138"/>
      <c r="J1050" s="138"/>
    </row>
    <row r="1051" spans="1:17" ht="116.25" hidden="1" x14ac:dyDescent="0.25">
      <c r="A1051" s="84">
        <v>2</v>
      </c>
      <c r="B1051" s="101" t="s">
        <v>164</v>
      </c>
      <c r="C1051" s="165"/>
      <c r="D1051" s="77" t="e">
        <f>E1051/C1051*100</f>
        <v>#DIV/0!</v>
      </c>
      <c r="E1051" s="85"/>
      <c r="G1051" s="86"/>
      <c r="H1051" s="87"/>
      <c r="I1051" s="138"/>
      <c r="J1051" s="138"/>
    </row>
    <row r="1052" spans="1:17" ht="93" hidden="1" x14ac:dyDescent="0.25">
      <c r="A1052" s="84">
        <v>3</v>
      </c>
      <c r="B1052" s="101" t="s">
        <v>165</v>
      </c>
      <c r="C1052" s="165"/>
      <c r="D1052" s="77" t="e">
        <f>E1052/C1052*100</f>
        <v>#DIV/0!</v>
      </c>
      <c r="E1052" s="85"/>
      <c r="G1052" s="86"/>
      <c r="H1052" s="87"/>
      <c r="I1052" s="138"/>
      <c r="J1052" s="138"/>
    </row>
    <row r="1053" spans="1:17" hidden="1" x14ac:dyDescent="0.25">
      <c r="A1053" s="147"/>
      <c r="B1053" s="145" t="s">
        <v>20</v>
      </c>
      <c r="C1053" s="148"/>
      <c r="D1053" s="149"/>
      <c r="E1053" s="146">
        <f>E1050</f>
        <v>0</v>
      </c>
      <c r="G1053" s="174"/>
      <c r="H1053" s="174"/>
      <c r="I1053" s="135">
        <f>I1050</f>
        <v>0</v>
      </c>
      <c r="J1053" s="135">
        <f>J1050</f>
        <v>0</v>
      </c>
    </row>
    <row r="1054" spans="1:17" hidden="1" x14ac:dyDescent="0.25"/>
    <row r="1055" spans="1:17" hidden="1" x14ac:dyDescent="0.25">
      <c r="A1055" s="869" t="s">
        <v>186</v>
      </c>
      <c r="B1055" s="869"/>
      <c r="C1055" s="869"/>
      <c r="D1055" s="869"/>
      <c r="E1055" s="869"/>
      <c r="F1055" s="869"/>
      <c r="G1055" s="869"/>
      <c r="H1055" s="869"/>
      <c r="I1055" s="869"/>
      <c r="J1055" s="869"/>
    </row>
    <row r="1056" spans="1:17" hidden="1" x14ac:dyDescent="0.25"/>
    <row r="1057" spans="1:20" hidden="1" x14ac:dyDescent="0.25">
      <c r="A1057" s="861" t="s">
        <v>131</v>
      </c>
      <c r="B1057" s="861"/>
      <c r="C1057" s="861"/>
      <c r="D1057" s="861"/>
      <c r="E1057" s="861"/>
      <c r="F1057" s="861"/>
      <c r="G1057" s="861"/>
      <c r="H1057" s="861"/>
      <c r="I1057" s="861"/>
      <c r="J1057" s="861"/>
      <c r="K1057" s="126"/>
    </row>
    <row r="1058" spans="1:20" hidden="1" x14ac:dyDescent="0.35">
      <c r="A1058" s="870"/>
      <c r="B1058" s="870"/>
      <c r="C1058" s="870"/>
      <c r="D1058" s="870"/>
      <c r="E1058" s="870"/>
      <c r="F1058" s="17"/>
      <c r="G1058" s="12"/>
      <c r="H1058" s="12"/>
      <c r="I1058" s="850" t="s">
        <v>172</v>
      </c>
      <c r="J1058" s="850"/>
    </row>
    <row r="1059" spans="1:20" s="12" customFormat="1" ht="93" hidden="1" x14ac:dyDescent="0.35">
      <c r="A1059" s="167" t="s">
        <v>24</v>
      </c>
      <c r="B1059" s="167" t="s">
        <v>14</v>
      </c>
      <c r="C1059" s="167" t="s">
        <v>58</v>
      </c>
      <c r="D1059" s="167" t="s">
        <v>55</v>
      </c>
      <c r="E1059" s="167" t="s">
        <v>7</v>
      </c>
      <c r="I1059" s="133" t="s">
        <v>115</v>
      </c>
      <c r="J1059" s="133" t="s">
        <v>173</v>
      </c>
      <c r="K1059" s="81"/>
      <c r="L1059" s="36"/>
      <c r="M1059" s="36"/>
      <c r="O1059" s="189"/>
      <c r="P1059" s="196"/>
      <c r="Q1059" s="196"/>
      <c r="R1059" s="92"/>
      <c r="S1059" s="92"/>
      <c r="T1059" s="92"/>
    </row>
    <row r="1060" spans="1:20" s="12" customFormat="1" hidden="1" x14ac:dyDescent="0.35">
      <c r="A1060" s="113">
        <v>1</v>
      </c>
      <c r="B1060" s="113">
        <v>2</v>
      </c>
      <c r="C1060" s="113">
        <v>3</v>
      </c>
      <c r="D1060" s="113">
        <v>4</v>
      </c>
      <c r="E1060" s="113">
        <v>5</v>
      </c>
      <c r="F1060" s="97"/>
      <c r="G1060" s="97"/>
      <c r="H1060" s="97"/>
      <c r="I1060" s="138"/>
      <c r="J1060" s="138"/>
      <c r="K1060" s="16"/>
      <c r="L1060" s="36"/>
      <c r="M1060" s="36"/>
      <c r="O1060" s="189"/>
      <c r="P1060" s="196"/>
      <c r="Q1060" s="196"/>
      <c r="R1060" s="92"/>
      <c r="S1060" s="92"/>
      <c r="T1060" s="92"/>
    </row>
    <row r="1061" spans="1:20" s="12" customFormat="1" hidden="1" x14ac:dyDescent="0.35">
      <c r="A1061" s="167">
        <v>1</v>
      </c>
      <c r="B1061" s="10" t="s">
        <v>56</v>
      </c>
      <c r="C1061" s="94">
        <f>C1063</f>
        <v>0</v>
      </c>
      <c r="D1061" s="14">
        <f>D1063</f>
        <v>1.5</v>
      </c>
      <c r="E1061" s="94">
        <f>E1063</f>
        <v>0</v>
      </c>
      <c r="I1061" s="138">
        <f>I1063</f>
        <v>0</v>
      </c>
      <c r="J1061" s="138">
        <f>J1063</f>
        <v>0</v>
      </c>
      <c r="K1061" s="16"/>
      <c r="L1061" s="36"/>
      <c r="M1061" s="36"/>
      <c r="O1061" s="189"/>
      <c r="P1061" s="196"/>
      <c r="Q1061" s="196"/>
      <c r="R1061" s="92"/>
      <c r="S1061" s="92"/>
      <c r="T1061" s="92"/>
    </row>
    <row r="1062" spans="1:20" s="97" customFormat="1" hidden="1" x14ac:dyDescent="0.35">
      <c r="A1062" s="167"/>
      <c r="B1062" s="10" t="s">
        <v>57</v>
      </c>
      <c r="C1062" s="165"/>
      <c r="D1062" s="167"/>
      <c r="E1062" s="165"/>
      <c r="F1062" s="12"/>
      <c r="G1062" s="12"/>
      <c r="H1062" s="12"/>
      <c r="I1062" s="138"/>
      <c r="J1062" s="138"/>
      <c r="K1062" s="98"/>
      <c r="L1062" s="99"/>
      <c r="M1062" s="99"/>
      <c r="O1062" s="190"/>
      <c r="P1062" s="197"/>
      <c r="Q1062" s="197"/>
      <c r="R1062" s="100"/>
      <c r="S1062" s="100"/>
      <c r="T1062" s="100"/>
    </row>
    <row r="1063" spans="1:20" s="12" customFormat="1" hidden="1" x14ac:dyDescent="0.35">
      <c r="A1063" s="167"/>
      <c r="B1063" s="10" t="s">
        <v>130</v>
      </c>
      <c r="C1063" s="165"/>
      <c r="D1063" s="167">
        <v>1.5</v>
      </c>
      <c r="E1063" s="165"/>
      <c r="I1063" s="138"/>
      <c r="J1063" s="138"/>
      <c r="K1063" s="16" t="s">
        <v>193</v>
      </c>
      <c r="L1063" s="36"/>
      <c r="M1063" s="36"/>
      <c r="O1063" s="189"/>
      <c r="P1063" s="196"/>
      <c r="Q1063" s="196"/>
      <c r="R1063" s="92"/>
      <c r="S1063" s="92"/>
      <c r="T1063" s="92"/>
    </row>
    <row r="1064" spans="1:20" s="12" customFormat="1" hidden="1" x14ac:dyDescent="0.35">
      <c r="A1064" s="144"/>
      <c r="B1064" s="145" t="s">
        <v>20</v>
      </c>
      <c r="C1064" s="144" t="s">
        <v>21</v>
      </c>
      <c r="D1064" s="144" t="s">
        <v>21</v>
      </c>
      <c r="E1064" s="146">
        <f>E1061</f>
        <v>0</v>
      </c>
      <c r="I1064" s="135">
        <f>I1061</f>
        <v>0</v>
      </c>
      <c r="J1064" s="135">
        <f>J1061</f>
        <v>0</v>
      </c>
      <c r="K1064" s="16"/>
      <c r="L1064" s="36"/>
      <c r="M1064" s="36"/>
      <c r="O1064" s="189"/>
      <c r="P1064" s="196"/>
      <c r="Q1064" s="196"/>
      <c r="R1064" s="92"/>
      <c r="S1064" s="92"/>
      <c r="T1064" s="92"/>
    </row>
    <row r="1065" spans="1:20" s="12" customFormat="1" hidden="1" x14ac:dyDescent="0.35">
      <c r="A1065" s="28"/>
      <c r="B1065" s="29"/>
      <c r="C1065" s="28"/>
      <c r="D1065" s="28"/>
      <c r="E1065" s="17"/>
      <c r="F1065" s="17"/>
      <c r="K1065" s="16"/>
      <c r="L1065" s="36"/>
      <c r="M1065" s="36"/>
      <c r="O1065" s="189"/>
      <c r="P1065" s="196"/>
      <c r="Q1065" s="196"/>
      <c r="R1065" s="92"/>
      <c r="S1065" s="92"/>
      <c r="T1065" s="92"/>
    </row>
    <row r="1066" spans="1:20" s="12" customFormat="1" hidden="1" x14ac:dyDescent="0.35">
      <c r="A1066" s="28"/>
      <c r="B1066" s="29"/>
      <c r="C1066" s="28"/>
      <c r="D1066" s="28"/>
      <c r="E1066" s="17"/>
      <c r="F1066" s="17"/>
      <c r="K1066" s="16"/>
      <c r="L1066" s="36"/>
      <c r="M1066" s="36"/>
      <c r="O1066" s="189"/>
      <c r="P1066" s="196"/>
      <c r="Q1066" s="196"/>
      <c r="R1066" s="92"/>
      <c r="S1066" s="92"/>
      <c r="T1066" s="92"/>
    </row>
    <row r="1067" spans="1:20" s="12" customFormat="1" hidden="1" x14ac:dyDescent="0.35">
      <c r="A1067" s="28"/>
      <c r="B1067" s="29"/>
      <c r="C1067" s="28"/>
      <c r="D1067" s="28"/>
      <c r="E1067" s="17"/>
      <c r="F1067" s="17"/>
      <c r="I1067" s="850" t="s">
        <v>172</v>
      </c>
      <c r="J1067" s="850"/>
      <c r="K1067" s="16"/>
      <c r="L1067" s="36"/>
      <c r="M1067" s="36"/>
      <c r="O1067" s="189"/>
      <c r="P1067" s="196"/>
      <c r="Q1067" s="196"/>
      <c r="R1067" s="92"/>
      <c r="S1067" s="92"/>
      <c r="T1067" s="92"/>
    </row>
    <row r="1068" spans="1:20" s="12" customFormat="1" ht="116.25" hidden="1" x14ac:dyDescent="0.35">
      <c r="A1068" s="168" t="s">
        <v>24</v>
      </c>
      <c r="B1068" s="167" t="s">
        <v>14</v>
      </c>
      <c r="C1068" s="168" t="s">
        <v>125</v>
      </c>
      <c r="D1068" s="167" t="s">
        <v>55</v>
      </c>
      <c r="E1068" s="167" t="s">
        <v>161</v>
      </c>
      <c r="I1068" s="133" t="s">
        <v>115</v>
      </c>
      <c r="J1068" s="133" t="s">
        <v>173</v>
      </c>
      <c r="K1068" s="16"/>
      <c r="L1068" s="36"/>
      <c r="M1068" s="36"/>
      <c r="O1068" s="189"/>
      <c r="P1068" s="196"/>
      <c r="Q1068" s="196"/>
      <c r="R1068" s="92"/>
      <c r="S1068" s="92"/>
      <c r="T1068" s="92"/>
    </row>
    <row r="1069" spans="1:20" s="12" customFormat="1" hidden="1" x14ac:dyDescent="0.35">
      <c r="A1069" s="113">
        <v>1</v>
      </c>
      <c r="B1069" s="113">
        <v>2</v>
      </c>
      <c r="C1069" s="113">
        <v>3</v>
      </c>
      <c r="D1069" s="113">
        <v>4</v>
      </c>
      <c r="E1069" s="113">
        <v>5</v>
      </c>
      <c r="F1069" s="97"/>
      <c r="G1069" s="97"/>
      <c r="H1069" s="97"/>
      <c r="I1069" s="134"/>
      <c r="J1069" s="134"/>
      <c r="K1069" s="16"/>
      <c r="L1069" s="36"/>
      <c r="M1069" s="36"/>
      <c r="O1069" s="189"/>
      <c r="P1069" s="196"/>
      <c r="Q1069" s="196"/>
      <c r="R1069" s="92"/>
      <c r="S1069" s="92"/>
      <c r="T1069" s="92"/>
    </row>
    <row r="1070" spans="1:20" s="12" customFormat="1" hidden="1" x14ac:dyDescent="0.35">
      <c r="A1070" s="13">
        <v>1</v>
      </c>
      <c r="B1070" s="95" t="s">
        <v>126</v>
      </c>
      <c r="C1070" s="165" t="s">
        <v>12</v>
      </c>
      <c r="D1070" s="165" t="s">
        <v>12</v>
      </c>
      <c r="E1070" s="165">
        <f>E1074</f>
        <v>0</v>
      </c>
      <c r="I1070" s="135">
        <f>I1071</f>
        <v>0</v>
      </c>
      <c r="J1070" s="135">
        <f>J1071</f>
        <v>0</v>
      </c>
      <c r="K1070" s="16"/>
      <c r="L1070" s="36"/>
      <c r="M1070" s="36"/>
      <c r="O1070" s="189"/>
      <c r="P1070" s="196"/>
      <c r="Q1070" s="196"/>
      <c r="R1070" s="92"/>
      <c r="S1070" s="92"/>
      <c r="T1070" s="92"/>
    </row>
    <row r="1071" spans="1:20" s="97" customFormat="1" ht="46.5" hidden="1" x14ac:dyDescent="0.35">
      <c r="A1071" s="165"/>
      <c r="B1071" s="95" t="s">
        <v>127</v>
      </c>
      <c r="C1071" s="165">
        <f>C1074</f>
        <v>0</v>
      </c>
      <c r="D1071" s="165">
        <f>D1074</f>
        <v>2.2000000000000002</v>
      </c>
      <c r="E1071" s="165">
        <f>E1074</f>
        <v>0</v>
      </c>
      <c r="F1071" s="12"/>
      <c r="G1071" s="12"/>
      <c r="H1071" s="12"/>
      <c r="I1071" s="135">
        <f>I1074</f>
        <v>0</v>
      </c>
      <c r="J1071" s="135">
        <f>J1074</f>
        <v>0</v>
      </c>
      <c r="K1071" s="98"/>
      <c r="L1071" s="99"/>
      <c r="M1071" s="99"/>
      <c r="O1071" s="190"/>
      <c r="P1071" s="197"/>
      <c r="Q1071" s="197"/>
      <c r="R1071" s="100"/>
      <c r="S1071" s="100"/>
      <c r="T1071" s="100"/>
    </row>
    <row r="1072" spans="1:20" s="12" customFormat="1" hidden="1" x14ac:dyDescent="0.35">
      <c r="A1072" s="867"/>
      <c r="B1072" s="95" t="s">
        <v>116</v>
      </c>
      <c r="C1072" s="867"/>
      <c r="D1072" s="867"/>
      <c r="E1072" s="867"/>
      <c r="I1072" s="138"/>
      <c r="J1072" s="138"/>
      <c r="K1072" s="16"/>
      <c r="L1072" s="36"/>
      <c r="M1072" s="36"/>
      <c r="O1072" s="189"/>
      <c r="P1072" s="196"/>
      <c r="Q1072" s="196"/>
      <c r="R1072" s="92"/>
      <c r="S1072" s="92"/>
      <c r="T1072" s="92"/>
    </row>
    <row r="1073" spans="1:20" s="12" customFormat="1" hidden="1" x14ac:dyDescent="0.35">
      <c r="A1073" s="867"/>
      <c r="B1073" s="95" t="s">
        <v>128</v>
      </c>
      <c r="C1073" s="867"/>
      <c r="D1073" s="867"/>
      <c r="E1073" s="867"/>
      <c r="I1073" s="138"/>
      <c r="J1073" s="138"/>
      <c r="K1073" s="16"/>
      <c r="L1073" s="36"/>
      <c r="M1073" s="36"/>
      <c r="O1073" s="189"/>
      <c r="P1073" s="196"/>
      <c r="Q1073" s="196"/>
      <c r="R1073" s="92"/>
      <c r="S1073" s="92"/>
      <c r="T1073" s="92"/>
    </row>
    <row r="1074" spans="1:20" s="12" customFormat="1" hidden="1" x14ac:dyDescent="0.35">
      <c r="A1074" s="165"/>
      <c r="B1074" s="95" t="s">
        <v>129</v>
      </c>
      <c r="C1074" s="165">
        <f>E1074/D1074*100</f>
        <v>0</v>
      </c>
      <c r="D1074" s="165">
        <v>2.2000000000000002</v>
      </c>
      <c r="E1074" s="165"/>
      <c r="I1074" s="138"/>
      <c r="J1074" s="138"/>
      <c r="K1074" s="16"/>
      <c r="L1074" s="36"/>
      <c r="M1074" s="36"/>
      <c r="O1074" s="189"/>
      <c r="P1074" s="196"/>
      <c r="Q1074" s="196"/>
      <c r="R1074" s="92"/>
      <c r="S1074" s="92"/>
      <c r="T1074" s="92"/>
    </row>
    <row r="1075" spans="1:20" s="12" customFormat="1" hidden="1" x14ac:dyDescent="0.35">
      <c r="A1075" s="867"/>
      <c r="B1075" s="165" t="s">
        <v>116</v>
      </c>
      <c r="C1075" s="867"/>
      <c r="D1075" s="867"/>
      <c r="E1075" s="867"/>
      <c r="I1075" s="139"/>
      <c r="J1075" s="139"/>
      <c r="K1075" s="16"/>
      <c r="L1075" s="36"/>
      <c r="M1075" s="36"/>
      <c r="O1075" s="189"/>
      <c r="P1075" s="196"/>
      <c r="Q1075" s="196"/>
      <c r="R1075" s="92"/>
      <c r="S1075" s="92"/>
      <c r="T1075" s="92"/>
    </row>
    <row r="1076" spans="1:20" s="12" customFormat="1" hidden="1" x14ac:dyDescent="0.35">
      <c r="A1076" s="867"/>
      <c r="B1076" s="165" t="s">
        <v>128</v>
      </c>
      <c r="C1076" s="867"/>
      <c r="D1076" s="867"/>
      <c r="E1076" s="867"/>
      <c r="I1076" s="139"/>
      <c r="J1076" s="139"/>
      <c r="K1076" s="16"/>
      <c r="L1076" s="36"/>
      <c r="M1076" s="36"/>
      <c r="O1076" s="189"/>
      <c r="P1076" s="196"/>
      <c r="Q1076" s="196"/>
      <c r="R1076" s="92"/>
      <c r="S1076" s="92"/>
      <c r="T1076" s="92"/>
    </row>
    <row r="1077" spans="1:20" s="12" customFormat="1" hidden="1" x14ac:dyDescent="0.35">
      <c r="A1077" s="165"/>
      <c r="B1077" s="165"/>
      <c r="C1077" s="165"/>
      <c r="D1077" s="165"/>
      <c r="E1077" s="165"/>
      <c r="I1077" s="139"/>
      <c r="J1077" s="139"/>
      <c r="K1077" s="16"/>
      <c r="L1077" s="36"/>
      <c r="M1077" s="36"/>
      <c r="O1077" s="189"/>
      <c r="P1077" s="196"/>
      <c r="Q1077" s="196"/>
      <c r="R1077" s="92"/>
      <c r="S1077" s="92"/>
      <c r="T1077" s="92"/>
    </row>
    <row r="1078" spans="1:20" s="12" customFormat="1" hidden="1" x14ac:dyDescent="0.35">
      <c r="A1078" s="165"/>
      <c r="B1078" s="165"/>
      <c r="C1078" s="165"/>
      <c r="D1078" s="165"/>
      <c r="E1078" s="165"/>
      <c r="I1078" s="139"/>
      <c r="J1078" s="139"/>
      <c r="K1078" s="16"/>
      <c r="L1078" s="36"/>
      <c r="M1078" s="36"/>
      <c r="O1078" s="189"/>
      <c r="P1078" s="196"/>
      <c r="Q1078" s="196"/>
      <c r="R1078" s="92"/>
      <c r="S1078" s="92"/>
      <c r="T1078" s="92"/>
    </row>
    <row r="1079" spans="1:20" s="12" customFormat="1" hidden="1" x14ac:dyDescent="0.35">
      <c r="A1079" s="146"/>
      <c r="B1079" s="146" t="s">
        <v>20</v>
      </c>
      <c r="C1079" s="146"/>
      <c r="D1079" s="146" t="s">
        <v>21</v>
      </c>
      <c r="E1079" s="146">
        <f>E1070</f>
        <v>0</v>
      </c>
      <c r="I1079" s="135">
        <f>I1070</f>
        <v>0</v>
      </c>
      <c r="J1079" s="135">
        <f>J1070</f>
        <v>0</v>
      </c>
      <c r="K1079" s="16"/>
      <c r="L1079" s="36"/>
      <c r="M1079" s="36"/>
      <c r="O1079" s="189"/>
      <c r="P1079" s="196"/>
      <c r="Q1079" s="196"/>
      <c r="R1079" s="92"/>
      <c r="S1079" s="92"/>
      <c r="T1079" s="92"/>
    </row>
    <row r="1080" spans="1:20" s="12" customFormat="1" hidden="1" x14ac:dyDescent="0.35">
      <c r="A1080" s="67"/>
      <c r="B1080" s="67"/>
      <c r="C1080" s="67"/>
      <c r="D1080" s="67"/>
      <c r="E1080" s="67"/>
      <c r="F1080" s="67"/>
      <c r="G1080" s="67"/>
      <c r="H1080" s="67"/>
      <c r="I1080" s="67"/>
      <c r="J1080" s="67"/>
      <c r="K1080" s="16"/>
      <c r="L1080" s="36"/>
      <c r="M1080" s="36"/>
      <c r="O1080" s="189"/>
      <c r="P1080" s="196"/>
      <c r="Q1080" s="196"/>
      <c r="R1080" s="92"/>
      <c r="S1080" s="92"/>
      <c r="T1080" s="92"/>
    </row>
    <row r="1081" spans="1:20" s="12" customFormat="1" ht="60.75" hidden="1" customHeight="1" x14ac:dyDescent="0.35">
      <c r="A1081" s="863" t="s">
        <v>185</v>
      </c>
      <c r="B1081" s="863"/>
      <c r="C1081" s="863"/>
      <c r="D1081" s="863"/>
      <c r="E1081" s="863"/>
      <c r="F1081" s="863"/>
      <c r="G1081" s="863"/>
      <c r="H1081" s="863"/>
      <c r="I1081" s="863"/>
      <c r="J1081" s="863"/>
      <c r="K1081" s="16"/>
      <c r="L1081" s="36"/>
      <c r="M1081" s="36"/>
      <c r="O1081" s="189"/>
      <c r="P1081" s="196"/>
      <c r="Q1081" s="196"/>
      <c r="R1081" s="92"/>
      <c r="S1081" s="92"/>
      <c r="T1081" s="92"/>
    </row>
    <row r="1082" spans="1:20" hidden="1" x14ac:dyDescent="0.25">
      <c r="A1082" s="173"/>
      <c r="B1082" s="173"/>
      <c r="C1082" s="173"/>
      <c r="D1082" s="173"/>
      <c r="E1082" s="173"/>
      <c r="F1082" s="173"/>
      <c r="G1082" s="173"/>
      <c r="H1082" s="173"/>
      <c r="I1082" s="173"/>
      <c r="J1082" s="173"/>
    </row>
    <row r="1083" spans="1:20" hidden="1" x14ac:dyDescent="0.25">
      <c r="A1083" s="861" t="s">
        <v>131</v>
      </c>
      <c r="B1083" s="861"/>
      <c r="C1083" s="861"/>
      <c r="D1083" s="861"/>
      <c r="E1083" s="861"/>
      <c r="F1083" s="861"/>
      <c r="G1083" s="861"/>
      <c r="H1083" s="861"/>
      <c r="I1083" s="861"/>
      <c r="J1083" s="861"/>
      <c r="K1083" s="123"/>
    </row>
    <row r="1084" spans="1:20" hidden="1" x14ac:dyDescent="0.25">
      <c r="I1084" s="850" t="s">
        <v>172</v>
      </c>
      <c r="J1084" s="850"/>
      <c r="K1084" s="173"/>
    </row>
    <row r="1085" spans="1:20" s="12" customFormat="1" ht="56.25" hidden="1" x14ac:dyDescent="0.35">
      <c r="A1085" s="14" t="s">
        <v>24</v>
      </c>
      <c r="B1085" s="14" t="s">
        <v>14</v>
      </c>
      <c r="C1085" s="14" t="s">
        <v>81</v>
      </c>
      <c r="D1085" s="67"/>
      <c r="E1085" s="67"/>
      <c r="F1085" s="67"/>
      <c r="G1085" s="67"/>
      <c r="H1085" s="67"/>
      <c r="I1085" s="133" t="s">
        <v>115</v>
      </c>
      <c r="J1085" s="133" t="s">
        <v>173</v>
      </c>
      <c r="K1085" s="81"/>
      <c r="L1085" s="36"/>
      <c r="M1085" s="36"/>
      <c r="O1085" s="189"/>
      <c r="P1085" s="196"/>
      <c r="Q1085" s="196"/>
      <c r="R1085" s="92"/>
      <c r="S1085" s="92"/>
      <c r="T1085" s="92"/>
    </row>
    <row r="1086" spans="1:20" hidden="1" x14ac:dyDescent="0.25">
      <c r="A1086" s="91">
        <v>1</v>
      </c>
      <c r="B1086" s="91">
        <v>2</v>
      </c>
      <c r="C1086" s="91">
        <v>3</v>
      </c>
      <c r="D1086" s="78"/>
      <c r="E1086" s="78"/>
      <c r="F1086" s="78"/>
      <c r="G1086" s="78"/>
      <c r="H1086" s="78"/>
      <c r="I1086" s="140"/>
      <c r="J1086" s="140"/>
    </row>
    <row r="1087" spans="1:20" hidden="1" x14ac:dyDescent="0.25">
      <c r="A1087" s="14">
        <v>1</v>
      </c>
      <c r="B1087" s="101" t="s">
        <v>82</v>
      </c>
      <c r="C1087" s="102">
        <f>C1088+C1089+C1090+C1091</f>
        <v>0</v>
      </c>
      <c r="I1087" s="135">
        <f>I1088+I1089+I1090+I1091</f>
        <v>0</v>
      </c>
      <c r="J1087" s="135">
        <f>J1088+J1089+J1090+J1091</f>
        <v>0</v>
      </c>
    </row>
    <row r="1088" spans="1:20" s="78" customFormat="1" hidden="1" x14ac:dyDescent="0.25">
      <c r="A1088" s="14"/>
      <c r="B1088" s="101"/>
      <c r="C1088" s="94"/>
      <c r="D1088" s="67"/>
      <c r="E1088" s="67"/>
      <c r="F1088" s="67"/>
      <c r="G1088" s="67"/>
      <c r="H1088" s="67"/>
      <c r="I1088" s="140"/>
      <c r="J1088" s="140"/>
      <c r="K1088" s="79"/>
      <c r="O1088" s="188"/>
      <c r="P1088" s="188"/>
      <c r="Q1088" s="188"/>
    </row>
    <row r="1089" spans="1:20" hidden="1" x14ac:dyDescent="0.25">
      <c r="A1089" s="14"/>
      <c r="B1089" s="101"/>
      <c r="C1089" s="94"/>
      <c r="I1089" s="140"/>
      <c r="J1089" s="140"/>
    </row>
    <row r="1090" spans="1:20" hidden="1" x14ac:dyDescent="0.25">
      <c r="A1090" s="14"/>
      <c r="B1090" s="101"/>
      <c r="C1090" s="94"/>
      <c r="I1090" s="140"/>
      <c r="J1090" s="140"/>
    </row>
    <row r="1091" spans="1:20" hidden="1" x14ac:dyDescent="0.25">
      <c r="A1091" s="14"/>
      <c r="B1091" s="101"/>
      <c r="C1091" s="94"/>
      <c r="I1091" s="140"/>
      <c r="J1091" s="140"/>
    </row>
    <row r="1092" spans="1:20" hidden="1" x14ac:dyDescent="0.25">
      <c r="A1092" s="144"/>
      <c r="B1092" s="145" t="s">
        <v>20</v>
      </c>
      <c r="C1092" s="146">
        <f>C1087</f>
        <v>0</v>
      </c>
      <c r="I1092" s="135">
        <f>I1087</f>
        <v>0</v>
      </c>
      <c r="J1092" s="135">
        <f>J1087</f>
        <v>0</v>
      </c>
    </row>
    <row r="1093" spans="1:20" hidden="1" x14ac:dyDescent="0.25"/>
    <row r="1094" spans="1:20" ht="45.75" customHeight="1" x14ac:dyDescent="0.25">
      <c r="A1094" s="863" t="s">
        <v>184</v>
      </c>
      <c r="B1094" s="863"/>
      <c r="C1094" s="863"/>
      <c r="D1094" s="863"/>
      <c r="E1094" s="863"/>
      <c r="F1094" s="863"/>
      <c r="G1094" s="863"/>
      <c r="H1094" s="863"/>
      <c r="I1094" s="863"/>
      <c r="J1094" s="863"/>
    </row>
    <row r="1095" spans="1:20" x14ac:dyDescent="0.25">
      <c r="A1095" s="173"/>
      <c r="B1095" s="173"/>
      <c r="C1095" s="173"/>
      <c r="D1095" s="173"/>
      <c r="E1095" s="173"/>
      <c r="F1095" s="173"/>
      <c r="G1095" s="173"/>
      <c r="H1095" s="173"/>
      <c r="I1095" s="173"/>
      <c r="J1095" s="173"/>
    </row>
    <row r="1096" spans="1:20" hidden="1" x14ac:dyDescent="0.25">
      <c r="A1096" s="861" t="s">
        <v>131</v>
      </c>
      <c r="B1096" s="861"/>
      <c r="C1096" s="861"/>
      <c r="D1096" s="861"/>
      <c r="E1096" s="861"/>
      <c r="F1096" s="861"/>
      <c r="G1096" s="861"/>
      <c r="H1096" s="861"/>
      <c r="I1096" s="861"/>
      <c r="J1096" s="861"/>
      <c r="K1096" s="123"/>
    </row>
    <row r="1097" spans="1:20" hidden="1" x14ac:dyDescent="0.25">
      <c r="I1097" s="850" t="s">
        <v>172</v>
      </c>
      <c r="J1097" s="850"/>
      <c r="K1097" s="173"/>
    </row>
    <row r="1098" spans="1:20" s="12" customFormat="1" ht="56.25" hidden="1" x14ac:dyDescent="0.35">
      <c r="A1098" s="14" t="s">
        <v>24</v>
      </c>
      <c r="B1098" s="14" t="s">
        <v>14</v>
      </c>
      <c r="C1098" s="14" t="s">
        <v>81</v>
      </c>
      <c r="D1098" s="67"/>
      <c r="E1098" s="67"/>
      <c r="F1098" s="67"/>
      <c r="G1098" s="67"/>
      <c r="H1098" s="67"/>
      <c r="I1098" s="133" t="s">
        <v>115</v>
      </c>
      <c r="J1098" s="133" t="s">
        <v>173</v>
      </c>
      <c r="K1098" s="81"/>
      <c r="L1098" s="36"/>
      <c r="M1098" s="36"/>
      <c r="O1098" s="189"/>
      <c r="P1098" s="196"/>
      <c r="Q1098" s="196"/>
      <c r="R1098" s="92"/>
      <c r="S1098" s="92"/>
      <c r="T1098" s="92"/>
    </row>
    <row r="1099" spans="1:20" hidden="1" x14ac:dyDescent="0.25">
      <c r="A1099" s="91">
        <v>1</v>
      </c>
      <c r="B1099" s="91">
        <v>2</v>
      </c>
      <c r="C1099" s="91">
        <v>3</v>
      </c>
      <c r="D1099" s="78"/>
      <c r="E1099" s="78"/>
      <c r="F1099" s="78"/>
      <c r="G1099" s="78"/>
      <c r="H1099" s="78"/>
      <c r="I1099" s="140"/>
      <c r="J1099" s="140"/>
    </row>
    <row r="1100" spans="1:20" hidden="1" x14ac:dyDescent="0.25">
      <c r="A1100" s="14">
        <v>1</v>
      </c>
      <c r="B1100" s="101"/>
      <c r="C1100" s="102"/>
      <c r="I1100" s="138"/>
      <c r="J1100" s="138"/>
    </row>
    <row r="1101" spans="1:20" s="78" customFormat="1" hidden="1" x14ac:dyDescent="0.25">
      <c r="A1101" s="14"/>
      <c r="B1101" s="101"/>
      <c r="C1101" s="94"/>
      <c r="D1101" s="67"/>
      <c r="E1101" s="67"/>
      <c r="F1101" s="67"/>
      <c r="G1101" s="67"/>
      <c r="H1101" s="67"/>
      <c r="I1101" s="140"/>
      <c r="J1101" s="140"/>
      <c r="K1101" s="79"/>
      <c r="O1101" s="188"/>
      <c r="P1101" s="188"/>
      <c r="Q1101" s="188"/>
    </row>
    <row r="1102" spans="1:20" hidden="1" x14ac:dyDescent="0.25">
      <c r="A1102" s="14"/>
      <c r="B1102" s="101"/>
      <c r="C1102" s="94"/>
      <c r="I1102" s="140"/>
      <c r="J1102" s="140"/>
    </row>
    <row r="1103" spans="1:20" hidden="1" x14ac:dyDescent="0.25">
      <c r="A1103" s="14"/>
      <c r="B1103" s="101"/>
      <c r="C1103" s="94"/>
      <c r="I1103" s="140"/>
      <c r="J1103" s="140"/>
    </row>
    <row r="1104" spans="1:20" hidden="1" x14ac:dyDescent="0.25">
      <c r="A1104" s="14"/>
      <c r="B1104" s="101"/>
      <c r="C1104" s="94"/>
      <c r="I1104" s="140"/>
      <c r="J1104" s="140"/>
    </row>
    <row r="1105" spans="1:20" hidden="1" x14ac:dyDescent="0.25">
      <c r="A1105" s="144"/>
      <c r="B1105" s="145" t="s">
        <v>20</v>
      </c>
      <c r="C1105" s="146">
        <f>SUM(C1100:C1104)</f>
        <v>0</v>
      </c>
      <c r="I1105" s="135">
        <f>SUM(I1100:I1104)</f>
        <v>0</v>
      </c>
      <c r="J1105" s="135">
        <f>SUM(J1100:J1104)</f>
        <v>0</v>
      </c>
    </row>
    <row r="1106" spans="1:20" hidden="1" x14ac:dyDescent="0.25"/>
    <row r="1107" spans="1:20" hidden="1" x14ac:dyDescent="0.25">
      <c r="A1107" s="861" t="s">
        <v>135</v>
      </c>
      <c r="B1107" s="861"/>
      <c r="C1107" s="861"/>
      <c r="D1107" s="861"/>
      <c r="E1107" s="861"/>
      <c r="F1107" s="861"/>
      <c r="G1107" s="861"/>
      <c r="H1107" s="861"/>
      <c r="I1107" s="861"/>
      <c r="J1107" s="861"/>
    </row>
    <row r="1108" spans="1:20" hidden="1" x14ac:dyDescent="0.25">
      <c r="I1108" s="850" t="s">
        <v>172</v>
      </c>
      <c r="J1108" s="850"/>
    </row>
    <row r="1109" spans="1:20" s="12" customFormat="1" ht="56.25" hidden="1" x14ac:dyDescent="0.35">
      <c r="A1109" s="14" t="s">
        <v>24</v>
      </c>
      <c r="B1109" s="14" t="s">
        <v>14</v>
      </c>
      <c r="C1109" s="14" t="s">
        <v>81</v>
      </c>
      <c r="D1109" s="67"/>
      <c r="E1109" s="67"/>
      <c r="F1109" s="67"/>
      <c r="G1109" s="67"/>
      <c r="H1109" s="67"/>
      <c r="I1109" s="133" t="s">
        <v>115</v>
      </c>
      <c r="J1109" s="133" t="s">
        <v>173</v>
      </c>
      <c r="K1109" s="81"/>
      <c r="L1109" s="36"/>
      <c r="M1109" s="36"/>
      <c r="O1109" s="189"/>
      <c r="P1109" s="196"/>
      <c r="Q1109" s="196"/>
      <c r="R1109" s="92"/>
      <c r="S1109" s="92"/>
      <c r="T1109" s="92"/>
    </row>
    <row r="1110" spans="1:20" hidden="1" x14ac:dyDescent="0.25">
      <c r="A1110" s="91">
        <v>1</v>
      </c>
      <c r="B1110" s="91">
        <v>2</v>
      </c>
      <c r="C1110" s="91">
        <v>3</v>
      </c>
      <c r="D1110" s="78"/>
      <c r="E1110" s="78"/>
      <c r="F1110" s="78"/>
      <c r="G1110" s="78"/>
      <c r="H1110" s="78"/>
      <c r="I1110" s="140"/>
      <c r="J1110" s="140"/>
    </row>
    <row r="1111" spans="1:20" hidden="1" x14ac:dyDescent="0.25">
      <c r="A1111" s="14">
        <v>1</v>
      </c>
      <c r="B1111" s="101"/>
      <c r="C1111" s="102"/>
      <c r="I1111" s="138"/>
      <c r="J1111" s="138"/>
    </row>
    <row r="1112" spans="1:20" s="78" customFormat="1" hidden="1" x14ac:dyDescent="0.25">
      <c r="A1112" s="14"/>
      <c r="B1112" s="101"/>
      <c r="C1112" s="94"/>
      <c r="D1112" s="67"/>
      <c r="E1112" s="67"/>
      <c r="F1112" s="67"/>
      <c r="G1112" s="67"/>
      <c r="H1112" s="67"/>
      <c r="I1112" s="140"/>
      <c r="J1112" s="140"/>
      <c r="K1112" s="79"/>
      <c r="O1112" s="188"/>
      <c r="P1112" s="188"/>
      <c r="Q1112" s="188"/>
    </row>
    <row r="1113" spans="1:20" hidden="1" x14ac:dyDescent="0.25">
      <c r="A1113" s="14"/>
      <c r="B1113" s="101"/>
      <c r="C1113" s="94"/>
      <c r="I1113" s="140"/>
      <c r="J1113" s="140"/>
    </row>
    <row r="1114" spans="1:20" hidden="1" x14ac:dyDescent="0.25">
      <c r="A1114" s="14"/>
      <c r="B1114" s="101"/>
      <c r="C1114" s="94"/>
      <c r="I1114" s="140"/>
      <c r="J1114" s="140"/>
    </row>
    <row r="1115" spans="1:20" hidden="1" x14ac:dyDescent="0.25">
      <c r="A1115" s="14"/>
      <c r="B1115" s="101"/>
      <c r="C1115" s="94"/>
      <c r="I1115" s="140"/>
      <c r="J1115" s="140"/>
    </row>
    <row r="1116" spans="1:20" hidden="1" x14ac:dyDescent="0.25">
      <c r="A1116" s="144"/>
      <c r="B1116" s="145" t="s">
        <v>20</v>
      </c>
      <c r="C1116" s="146">
        <f>SUM(C1111:C1115)</f>
        <v>0</v>
      </c>
      <c r="I1116" s="135">
        <f>SUM(I1111:I1115)</f>
        <v>0</v>
      </c>
      <c r="J1116" s="135">
        <f>SUM(J1111:J1115)</f>
        <v>0</v>
      </c>
    </row>
    <row r="1117" spans="1:20" hidden="1" x14ac:dyDescent="0.25"/>
    <row r="1118" spans="1:20" x14ac:dyDescent="0.25">
      <c r="A1118" s="861" t="s">
        <v>136</v>
      </c>
      <c r="B1118" s="861"/>
      <c r="C1118" s="861"/>
      <c r="D1118" s="861"/>
      <c r="E1118" s="861"/>
      <c r="F1118" s="861"/>
      <c r="G1118" s="861"/>
      <c r="H1118" s="861"/>
      <c r="I1118" s="861"/>
      <c r="J1118" s="861"/>
    </row>
    <row r="1119" spans="1:20" x14ac:dyDescent="0.25">
      <c r="I1119" s="850" t="s">
        <v>172</v>
      </c>
      <c r="J1119" s="850"/>
    </row>
    <row r="1120" spans="1:20" s="12" customFormat="1" ht="56.25" x14ac:dyDescent="0.35">
      <c r="A1120" s="14" t="s">
        <v>24</v>
      </c>
      <c r="B1120" s="14" t="s">
        <v>14</v>
      </c>
      <c r="C1120" s="14" t="s">
        <v>81</v>
      </c>
      <c r="D1120" s="67"/>
      <c r="E1120" s="67"/>
      <c r="F1120" s="67"/>
      <c r="G1120" s="67"/>
      <c r="H1120" s="67"/>
      <c r="I1120" s="133" t="s">
        <v>115</v>
      </c>
      <c r="J1120" s="133" t="s">
        <v>173</v>
      </c>
      <c r="K1120" s="81"/>
      <c r="L1120" s="36"/>
      <c r="M1120" s="36"/>
      <c r="O1120" s="189"/>
      <c r="P1120" s="196"/>
      <c r="Q1120" s="196"/>
      <c r="R1120" s="92"/>
      <c r="S1120" s="92"/>
      <c r="T1120" s="92"/>
    </row>
    <row r="1121" spans="1:20" x14ac:dyDescent="0.25">
      <c r="A1121" s="91">
        <v>1</v>
      </c>
      <c r="B1121" s="91">
        <v>2</v>
      </c>
      <c r="C1121" s="91">
        <v>3</v>
      </c>
      <c r="D1121" s="78"/>
      <c r="E1121" s="78"/>
      <c r="F1121" s="78"/>
      <c r="G1121" s="78"/>
      <c r="H1121" s="78"/>
      <c r="I1121" s="140"/>
      <c r="J1121" s="140"/>
    </row>
    <row r="1122" spans="1:20" x14ac:dyDescent="0.25">
      <c r="A1122" s="14">
        <v>1</v>
      </c>
      <c r="B1122" s="101" t="s">
        <v>243</v>
      </c>
      <c r="C1122" s="102"/>
      <c r="I1122" s="138"/>
      <c r="J1122" s="138"/>
    </row>
    <row r="1123" spans="1:20" s="78" customFormat="1" x14ac:dyDescent="0.25">
      <c r="A1123" s="14"/>
      <c r="B1123" s="101" t="s">
        <v>371</v>
      </c>
      <c r="C1123" s="94">
        <v>100</v>
      </c>
      <c r="D1123" s="67"/>
      <c r="E1123" s="67"/>
      <c r="F1123" s="67"/>
      <c r="G1123" s="67"/>
      <c r="H1123" s="67"/>
      <c r="I1123" s="140"/>
      <c r="J1123" s="140"/>
      <c r="K1123" s="79"/>
      <c r="O1123" s="188"/>
      <c r="P1123" s="188"/>
      <c r="Q1123" s="188"/>
    </row>
    <row r="1124" spans="1:20" x14ac:dyDescent="0.25">
      <c r="A1124" s="14"/>
      <c r="B1124" s="101" t="s">
        <v>253</v>
      </c>
      <c r="C1124" s="94">
        <v>3000</v>
      </c>
      <c r="I1124" s="140"/>
      <c r="J1124" s="140"/>
    </row>
    <row r="1125" spans="1:20" x14ac:dyDescent="0.25">
      <c r="A1125" s="14"/>
      <c r="B1125" s="101" t="s">
        <v>254</v>
      </c>
      <c r="C1125" s="94">
        <v>1000</v>
      </c>
      <c r="I1125" s="140"/>
      <c r="J1125" s="140"/>
    </row>
    <row r="1126" spans="1:20" x14ac:dyDescent="0.25">
      <c r="A1126" s="144"/>
      <c r="B1126" s="145" t="s">
        <v>20</v>
      </c>
      <c r="C1126" s="146">
        <f>SUM(C1122:C1125)</f>
        <v>4100</v>
      </c>
      <c r="I1126" s="135">
        <f>SUM(I1122:I1125)</f>
        <v>0</v>
      </c>
      <c r="J1126" s="135">
        <f>SUM(J1122:J1125)</f>
        <v>0</v>
      </c>
    </row>
    <row r="1128" spans="1:20" x14ac:dyDescent="0.25">
      <c r="A1128" s="861" t="s">
        <v>137</v>
      </c>
      <c r="B1128" s="861"/>
      <c r="C1128" s="861"/>
      <c r="D1128" s="861"/>
      <c r="E1128" s="861"/>
      <c r="F1128" s="861"/>
      <c r="G1128" s="861"/>
      <c r="H1128" s="861"/>
      <c r="I1128" s="861"/>
      <c r="J1128" s="861"/>
    </row>
    <row r="1129" spans="1:20" x14ac:dyDescent="0.25">
      <c r="I1129" s="850" t="s">
        <v>172</v>
      </c>
      <c r="J1129" s="850"/>
    </row>
    <row r="1130" spans="1:20" s="12" customFormat="1" ht="56.25" x14ac:dyDescent="0.35">
      <c r="A1130" s="14" t="s">
        <v>24</v>
      </c>
      <c r="B1130" s="14" t="s">
        <v>14</v>
      </c>
      <c r="C1130" s="14" t="s">
        <v>81</v>
      </c>
      <c r="D1130" s="67"/>
      <c r="E1130" s="67"/>
      <c r="F1130" s="67"/>
      <c r="G1130" s="67"/>
      <c r="H1130" s="67"/>
      <c r="I1130" s="133" t="s">
        <v>115</v>
      </c>
      <c r="J1130" s="133" t="s">
        <v>173</v>
      </c>
      <c r="K1130" s="81"/>
      <c r="L1130" s="36"/>
      <c r="M1130" s="36"/>
      <c r="O1130" s="189"/>
      <c r="P1130" s="196"/>
      <c r="Q1130" s="196"/>
      <c r="R1130" s="92"/>
      <c r="S1130" s="92"/>
      <c r="T1130" s="92"/>
    </row>
    <row r="1131" spans="1:20" x14ac:dyDescent="0.25">
      <c r="A1131" s="91">
        <v>1</v>
      </c>
      <c r="B1131" s="91">
        <v>2</v>
      </c>
      <c r="C1131" s="91">
        <v>3</v>
      </c>
      <c r="D1131" s="78"/>
      <c r="E1131" s="78"/>
      <c r="F1131" s="78"/>
      <c r="G1131" s="78"/>
      <c r="H1131" s="78"/>
      <c r="I1131" s="140"/>
      <c r="J1131" s="140"/>
    </row>
    <row r="1132" spans="1:20" x14ac:dyDescent="0.25">
      <c r="A1132" s="14">
        <v>1</v>
      </c>
      <c r="B1132" s="101" t="s">
        <v>428</v>
      </c>
      <c r="C1132" s="94">
        <v>30000</v>
      </c>
      <c r="I1132" s="138"/>
      <c r="J1132" s="138"/>
    </row>
    <row r="1133" spans="1:20" s="78" customFormat="1" hidden="1" x14ac:dyDescent="0.25">
      <c r="A1133" s="14"/>
      <c r="B1133" s="101"/>
      <c r="C1133" s="94"/>
      <c r="D1133" s="67"/>
      <c r="E1133" s="67"/>
      <c r="F1133" s="67"/>
      <c r="G1133" s="67"/>
      <c r="H1133" s="67"/>
      <c r="I1133" s="140"/>
      <c r="J1133" s="140"/>
      <c r="K1133" s="79"/>
      <c r="O1133" s="188"/>
      <c r="P1133" s="188"/>
      <c r="Q1133" s="188"/>
    </row>
    <row r="1134" spans="1:20" x14ac:dyDescent="0.25">
      <c r="A1134" s="144"/>
      <c r="B1134" s="145" t="s">
        <v>20</v>
      </c>
      <c r="C1134" s="146">
        <f>SUM(C1132:C1133)</f>
        <v>30000</v>
      </c>
      <c r="I1134" s="135">
        <f>SUM(I1132:I1133)</f>
        <v>0</v>
      </c>
      <c r="J1134" s="135">
        <f>SUM(J1132:J1133)</f>
        <v>0</v>
      </c>
    </row>
    <row r="1137" spans="1:20" ht="66.75" hidden="1" customHeight="1" x14ac:dyDescent="0.25">
      <c r="A1137" s="863" t="s">
        <v>183</v>
      </c>
      <c r="B1137" s="863"/>
      <c r="C1137" s="863"/>
      <c r="D1137" s="863"/>
      <c r="E1137" s="863"/>
      <c r="F1137" s="863"/>
      <c r="G1137" s="863"/>
      <c r="H1137" s="863"/>
      <c r="I1137" s="863"/>
      <c r="J1137" s="863"/>
    </row>
    <row r="1138" spans="1:20" hidden="1" x14ac:dyDescent="0.25"/>
    <row r="1139" spans="1:20" hidden="1" x14ac:dyDescent="0.25">
      <c r="A1139" s="861" t="s">
        <v>138</v>
      </c>
      <c r="B1139" s="861"/>
      <c r="C1139" s="861"/>
      <c r="D1139" s="861"/>
      <c r="E1139" s="861"/>
      <c r="F1139" s="861"/>
      <c r="G1139" s="861"/>
      <c r="H1139" s="861"/>
      <c r="I1139" s="861"/>
      <c r="J1139" s="861"/>
      <c r="K1139" s="123"/>
    </row>
    <row r="1140" spans="1:20" hidden="1" x14ac:dyDescent="0.25">
      <c r="I1140" s="850" t="s">
        <v>172</v>
      </c>
      <c r="J1140" s="850"/>
    </row>
    <row r="1141" spans="1:20" s="12" customFormat="1" ht="56.25" hidden="1" x14ac:dyDescent="0.35">
      <c r="A1141" s="14" t="s">
        <v>24</v>
      </c>
      <c r="B1141" s="14" t="s">
        <v>14</v>
      </c>
      <c r="C1141" s="167" t="s">
        <v>132</v>
      </c>
      <c r="D1141" s="167" t="s">
        <v>133</v>
      </c>
      <c r="E1141" s="167" t="s">
        <v>134</v>
      </c>
      <c r="F1141" s="67"/>
      <c r="G1141" s="67"/>
      <c r="H1141" s="67"/>
      <c r="I1141" s="133" t="s">
        <v>115</v>
      </c>
      <c r="J1141" s="133" t="s">
        <v>173</v>
      </c>
      <c r="K1141" s="81"/>
      <c r="L1141" s="36"/>
      <c r="M1141" s="36"/>
      <c r="O1141" s="189"/>
      <c r="P1141" s="196"/>
      <c r="Q1141" s="196"/>
      <c r="R1141" s="92"/>
      <c r="S1141" s="92"/>
      <c r="T1141" s="92"/>
    </row>
    <row r="1142" spans="1:20" hidden="1" x14ac:dyDescent="0.25">
      <c r="A1142" s="91">
        <v>1</v>
      </c>
      <c r="B1142" s="91">
        <v>2</v>
      </c>
      <c r="C1142" s="113">
        <v>3</v>
      </c>
      <c r="D1142" s="113">
        <v>4</v>
      </c>
      <c r="E1142" s="113">
        <v>5</v>
      </c>
      <c r="F1142" s="78"/>
      <c r="G1142" s="78"/>
      <c r="H1142" s="78"/>
      <c r="I1142" s="138"/>
      <c r="J1142" s="138"/>
    </row>
    <row r="1143" spans="1:20" hidden="1" x14ac:dyDescent="0.25">
      <c r="A1143" s="14">
        <v>1</v>
      </c>
      <c r="B1143" s="101"/>
      <c r="C1143" s="94"/>
      <c r="D1143" s="14"/>
      <c r="E1143" s="94"/>
      <c r="I1143" s="138"/>
      <c r="J1143" s="138"/>
    </row>
    <row r="1144" spans="1:20" s="78" customFormat="1" hidden="1" x14ac:dyDescent="0.25">
      <c r="A1144" s="14"/>
      <c r="B1144" s="101"/>
      <c r="C1144" s="165"/>
      <c r="D1144" s="167"/>
      <c r="E1144" s="165"/>
      <c r="F1144" s="67"/>
      <c r="G1144" s="67"/>
      <c r="H1144" s="67"/>
      <c r="I1144" s="138"/>
      <c r="J1144" s="138"/>
      <c r="K1144" s="79"/>
      <c r="O1144" s="188"/>
      <c r="P1144" s="188"/>
      <c r="Q1144" s="188"/>
    </row>
    <row r="1145" spans="1:20" hidden="1" x14ac:dyDescent="0.25">
      <c r="A1145" s="14"/>
      <c r="B1145" s="101"/>
      <c r="C1145" s="165"/>
      <c r="D1145" s="167"/>
      <c r="E1145" s="165"/>
      <c r="I1145" s="138"/>
      <c r="J1145" s="138"/>
    </row>
    <row r="1146" spans="1:20" hidden="1" x14ac:dyDescent="0.25">
      <c r="A1146" s="144"/>
      <c r="B1146" s="145" t="s">
        <v>20</v>
      </c>
      <c r="C1146" s="144" t="s">
        <v>21</v>
      </c>
      <c r="D1146" s="144" t="s">
        <v>21</v>
      </c>
      <c r="E1146" s="146">
        <f>E1143</f>
        <v>0</v>
      </c>
      <c r="I1146" s="135">
        <f>SUM(I1143:I1145)</f>
        <v>0</v>
      </c>
      <c r="J1146" s="135">
        <f>SUM(J1143:J1145)</f>
        <v>0</v>
      </c>
    </row>
    <row r="1147" spans="1:20" hidden="1" x14ac:dyDescent="0.25"/>
    <row r="1148" spans="1:20" hidden="1" x14ac:dyDescent="0.25">
      <c r="A1148" s="861" t="s">
        <v>139</v>
      </c>
      <c r="B1148" s="861"/>
      <c r="C1148" s="861"/>
      <c r="D1148" s="861"/>
      <c r="E1148" s="861"/>
      <c r="F1148" s="861"/>
      <c r="G1148" s="861"/>
      <c r="H1148" s="861"/>
      <c r="I1148" s="861"/>
      <c r="J1148" s="861"/>
    </row>
    <row r="1149" spans="1:20" hidden="1" x14ac:dyDescent="0.25">
      <c r="I1149" s="850" t="s">
        <v>172</v>
      </c>
      <c r="J1149" s="850"/>
    </row>
    <row r="1150" spans="1:20" s="12" customFormat="1" ht="56.25" hidden="1" x14ac:dyDescent="0.35">
      <c r="A1150" s="14" t="s">
        <v>24</v>
      </c>
      <c r="B1150" s="14" t="s">
        <v>14</v>
      </c>
      <c r="C1150" s="167" t="s">
        <v>132</v>
      </c>
      <c r="D1150" s="167" t="s">
        <v>133</v>
      </c>
      <c r="E1150" s="167" t="s">
        <v>134</v>
      </c>
      <c r="F1150" s="67"/>
      <c r="G1150" s="67"/>
      <c r="H1150" s="67"/>
      <c r="I1150" s="133" t="s">
        <v>115</v>
      </c>
      <c r="J1150" s="133" t="s">
        <v>173</v>
      </c>
      <c r="K1150" s="81"/>
      <c r="L1150" s="36"/>
      <c r="M1150" s="36"/>
      <c r="O1150" s="189"/>
      <c r="P1150" s="196"/>
      <c r="Q1150" s="196"/>
      <c r="R1150" s="92"/>
      <c r="S1150" s="92"/>
      <c r="T1150" s="92"/>
    </row>
    <row r="1151" spans="1:20" hidden="1" x14ac:dyDescent="0.25">
      <c r="A1151" s="91">
        <v>1</v>
      </c>
      <c r="B1151" s="91">
        <v>2</v>
      </c>
      <c r="C1151" s="113">
        <v>3</v>
      </c>
      <c r="D1151" s="113">
        <v>4</v>
      </c>
      <c r="E1151" s="113">
        <v>5</v>
      </c>
      <c r="F1151" s="78"/>
      <c r="G1151" s="78"/>
      <c r="H1151" s="78"/>
      <c r="I1151" s="138"/>
      <c r="J1151" s="138"/>
    </row>
    <row r="1152" spans="1:20" hidden="1" x14ac:dyDescent="0.25">
      <c r="A1152" s="14">
        <v>1</v>
      </c>
      <c r="B1152" s="101"/>
      <c r="C1152" s="94"/>
      <c r="D1152" s="14"/>
      <c r="E1152" s="94"/>
      <c r="I1152" s="138"/>
      <c r="J1152" s="138"/>
    </row>
    <row r="1153" spans="1:17" s="78" customFormat="1" hidden="1" x14ac:dyDescent="0.25">
      <c r="A1153" s="14"/>
      <c r="B1153" s="101"/>
      <c r="C1153" s="165"/>
      <c r="D1153" s="167"/>
      <c r="E1153" s="165"/>
      <c r="F1153" s="67"/>
      <c r="G1153" s="67"/>
      <c r="H1153" s="67"/>
      <c r="I1153" s="138"/>
      <c r="J1153" s="138"/>
      <c r="K1153" s="79"/>
      <c r="O1153" s="188"/>
      <c r="P1153" s="188"/>
      <c r="Q1153" s="188"/>
    </row>
    <row r="1154" spans="1:17" hidden="1" x14ac:dyDescent="0.25">
      <c r="A1154" s="14"/>
      <c r="B1154" s="101"/>
      <c r="C1154" s="165"/>
      <c r="D1154" s="167"/>
      <c r="E1154" s="165"/>
      <c r="I1154" s="138"/>
      <c r="J1154" s="138"/>
    </row>
    <row r="1155" spans="1:17" hidden="1" x14ac:dyDescent="0.25">
      <c r="A1155" s="144"/>
      <c r="B1155" s="145" t="s">
        <v>20</v>
      </c>
      <c r="C1155" s="144" t="s">
        <v>21</v>
      </c>
      <c r="D1155" s="144" t="s">
        <v>21</v>
      </c>
      <c r="E1155" s="146">
        <f>E1152</f>
        <v>0</v>
      </c>
      <c r="I1155" s="135">
        <f>SUM(I1152:I1154)</f>
        <v>0</v>
      </c>
      <c r="J1155" s="135">
        <f>SUM(J1152:J1154)</f>
        <v>0</v>
      </c>
    </row>
    <row r="1156" spans="1:17" hidden="1" x14ac:dyDescent="0.25"/>
    <row r="1157" spans="1:17" hidden="1" x14ac:dyDescent="0.25"/>
    <row r="1158" spans="1:17" ht="47.25" hidden="1" customHeight="1" x14ac:dyDescent="0.25">
      <c r="A1158" s="863" t="s">
        <v>182</v>
      </c>
      <c r="B1158" s="863"/>
      <c r="C1158" s="863"/>
      <c r="D1158" s="863"/>
      <c r="E1158" s="863"/>
      <c r="F1158" s="863"/>
      <c r="G1158" s="863"/>
      <c r="H1158" s="863"/>
      <c r="I1158" s="863"/>
      <c r="J1158" s="863"/>
    </row>
    <row r="1159" spans="1:17" hidden="1" x14ac:dyDescent="0.25"/>
    <row r="1160" spans="1:17" hidden="1" x14ac:dyDescent="0.25">
      <c r="A1160" s="866" t="s">
        <v>140</v>
      </c>
      <c r="B1160" s="866"/>
      <c r="C1160" s="866"/>
      <c r="D1160" s="866"/>
      <c r="E1160" s="866"/>
      <c r="F1160" s="866"/>
      <c r="G1160" s="866"/>
      <c r="H1160" s="866"/>
      <c r="I1160" s="866"/>
      <c r="J1160" s="866"/>
      <c r="K1160" s="123"/>
    </row>
    <row r="1161" spans="1:17" hidden="1" x14ac:dyDescent="0.25">
      <c r="A1161" s="32"/>
      <c r="B1161" s="11"/>
      <c r="C1161" s="17"/>
      <c r="D1161" s="17"/>
      <c r="E1161" s="17"/>
      <c r="F1161" s="17"/>
      <c r="I1161" s="850" t="s">
        <v>172</v>
      </c>
      <c r="J1161" s="850"/>
    </row>
    <row r="1162" spans="1:17" ht="56.25" hidden="1" x14ac:dyDescent="0.25">
      <c r="A1162" s="167" t="s">
        <v>24</v>
      </c>
      <c r="B1162" s="167" t="s">
        <v>14</v>
      </c>
      <c r="C1162" s="167" t="s">
        <v>71</v>
      </c>
      <c r="D1162" s="167" t="s">
        <v>72</v>
      </c>
      <c r="E1162" s="167" t="s">
        <v>73</v>
      </c>
      <c r="I1162" s="133" t="s">
        <v>115</v>
      </c>
      <c r="J1162" s="133" t="s">
        <v>173</v>
      </c>
      <c r="K1162" s="127"/>
    </row>
    <row r="1163" spans="1:17" hidden="1" x14ac:dyDescent="0.25">
      <c r="A1163" s="113">
        <v>1</v>
      </c>
      <c r="B1163" s="113">
        <v>2</v>
      </c>
      <c r="C1163" s="113">
        <v>3</v>
      </c>
      <c r="D1163" s="113">
        <v>4</v>
      </c>
      <c r="E1163" s="113">
        <v>5</v>
      </c>
      <c r="F1163" s="78"/>
      <c r="G1163" s="78"/>
      <c r="H1163" s="78"/>
      <c r="I1163" s="138"/>
      <c r="J1163" s="138"/>
    </row>
    <row r="1164" spans="1:17" hidden="1" x14ac:dyDescent="0.25">
      <c r="A1164" s="171"/>
      <c r="B1164" s="26"/>
      <c r="C1164" s="167"/>
      <c r="D1164" s="13"/>
      <c r="E1164" s="165"/>
      <c r="I1164" s="138"/>
      <c r="J1164" s="138"/>
    </row>
    <row r="1165" spans="1:17" s="78" customFormat="1" hidden="1" x14ac:dyDescent="0.25">
      <c r="A1165" s="167"/>
      <c r="B1165" s="10"/>
      <c r="C1165" s="167"/>
      <c r="D1165" s="13"/>
      <c r="E1165" s="165"/>
      <c r="F1165" s="67"/>
      <c r="G1165" s="67"/>
      <c r="H1165" s="67"/>
      <c r="I1165" s="138"/>
      <c r="J1165" s="138"/>
      <c r="K1165" s="79"/>
      <c r="O1165" s="188"/>
      <c r="P1165" s="188"/>
      <c r="Q1165" s="188"/>
    </row>
    <row r="1166" spans="1:17" hidden="1" x14ac:dyDescent="0.25">
      <c r="A1166" s="167"/>
      <c r="B1166" s="10"/>
      <c r="C1166" s="167"/>
      <c r="D1166" s="13"/>
      <c r="E1166" s="165"/>
      <c r="I1166" s="138"/>
      <c r="J1166" s="138"/>
    </row>
    <row r="1167" spans="1:17" hidden="1" x14ac:dyDescent="0.25">
      <c r="A1167" s="144"/>
      <c r="B1167" s="145" t="s">
        <v>20</v>
      </c>
      <c r="C1167" s="144" t="s">
        <v>21</v>
      </c>
      <c r="D1167" s="144" t="s">
        <v>21</v>
      </c>
      <c r="E1167" s="146">
        <f>SUM(E1164:E1166)</f>
        <v>0</v>
      </c>
      <c r="I1167" s="135">
        <f>SUM(I1164:I1166)</f>
        <v>0</v>
      </c>
      <c r="J1167" s="135">
        <f>SUM(J1164:J1166)</f>
        <v>0</v>
      </c>
    </row>
    <row r="1168" spans="1:17" hidden="1" x14ac:dyDescent="0.25">
      <c r="A1168" s="30"/>
      <c r="B1168" s="31"/>
      <c r="C1168" s="30"/>
      <c r="D1168" s="30"/>
      <c r="E1168" s="30"/>
      <c r="F1168" s="30"/>
    </row>
    <row r="1169" spans="1:17" hidden="1" x14ac:dyDescent="0.25">
      <c r="A1169" s="860" t="s">
        <v>118</v>
      </c>
      <c r="B1169" s="860"/>
      <c r="C1169" s="860"/>
      <c r="D1169" s="860"/>
      <c r="E1169" s="860"/>
      <c r="F1169" s="860"/>
      <c r="G1169" s="860"/>
      <c r="H1169" s="860"/>
      <c r="I1169" s="860"/>
      <c r="J1169" s="860"/>
    </row>
    <row r="1170" spans="1:17" hidden="1" x14ac:dyDescent="0.25">
      <c r="A1170" s="30"/>
      <c r="B1170" s="11"/>
      <c r="C1170" s="17"/>
      <c r="D1170" s="17"/>
      <c r="E1170" s="17"/>
      <c r="F1170" s="17"/>
      <c r="I1170" s="850" t="s">
        <v>172</v>
      </c>
      <c r="J1170" s="850"/>
    </row>
    <row r="1171" spans="1:17" ht="56.25" hidden="1" x14ac:dyDescent="0.25">
      <c r="A1171" s="167" t="s">
        <v>24</v>
      </c>
      <c r="B1171" s="167" t="s">
        <v>14</v>
      </c>
      <c r="C1171" s="167" t="s">
        <v>74</v>
      </c>
      <c r="D1171" s="167" t="s">
        <v>117</v>
      </c>
      <c r="F1171" s="17"/>
      <c r="I1171" s="133" t="s">
        <v>115</v>
      </c>
      <c r="J1171" s="133" t="s">
        <v>173</v>
      </c>
      <c r="K1171" s="128"/>
    </row>
    <row r="1172" spans="1:17" hidden="1" x14ac:dyDescent="0.25">
      <c r="A1172" s="113">
        <v>1</v>
      </c>
      <c r="B1172" s="113">
        <v>2</v>
      </c>
      <c r="C1172" s="113">
        <v>3</v>
      </c>
      <c r="D1172" s="113">
        <v>4</v>
      </c>
      <c r="E1172" s="78"/>
      <c r="F1172" s="1"/>
      <c r="G1172" s="78"/>
      <c r="H1172" s="78"/>
      <c r="I1172" s="138"/>
      <c r="J1172" s="138"/>
    </row>
    <row r="1173" spans="1:17" hidden="1" x14ac:dyDescent="0.25">
      <c r="A1173" s="167"/>
      <c r="B1173" s="26"/>
      <c r="C1173" s="13"/>
      <c r="D1173" s="165"/>
      <c r="F1173" s="17"/>
      <c r="I1173" s="138"/>
      <c r="J1173" s="138"/>
    </row>
    <row r="1174" spans="1:17" s="78" customFormat="1" hidden="1" x14ac:dyDescent="0.25">
      <c r="A1174" s="167"/>
      <c r="B1174" s="10"/>
      <c r="C1174" s="13"/>
      <c r="D1174" s="165"/>
      <c r="E1174" s="67"/>
      <c r="F1174" s="17"/>
      <c r="G1174" s="67"/>
      <c r="H1174" s="67"/>
      <c r="I1174" s="138"/>
      <c r="J1174" s="138"/>
      <c r="K1174" s="79"/>
      <c r="O1174" s="188"/>
      <c r="P1174" s="188"/>
      <c r="Q1174" s="188"/>
    </row>
    <row r="1175" spans="1:17" hidden="1" x14ac:dyDescent="0.25">
      <c r="A1175" s="167"/>
      <c r="B1175" s="10"/>
      <c r="C1175" s="13"/>
      <c r="D1175" s="165"/>
      <c r="F1175" s="17"/>
      <c r="I1175" s="138"/>
      <c r="J1175" s="138"/>
    </row>
    <row r="1176" spans="1:17" hidden="1" x14ac:dyDescent="0.25">
      <c r="A1176" s="144"/>
      <c r="B1176" s="145" t="s">
        <v>20</v>
      </c>
      <c r="C1176" s="144" t="s">
        <v>21</v>
      </c>
      <c r="D1176" s="146">
        <f>SUM(D1173:D1175)</f>
        <v>0</v>
      </c>
      <c r="F1176" s="17"/>
      <c r="I1176" s="135">
        <f>SUM(I1173:I1175)</f>
        <v>0</v>
      </c>
      <c r="J1176" s="135">
        <f>SUM(J1173:J1175)</f>
        <v>0</v>
      </c>
    </row>
    <row r="1177" spans="1:17" hidden="1" x14ac:dyDescent="0.25">
      <c r="A1177" s="30"/>
      <c r="B1177" s="31"/>
      <c r="C1177" s="30"/>
      <c r="D1177" s="30"/>
      <c r="E1177" s="30"/>
      <c r="F1177" s="30"/>
    </row>
    <row r="1178" spans="1:17" hidden="1" x14ac:dyDescent="0.25">
      <c r="A1178" s="860" t="s">
        <v>141</v>
      </c>
      <c r="B1178" s="860"/>
      <c r="C1178" s="860"/>
      <c r="D1178" s="860"/>
      <c r="E1178" s="860"/>
      <c r="F1178" s="860"/>
      <c r="G1178" s="860"/>
      <c r="H1178" s="860"/>
      <c r="I1178" s="860"/>
      <c r="J1178" s="860"/>
    </row>
    <row r="1179" spans="1:17" hidden="1" x14ac:dyDescent="0.25">
      <c r="A1179" s="30"/>
      <c r="B1179" s="11"/>
      <c r="C1179" s="17"/>
      <c r="D1179" s="17"/>
      <c r="E1179" s="17"/>
      <c r="F1179" s="17"/>
      <c r="I1179" s="850" t="s">
        <v>172</v>
      </c>
      <c r="J1179" s="850"/>
    </row>
    <row r="1180" spans="1:17" ht="56.25" hidden="1" x14ac:dyDescent="0.25">
      <c r="A1180" s="167" t="s">
        <v>24</v>
      </c>
      <c r="B1180" s="167" t="s">
        <v>14</v>
      </c>
      <c r="C1180" s="167" t="s">
        <v>74</v>
      </c>
      <c r="D1180" s="167" t="s">
        <v>117</v>
      </c>
      <c r="F1180" s="17"/>
      <c r="I1180" s="133" t="s">
        <v>115</v>
      </c>
      <c r="J1180" s="133" t="s">
        <v>173</v>
      </c>
      <c r="K1180" s="128"/>
    </row>
    <row r="1181" spans="1:17" hidden="1" x14ac:dyDescent="0.25">
      <c r="A1181" s="113">
        <v>1</v>
      </c>
      <c r="B1181" s="113">
        <v>2</v>
      </c>
      <c r="C1181" s="113">
        <v>3</v>
      </c>
      <c r="D1181" s="113">
        <v>4</v>
      </c>
      <c r="E1181" s="78"/>
      <c r="F1181" s="1"/>
      <c r="G1181" s="78"/>
      <c r="H1181" s="78"/>
      <c r="I1181" s="138"/>
      <c r="J1181" s="138"/>
    </row>
    <row r="1182" spans="1:17" hidden="1" x14ac:dyDescent="0.25">
      <c r="A1182" s="167"/>
      <c r="B1182" s="26"/>
      <c r="C1182" s="13"/>
      <c r="D1182" s="165"/>
      <c r="F1182" s="17"/>
      <c r="I1182" s="138"/>
      <c r="J1182" s="138"/>
    </row>
    <row r="1183" spans="1:17" s="78" customFormat="1" hidden="1" x14ac:dyDescent="0.25">
      <c r="A1183" s="167"/>
      <c r="B1183" s="10"/>
      <c r="C1183" s="13"/>
      <c r="D1183" s="165"/>
      <c r="E1183" s="67"/>
      <c r="F1183" s="17"/>
      <c r="G1183" s="67"/>
      <c r="H1183" s="67"/>
      <c r="I1183" s="138"/>
      <c r="J1183" s="138"/>
      <c r="K1183" s="79"/>
      <c r="O1183" s="188"/>
      <c r="P1183" s="188"/>
      <c r="Q1183" s="188"/>
    </row>
    <row r="1184" spans="1:17" hidden="1" x14ac:dyDescent="0.25">
      <c r="A1184" s="167"/>
      <c r="B1184" s="10"/>
      <c r="C1184" s="13"/>
      <c r="D1184" s="165"/>
      <c r="F1184" s="17"/>
      <c r="I1184" s="138"/>
      <c r="J1184" s="138"/>
    </row>
    <row r="1185" spans="1:17" hidden="1" x14ac:dyDescent="0.25">
      <c r="A1185" s="144"/>
      <c r="B1185" s="145" t="s">
        <v>20</v>
      </c>
      <c r="C1185" s="144" t="s">
        <v>21</v>
      </c>
      <c r="D1185" s="146">
        <f>SUM(D1182:D1184)</f>
        <v>0</v>
      </c>
      <c r="F1185" s="17"/>
      <c r="I1185" s="135">
        <f>SUM(I1182:I1184)</f>
        <v>0</v>
      </c>
      <c r="J1185" s="135">
        <f>SUM(J1182:J1184)</f>
        <v>0</v>
      </c>
    </row>
    <row r="1186" spans="1:17" hidden="1" x14ac:dyDescent="0.25">
      <c r="A1186" s="30"/>
      <c r="B1186" s="31"/>
      <c r="C1186" s="30"/>
      <c r="D1186" s="30"/>
      <c r="E1186" s="30"/>
      <c r="F1186" s="30"/>
    </row>
    <row r="1187" spans="1:17" hidden="1" x14ac:dyDescent="0.25">
      <c r="A1187" s="861" t="s">
        <v>169</v>
      </c>
      <c r="B1187" s="861"/>
      <c r="C1187" s="861"/>
      <c r="D1187" s="861"/>
      <c r="E1187" s="861"/>
      <c r="F1187" s="861"/>
      <c r="G1187" s="861"/>
      <c r="H1187" s="861"/>
      <c r="I1187" s="861"/>
      <c r="J1187" s="861"/>
    </row>
    <row r="1188" spans="1:17" hidden="1" x14ac:dyDescent="0.25">
      <c r="A1188" s="862"/>
      <c r="B1188" s="862"/>
      <c r="C1188" s="862"/>
      <c r="D1188" s="862"/>
      <c r="E1188" s="862"/>
      <c r="F1188" s="862"/>
      <c r="I1188" s="850" t="s">
        <v>172</v>
      </c>
      <c r="J1188" s="850"/>
    </row>
    <row r="1189" spans="1:17" ht="56.25" hidden="1" x14ac:dyDescent="0.25">
      <c r="A1189" s="167" t="s">
        <v>24</v>
      </c>
      <c r="B1189" s="167" t="s">
        <v>14</v>
      </c>
      <c r="C1189" s="167" t="s">
        <v>78</v>
      </c>
      <c r="D1189" s="167" t="s">
        <v>27</v>
      </c>
      <c r="E1189" s="167" t="s">
        <v>79</v>
      </c>
      <c r="F1189" s="167" t="s">
        <v>7</v>
      </c>
      <c r="I1189" s="133" t="s">
        <v>115</v>
      </c>
      <c r="J1189" s="133" t="s">
        <v>173</v>
      </c>
      <c r="K1189" s="81"/>
    </row>
    <row r="1190" spans="1:17" hidden="1" x14ac:dyDescent="0.25">
      <c r="A1190" s="113">
        <v>1</v>
      </c>
      <c r="B1190" s="113">
        <v>2</v>
      </c>
      <c r="C1190" s="113">
        <v>3</v>
      </c>
      <c r="D1190" s="113">
        <v>4</v>
      </c>
      <c r="E1190" s="113">
        <v>5</v>
      </c>
      <c r="F1190" s="113">
        <v>6</v>
      </c>
      <c r="G1190" s="78"/>
      <c r="H1190" s="78"/>
      <c r="I1190" s="138"/>
      <c r="J1190" s="138"/>
    </row>
    <row r="1191" spans="1:17" hidden="1" x14ac:dyDescent="0.25">
      <c r="A1191" s="167">
        <v>1</v>
      </c>
      <c r="B1191" s="10"/>
      <c r="C1191" s="167"/>
      <c r="D1191" s="167"/>
      <c r="E1191" s="165" t="e">
        <f>F1191/D1191</f>
        <v>#DIV/0!</v>
      </c>
      <c r="F1191" s="165"/>
      <c r="I1191" s="138"/>
      <c r="J1191" s="138"/>
    </row>
    <row r="1192" spans="1:17" s="78" customFormat="1" hidden="1" x14ac:dyDescent="0.25">
      <c r="A1192" s="167">
        <v>2</v>
      </c>
      <c r="B1192" s="10"/>
      <c r="C1192" s="14"/>
      <c r="D1192" s="14"/>
      <c r="E1192" s="165" t="e">
        <f t="shared" ref="E1192:E1193" si="41">F1192/D1192</f>
        <v>#DIV/0!</v>
      </c>
      <c r="F1192" s="165"/>
      <c r="G1192" s="67"/>
      <c r="H1192" s="67"/>
      <c r="I1192" s="138"/>
      <c r="J1192" s="138"/>
      <c r="K1192" s="79"/>
      <c r="O1192" s="188"/>
      <c r="P1192" s="188"/>
      <c r="Q1192" s="188"/>
    </row>
    <row r="1193" spans="1:17" hidden="1" x14ac:dyDescent="0.25">
      <c r="A1193" s="167">
        <v>3</v>
      </c>
      <c r="B1193" s="10"/>
      <c r="C1193" s="167"/>
      <c r="D1193" s="167"/>
      <c r="E1193" s="165" t="e">
        <f t="shared" si="41"/>
        <v>#DIV/0!</v>
      </c>
      <c r="F1193" s="165"/>
      <c r="I1193" s="138"/>
      <c r="J1193" s="138"/>
    </row>
    <row r="1194" spans="1:17" hidden="1" x14ac:dyDescent="0.25">
      <c r="A1194" s="144"/>
      <c r="B1194" s="145" t="s">
        <v>20</v>
      </c>
      <c r="C1194" s="144" t="s">
        <v>21</v>
      </c>
      <c r="D1194" s="144" t="s">
        <v>21</v>
      </c>
      <c r="E1194" s="144" t="s">
        <v>21</v>
      </c>
      <c r="F1194" s="146">
        <f>F1193+F1192+F1191</f>
        <v>0</v>
      </c>
      <c r="I1194" s="135">
        <f>SUM(I1191:I1193)</f>
        <v>0</v>
      </c>
      <c r="J1194" s="135">
        <f>SUM(J1191:J1193)</f>
        <v>0</v>
      </c>
    </row>
    <row r="1195" spans="1:17" hidden="1" x14ac:dyDescent="0.25">
      <c r="A1195" s="30"/>
      <c r="B1195" s="31"/>
      <c r="C1195" s="30"/>
      <c r="D1195" s="30"/>
      <c r="E1195" s="30"/>
      <c r="F1195" s="30"/>
    </row>
    <row r="1196" spans="1:17" hidden="1" x14ac:dyDescent="0.25">
      <c r="A1196" s="30"/>
      <c r="B1196" s="31"/>
      <c r="C1196" s="30"/>
      <c r="D1196" s="30"/>
      <c r="E1196" s="30"/>
      <c r="F1196" s="30"/>
    </row>
    <row r="1197" spans="1:17" x14ac:dyDescent="0.25">
      <c r="A1197" s="863" t="s">
        <v>181</v>
      </c>
      <c r="B1197" s="863"/>
      <c r="C1197" s="863"/>
      <c r="D1197" s="863"/>
      <c r="E1197" s="863"/>
      <c r="F1197" s="863"/>
      <c r="G1197" s="863"/>
      <c r="H1197" s="863"/>
      <c r="I1197" s="863"/>
      <c r="J1197" s="863"/>
    </row>
    <row r="1198" spans="1:17" x14ac:dyDescent="0.25">
      <c r="A1198" s="30"/>
      <c r="B1198" s="31"/>
      <c r="C1198" s="30"/>
      <c r="D1198" s="30"/>
      <c r="E1198" s="30"/>
      <c r="F1198" s="30"/>
    </row>
    <row r="1199" spans="1:17" hidden="1" x14ac:dyDescent="0.25">
      <c r="A1199" s="865" t="s">
        <v>142</v>
      </c>
      <c r="B1199" s="865"/>
      <c r="C1199" s="865"/>
      <c r="D1199" s="865"/>
      <c r="E1199" s="865"/>
      <c r="F1199" s="865"/>
      <c r="G1199" s="865"/>
      <c r="H1199" s="865"/>
      <c r="I1199" s="865"/>
      <c r="J1199" s="865"/>
      <c r="K1199" s="123"/>
    </row>
    <row r="1200" spans="1:17" hidden="1" x14ac:dyDescent="0.25">
      <c r="A1200" s="166"/>
      <c r="B1200" s="34"/>
      <c r="C1200" s="166"/>
      <c r="D1200" s="166"/>
      <c r="E1200" s="166"/>
      <c r="F1200" s="166"/>
      <c r="I1200" s="850" t="s">
        <v>172</v>
      </c>
      <c r="J1200" s="850"/>
    </row>
    <row r="1201" spans="1:17" ht="56.25" hidden="1" x14ac:dyDescent="0.25">
      <c r="A1201" s="167" t="s">
        <v>24</v>
      </c>
      <c r="B1201" s="167" t="s">
        <v>14</v>
      </c>
      <c r="C1201" s="167" t="s">
        <v>65</v>
      </c>
      <c r="D1201" s="167" t="s">
        <v>59</v>
      </c>
      <c r="E1201" s="167" t="s">
        <v>60</v>
      </c>
      <c r="F1201" s="167" t="s">
        <v>159</v>
      </c>
      <c r="I1201" s="133" t="s">
        <v>115</v>
      </c>
      <c r="J1201" s="133" t="s">
        <v>173</v>
      </c>
      <c r="K1201" s="122"/>
    </row>
    <row r="1202" spans="1:17" hidden="1" x14ac:dyDescent="0.25">
      <c r="A1202" s="113">
        <v>1</v>
      </c>
      <c r="B1202" s="113">
        <v>2</v>
      </c>
      <c r="C1202" s="113">
        <v>3</v>
      </c>
      <c r="D1202" s="113">
        <v>4</v>
      </c>
      <c r="E1202" s="113">
        <v>5</v>
      </c>
      <c r="F1202" s="113">
        <v>6</v>
      </c>
      <c r="G1202" s="78"/>
      <c r="H1202" s="78"/>
      <c r="I1202" s="138"/>
      <c r="J1202" s="138"/>
    </row>
    <row r="1203" spans="1:17" hidden="1" x14ac:dyDescent="0.25">
      <c r="A1203" s="167">
        <v>1</v>
      </c>
      <c r="B1203" s="10"/>
      <c r="C1203" s="167">
        <v>1</v>
      </c>
      <c r="D1203" s="167">
        <v>1</v>
      </c>
      <c r="E1203" s="165">
        <f>F1203/D1203/C1203</f>
        <v>0</v>
      </c>
      <c r="F1203" s="165"/>
      <c r="I1203" s="138"/>
      <c r="J1203" s="138"/>
    </row>
    <row r="1204" spans="1:17" s="78" customFormat="1" ht="69.75" hidden="1" x14ac:dyDescent="0.25">
      <c r="A1204" s="167">
        <v>2</v>
      </c>
      <c r="B1204" s="10" t="s">
        <v>62</v>
      </c>
      <c r="C1204" s="167"/>
      <c r="D1204" s="167"/>
      <c r="E1204" s="165" t="e">
        <f t="shared" ref="E1204:E1208" si="42">F1204/D1204/C1204</f>
        <v>#DIV/0!</v>
      </c>
      <c r="F1204" s="165"/>
      <c r="G1204" s="67"/>
      <c r="H1204" s="67"/>
      <c r="I1204" s="138"/>
      <c r="J1204" s="138"/>
      <c r="K1204" s="79"/>
      <c r="O1204" s="188"/>
      <c r="P1204" s="188"/>
      <c r="Q1204" s="188"/>
    </row>
    <row r="1205" spans="1:17" ht="69.75" hidden="1" x14ac:dyDescent="0.25">
      <c r="A1205" s="167">
        <v>3</v>
      </c>
      <c r="B1205" s="10" t="s">
        <v>63</v>
      </c>
      <c r="C1205" s="167"/>
      <c r="D1205" s="167"/>
      <c r="E1205" s="165" t="e">
        <f t="shared" si="42"/>
        <v>#DIV/0!</v>
      </c>
      <c r="F1205" s="165"/>
      <c r="I1205" s="138"/>
      <c r="J1205" s="138"/>
    </row>
    <row r="1206" spans="1:17" hidden="1" x14ac:dyDescent="0.25">
      <c r="A1206" s="167">
        <v>4</v>
      </c>
      <c r="B1206" s="10" t="s">
        <v>64</v>
      </c>
      <c r="C1206" s="167"/>
      <c r="D1206" s="167"/>
      <c r="E1206" s="165" t="e">
        <f t="shared" si="42"/>
        <v>#DIV/0!</v>
      </c>
      <c r="F1206" s="165"/>
      <c r="I1206" s="140"/>
      <c r="J1206" s="140"/>
    </row>
    <row r="1207" spans="1:17" ht="116.25" hidden="1" x14ac:dyDescent="0.25">
      <c r="A1207" s="167">
        <v>5</v>
      </c>
      <c r="B1207" s="10" t="s">
        <v>90</v>
      </c>
      <c r="C1207" s="167"/>
      <c r="D1207" s="167"/>
      <c r="E1207" s="165" t="e">
        <f t="shared" si="42"/>
        <v>#DIV/0!</v>
      </c>
      <c r="F1207" s="165"/>
      <c r="I1207" s="138"/>
      <c r="J1207" s="138"/>
    </row>
    <row r="1208" spans="1:17" ht="46.5" hidden="1" x14ac:dyDescent="0.25">
      <c r="A1208" s="167">
        <v>6</v>
      </c>
      <c r="B1208" s="10" t="s">
        <v>91</v>
      </c>
      <c r="C1208" s="167"/>
      <c r="D1208" s="167"/>
      <c r="E1208" s="165" t="e">
        <f t="shared" si="42"/>
        <v>#DIV/0!</v>
      </c>
      <c r="F1208" s="165"/>
      <c r="I1208" s="138"/>
      <c r="J1208" s="138"/>
    </row>
    <row r="1209" spans="1:17" hidden="1" x14ac:dyDescent="0.25">
      <c r="A1209" s="144"/>
      <c r="B1209" s="145" t="s">
        <v>20</v>
      </c>
      <c r="C1209" s="144" t="s">
        <v>21</v>
      </c>
      <c r="D1209" s="144" t="s">
        <v>21</v>
      </c>
      <c r="E1209" s="144" t="s">
        <v>21</v>
      </c>
      <c r="F1209" s="146">
        <f>F1208+F1207+F1206+F1205+F1204+F1203</f>
        <v>0</v>
      </c>
      <c r="I1209" s="135">
        <f>SUM(I1203:I1208)</f>
        <v>0</v>
      </c>
      <c r="J1209" s="135">
        <f>SUM(J1203:J1208)</f>
        <v>0</v>
      </c>
    </row>
    <row r="1210" spans="1:17" x14ac:dyDescent="0.25">
      <c r="A1210" s="17"/>
      <c r="B1210" s="11"/>
      <c r="C1210" s="17"/>
      <c r="D1210" s="17"/>
      <c r="E1210" s="17"/>
      <c r="F1210" s="17"/>
    </row>
    <row r="1211" spans="1:17" hidden="1" x14ac:dyDescent="0.25">
      <c r="A1211" s="865" t="s">
        <v>143</v>
      </c>
      <c r="B1211" s="865"/>
      <c r="C1211" s="865"/>
      <c r="D1211" s="865"/>
      <c r="E1211" s="865"/>
      <c r="F1211" s="865"/>
      <c r="G1211" s="865"/>
      <c r="H1211" s="865"/>
      <c r="I1211" s="865"/>
      <c r="J1211" s="865"/>
    </row>
    <row r="1212" spans="1:17" hidden="1" x14ac:dyDescent="0.25">
      <c r="A1212" s="163"/>
      <c r="B1212" s="24"/>
      <c r="C1212" s="163"/>
      <c r="D1212" s="163"/>
      <c r="E1212" s="163"/>
      <c r="F1212" s="17"/>
      <c r="I1212" s="850" t="s">
        <v>172</v>
      </c>
      <c r="J1212" s="850"/>
    </row>
    <row r="1213" spans="1:17" ht="56.25" hidden="1" x14ac:dyDescent="0.25">
      <c r="A1213" s="167" t="s">
        <v>24</v>
      </c>
      <c r="B1213" s="167" t="s">
        <v>14</v>
      </c>
      <c r="C1213" s="167" t="s">
        <v>66</v>
      </c>
      <c r="D1213" s="167" t="s">
        <v>145</v>
      </c>
      <c r="E1213" s="169" t="s">
        <v>107</v>
      </c>
      <c r="F1213" s="167" t="s">
        <v>144</v>
      </c>
      <c r="I1213" s="133" t="s">
        <v>115</v>
      </c>
      <c r="J1213" s="133" t="s">
        <v>173</v>
      </c>
      <c r="K1213" s="122"/>
    </row>
    <row r="1214" spans="1:17" hidden="1" x14ac:dyDescent="0.25">
      <c r="A1214" s="113">
        <v>1</v>
      </c>
      <c r="B1214" s="113">
        <v>2</v>
      </c>
      <c r="C1214" s="113">
        <v>3</v>
      </c>
      <c r="D1214" s="113">
        <v>4</v>
      </c>
      <c r="E1214" s="1">
        <v>5</v>
      </c>
      <c r="F1214" s="113">
        <v>6</v>
      </c>
      <c r="G1214" s="78"/>
      <c r="H1214" s="78"/>
      <c r="I1214" s="132"/>
      <c r="J1214" s="132"/>
    </row>
    <row r="1215" spans="1:17" ht="46.5" hidden="1" x14ac:dyDescent="0.25">
      <c r="A1215" s="167">
        <v>1</v>
      </c>
      <c r="B1215" s="10" t="s">
        <v>87</v>
      </c>
      <c r="C1215" s="167"/>
      <c r="D1215" s="165" t="e">
        <f>F1215/C1215</f>
        <v>#DIV/0!</v>
      </c>
      <c r="E1215" s="169" t="s">
        <v>12</v>
      </c>
      <c r="F1215" s="165"/>
      <c r="I1215" s="138"/>
      <c r="J1215" s="138"/>
    </row>
    <row r="1216" spans="1:17" s="78" customFormat="1" ht="46.5" hidden="1" x14ac:dyDescent="0.25">
      <c r="A1216" s="167">
        <v>2</v>
      </c>
      <c r="B1216" s="10" t="s">
        <v>198</v>
      </c>
      <c r="C1216" s="167" t="s">
        <v>12</v>
      </c>
      <c r="D1216" s="165"/>
      <c r="E1216" s="169" t="e">
        <f>F1216/D1216</f>
        <v>#DIV/0!</v>
      </c>
      <c r="F1216" s="165"/>
      <c r="G1216" s="67"/>
      <c r="H1216" s="67"/>
      <c r="I1216" s="138"/>
      <c r="J1216" s="138"/>
      <c r="K1216" s="79"/>
      <c r="O1216" s="188"/>
      <c r="P1216" s="188"/>
      <c r="Q1216" s="188"/>
    </row>
    <row r="1217" spans="1:17" hidden="1" x14ac:dyDescent="0.25">
      <c r="A1217" s="144"/>
      <c r="B1217" s="145" t="s">
        <v>20</v>
      </c>
      <c r="C1217" s="144" t="s">
        <v>12</v>
      </c>
      <c r="D1217" s="144" t="s">
        <v>12</v>
      </c>
      <c r="E1217" s="144" t="s">
        <v>12</v>
      </c>
      <c r="F1217" s="146">
        <f>F1215+F1216</f>
        <v>0</v>
      </c>
      <c r="I1217" s="131">
        <f>SUM(I1215:I1216)</f>
        <v>0</v>
      </c>
      <c r="J1217" s="131">
        <f>SUM(J1215:J1216)</f>
        <v>0</v>
      </c>
    </row>
    <row r="1218" spans="1:17" hidden="1" x14ac:dyDescent="0.25">
      <c r="A1218" s="17"/>
      <c r="B1218" s="11"/>
      <c r="C1218" s="17"/>
      <c r="D1218" s="17"/>
      <c r="E1218" s="17"/>
      <c r="F1218" s="17"/>
    </row>
    <row r="1219" spans="1:17" x14ac:dyDescent="0.25">
      <c r="A1219" s="861" t="s">
        <v>146</v>
      </c>
      <c r="B1219" s="861"/>
      <c r="C1219" s="861"/>
      <c r="D1219" s="861"/>
      <c r="E1219" s="861"/>
      <c r="F1219" s="861"/>
      <c r="G1219" s="861"/>
      <c r="H1219" s="861"/>
      <c r="I1219" s="861"/>
      <c r="J1219" s="861"/>
    </row>
    <row r="1220" spans="1:17" x14ac:dyDescent="0.25">
      <c r="A1220" s="172"/>
      <c r="B1220" s="172"/>
      <c r="C1220" s="172"/>
      <c r="D1220" s="172"/>
      <c r="E1220" s="172"/>
      <c r="F1220" s="172"/>
      <c r="G1220" s="172"/>
      <c r="H1220" s="172"/>
      <c r="I1220" s="850" t="s">
        <v>172</v>
      </c>
      <c r="J1220" s="850"/>
    </row>
    <row r="1221" spans="1:17" s="17" customFormat="1" ht="69.75" x14ac:dyDescent="0.25">
      <c r="A1221" s="167" t="s">
        <v>24</v>
      </c>
      <c r="B1221" s="167" t="s">
        <v>0</v>
      </c>
      <c r="C1221" s="167" t="s">
        <v>69</v>
      </c>
      <c r="D1221" s="167" t="s">
        <v>67</v>
      </c>
      <c r="E1221" s="167" t="s">
        <v>70</v>
      </c>
      <c r="F1221" s="167" t="s">
        <v>7</v>
      </c>
      <c r="I1221" s="133" t="s">
        <v>115</v>
      </c>
      <c r="J1221" s="133" t="s">
        <v>173</v>
      </c>
      <c r="K1221" s="81"/>
      <c r="O1221" s="20"/>
      <c r="P1221" s="20"/>
      <c r="Q1221" s="20"/>
    </row>
    <row r="1222" spans="1:17" s="17" customFormat="1" x14ac:dyDescent="0.25">
      <c r="A1222" s="113">
        <v>1</v>
      </c>
      <c r="B1222" s="113">
        <v>2</v>
      </c>
      <c r="C1222" s="113">
        <v>4</v>
      </c>
      <c r="D1222" s="113">
        <v>5</v>
      </c>
      <c r="E1222" s="113">
        <v>6</v>
      </c>
      <c r="F1222" s="113">
        <v>7</v>
      </c>
      <c r="G1222" s="1"/>
      <c r="H1222" s="1"/>
      <c r="I1222" s="135"/>
      <c r="J1222" s="135"/>
      <c r="K1222" s="19"/>
      <c r="O1222" s="20"/>
      <c r="P1222" s="20"/>
      <c r="Q1222" s="20"/>
    </row>
    <row r="1223" spans="1:17" s="17" customFormat="1" x14ac:dyDescent="0.25">
      <c r="A1223" s="659">
        <v>1</v>
      </c>
      <c r="B1223" s="10" t="s">
        <v>324</v>
      </c>
      <c r="C1223" s="660">
        <f>F1223/D1223</f>
        <v>11.457195571955719</v>
      </c>
      <c r="D1223" s="660">
        <v>54.2</v>
      </c>
      <c r="E1223" s="660"/>
      <c r="F1223" s="660">
        <v>620.98</v>
      </c>
      <c r="I1223" s="138"/>
      <c r="J1223" s="138"/>
      <c r="K1223" s="19"/>
      <c r="O1223" s="20"/>
      <c r="P1223" s="20"/>
      <c r="Q1223" s="20"/>
    </row>
    <row r="1224" spans="1:17" s="1" customFormat="1" ht="46.5" x14ac:dyDescent="0.25">
      <c r="A1224" s="659">
        <v>2</v>
      </c>
      <c r="B1224" s="10" t="s">
        <v>325</v>
      </c>
      <c r="C1224" s="660">
        <f>F1224/D1224</f>
        <v>11.497399397755268</v>
      </c>
      <c r="D1224" s="660">
        <v>36.53</v>
      </c>
      <c r="E1224" s="660"/>
      <c r="F1224" s="660">
        <v>420</v>
      </c>
      <c r="G1224" s="17"/>
      <c r="H1224" s="17"/>
      <c r="I1224" s="138"/>
      <c r="J1224" s="138"/>
      <c r="K1224" s="104"/>
      <c r="O1224" s="191"/>
      <c r="P1224" s="191"/>
      <c r="Q1224" s="191"/>
    </row>
    <row r="1225" spans="1:17" s="17" customFormat="1" hidden="1" x14ac:dyDescent="0.25">
      <c r="A1225" s="167">
        <v>3</v>
      </c>
      <c r="B1225" s="10"/>
      <c r="C1225" s="270" t="e">
        <f t="shared" ref="C1225:C1226" si="43">F1225/D1225</f>
        <v>#DIV/0!</v>
      </c>
      <c r="D1225" s="270"/>
      <c r="E1225" s="270"/>
      <c r="F1225" s="270"/>
      <c r="I1225" s="138"/>
      <c r="J1225" s="138"/>
      <c r="K1225" s="19"/>
      <c r="O1225" s="20"/>
      <c r="P1225" s="20"/>
      <c r="Q1225" s="20"/>
    </row>
    <row r="1226" spans="1:17" s="17" customFormat="1" hidden="1" x14ac:dyDescent="0.25">
      <c r="A1226" s="167">
        <v>4</v>
      </c>
      <c r="B1226" s="10"/>
      <c r="C1226" s="270" t="e">
        <f t="shared" si="43"/>
        <v>#DIV/0!</v>
      </c>
      <c r="D1226" s="270"/>
      <c r="E1226" s="270"/>
      <c r="F1226" s="270"/>
      <c r="I1226" s="138"/>
      <c r="J1226" s="138"/>
      <c r="K1226" s="19"/>
      <c r="O1226" s="20"/>
      <c r="P1226" s="20"/>
      <c r="Q1226" s="20"/>
    </row>
    <row r="1227" spans="1:17" s="17" customFormat="1" hidden="1" x14ac:dyDescent="0.25">
      <c r="A1227" s="167">
        <v>5</v>
      </c>
      <c r="B1227" s="10"/>
      <c r="C1227" s="165" t="e">
        <f t="shared" ref="C1227" si="44">F1227/D1227</f>
        <v>#DIV/0!</v>
      </c>
      <c r="D1227" s="165"/>
      <c r="E1227" s="165"/>
      <c r="F1227" s="165"/>
      <c r="I1227" s="138"/>
      <c r="J1227" s="138"/>
      <c r="K1227" s="19"/>
      <c r="O1227" s="20"/>
      <c r="P1227" s="20"/>
      <c r="Q1227" s="20"/>
    </row>
    <row r="1228" spans="1:17" s="17" customFormat="1" x14ac:dyDescent="0.25">
      <c r="A1228" s="144"/>
      <c r="B1228" s="145" t="s">
        <v>20</v>
      </c>
      <c r="C1228" s="144" t="s">
        <v>21</v>
      </c>
      <c r="D1228" s="144" t="s">
        <v>21</v>
      </c>
      <c r="E1228" s="144" t="s">
        <v>21</v>
      </c>
      <c r="F1228" s="146">
        <f>SUM(F1223:F1227)</f>
        <v>1040.98</v>
      </c>
      <c r="I1228" s="135">
        <f>SUM(I1223:I1227)</f>
        <v>0</v>
      </c>
      <c r="J1228" s="135">
        <f>SUM(J1223:J1227)</f>
        <v>0</v>
      </c>
      <c r="K1228" s="19"/>
      <c r="O1228" s="20"/>
      <c r="P1228" s="20"/>
      <c r="Q1228" s="20"/>
    </row>
    <row r="1229" spans="1:17" s="17" customFormat="1" x14ac:dyDescent="0.25">
      <c r="B1229" s="11"/>
      <c r="G1229" s="67"/>
      <c r="H1229" s="67"/>
      <c r="I1229" s="67"/>
      <c r="J1229" s="67"/>
      <c r="K1229" s="19"/>
      <c r="O1229" s="20"/>
      <c r="P1229" s="20"/>
      <c r="Q1229" s="20"/>
    </row>
    <row r="1230" spans="1:17" s="17" customFormat="1" hidden="1" x14ac:dyDescent="0.25">
      <c r="A1230" s="866" t="s">
        <v>140</v>
      </c>
      <c r="B1230" s="866"/>
      <c r="C1230" s="866"/>
      <c r="D1230" s="866"/>
      <c r="E1230" s="866"/>
      <c r="F1230" s="866"/>
      <c r="G1230" s="866"/>
      <c r="H1230" s="866"/>
      <c r="I1230" s="866"/>
      <c r="J1230" s="866"/>
      <c r="K1230" s="19"/>
      <c r="O1230" s="20"/>
      <c r="P1230" s="20"/>
      <c r="Q1230" s="20"/>
    </row>
    <row r="1231" spans="1:17" hidden="1" x14ac:dyDescent="0.25">
      <c r="A1231" s="32"/>
      <c r="B1231" s="11"/>
      <c r="C1231" s="17"/>
      <c r="D1231" s="17"/>
      <c r="E1231" s="17"/>
      <c r="F1231" s="17"/>
      <c r="I1231" s="850" t="s">
        <v>172</v>
      </c>
      <c r="J1231" s="850"/>
    </row>
    <row r="1232" spans="1:17" ht="56.25" hidden="1" x14ac:dyDescent="0.25">
      <c r="A1232" s="167" t="s">
        <v>24</v>
      </c>
      <c r="B1232" s="167" t="s">
        <v>14</v>
      </c>
      <c r="C1232" s="167" t="s">
        <v>71</v>
      </c>
      <c r="D1232" s="167" t="s">
        <v>72</v>
      </c>
      <c r="E1232" s="167" t="s">
        <v>147</v>
      </c>
      <c r="I1232" s="133" t="s">
        <v>115</v>
      </c>
      <c r="J1232" s="133" t="s">
        <v>173</v>
      </c>
      <c r="K1232" s="127"/>
    </row>
    <row r="1233" spans="1:17" hidden="1" x14ac:dyDescent="0.25">
      <c r="A1233" s="113">
        <v>1</v>
      </c>
      <c r="B1233" s="113">
        <v>2</v>
      </c>
      <c r="C1233" s="113">
        <v>3</v>
      </c>
      <c r="D1233" s="113">
        <v>4</v>
      </c>
      <c r="E1233" s="113">
        <v>5</v>
      </c>
      <c r="F1233" s="78"/>
      <c r="G1233" s="78"/>
      <c r="H1233" s="78"/>
      <c r="I1233" s="135"/>
      <c r="J1233" s="135"/>
    </row>
    <row r="1234" spans="1:17" hidden="1" x14ac:dyDescent="0.25">
      <c r="A1234" s="167">
        <v>1</v>
      </c>
      <c r="B1234" s="10"/>
      <c r="C1234" s="167">
        <v>1</v>
      </c>
      <c r="D1234" s="13">
        <v>4</v>
      </c>
      <c r="E1234" s="165"/>
      <c r="I1234" s="138"/>
      <c r="J1234" s="138"/>
    </row>
    <row r="1235" spans="1:17" s="78" customFormat="1" hidden="1" x14ac:dyDescent="0.25">
      <c r="A1235" s="167">
        <v>2</v>
      </c>
      <c r="B1235" s="10"/>
      <c r="C1235" s="167">
        <v>3</v>
      </c>
      <c r="D1235" s="13">
        <v>1</v>
      </c>
      <c r="E1235" s="165"/>
      <c r="F1235" s="67"/>
      <c r="G1235" s="67"/>
      <c r="H1235" s="67"/>
      <c r="I1235" s="138"/>
      <c r="J1235" s="138"/>
      <c r="K1235" s="79"/>
      <c r="O1235" s="188"/>
      <c r="P1235" s="188"/>
      <c r="Q1235" s="188"/>
    </row>
    <row r="1236" spans="1:17" hidden="1" x14ac:dyDescent="0.25">
      <c r="A1236" s="167">
        <v>3</v>
      </c>
      <c r="B1236" s="10"/>
      <c r="C1236" s="167"/>
      <c r="D1236" s="13"/>
      <c r="E1236" s="165"/>
      <c r="I1236" s="138"/>
      <c r="J1236" s="138"/>
      <c r="P1236" s="106"/>
      <c r="Q1236" s="195"/>
    </row>
    <row r="1237" spans="1:17" hidden="1" x14ac:dyDescent="0.25">
      <c r="A1237" s="167">
        <v>4</v>
      </c>
      <c r="B1237" s="10"/>
      <c r="C1237" s="167"/>
      <c r="D1237" s="13"/>
      <c r="E1237" s="165"/>
      <c r="I1237" s="138"/>
      <c r="J1237" s="138"/>
      <c r="P1237" s="106"/>
      <c r="Q1237" s="195"/>
    </row>
    <row r="1238" spans="1:17" hidden="1" x14ac:dyDescent="0.25">
      <c r="A1238" s="144"/>
      <c r="B1238" s="145" t="s">
        <v>20</v>
      </c>
      <c r="C1238" s="144" t="s">
        <v>21</v>
      </c>
      <c r="D1238" s="144" t="s">
        <v>21</v>
      </c>
      <c r="E1238" s="146">
        <f>SUM(E1234:E1237)</f>
        <v>0</v>
      </c>
      <c r="I1238" s="135">
        <f>SUM(I1234:I1237)</f>
        <v>0</v>
      </c>
      <c r="J1238" s="135">
        <f>SUM(J1234:J1237)</f>
        <v>0</v>
      </c>
      <c r="P1238" s="106"/>
      <c r="Q1238" s="195"/>
    </row>
    <row r="1239" spans="1:17" hidden="1" x14ac:dyDescent="0.25">
      <c r="A1239" s="17"/>
      <c r="B1239" s="11"/>
      <c r="C1239" s="17"/>
      <c r="D1239" s="17"/>
      <c r="E1239" s="17"/>
      <c r="F1239" s="17"/>
      <c r="P1239" s="106"/>
      <c r="Q1239" s="195"/>
    </row>
    <row r="1240" spans="1:17" hidden="1" x14ac:dyDescent="0.25">
      <c r="A1240" s="860" t="s">
        <v>118</v>
      </c>
      <c r="B1240" s="860"/>
      <c r="C1240" s="860"/>
      <c r="D1240" s="860"/>
      <c r="E1240" s="860"/>
      <c r="F1240" s="860"/>
      <c r="G1240" s="860"/>
      <c r="H1240" s="860"/>
      <c r="I1240" s="860"/>
      <c r="J1240" s="860"/>
      <c r="P1240" s="106"/>
    </row>
    <row r="1241" spans="1:17" hidden="1" x14ac:dyDescent="0.25">
      <c r="A1241" s="30"/>
      <c r="B1241" s="11"/>
      <c r="C1241" s="17"/>
      <c r="D1241" s="17"/>
      <c r="E1241" s="17"/>
      <c r="F1241" s="17"/>
      <c r="P1241" s="106"/>
    </row>
    <row r="1242" spans="1:17" hidden="1" x14ac:dyDescent="0.25">
      <c r="A1242" s="30"/>
      <c r="B1242" s="11"/>
      <c r="C1242" s="17"/>
      <c r="D1242" s="17"/>
      <c r="E1242" s="17"/>
      <c r="F1242" s="17"/>
      <c r="I1242" s="850" t="s">
        <v>172</v>
      </c>
      <c r="J1242" s="850"/>
      <c r="K1242" s="128"/>
    </row>
    <row r="1243" spans="1:17" ht="56.25" hidden="1" x14ac:dyDescent="0.25">
      <c r="A1243" s="167" t="s">
        <v>24</v>
      </c>
      <c r="B1243" s="167" t="s">
        <v>14</v>
      </c>
      <c r="C1243" s="167" t="s">
        <v>74</v>
      </c>
      <c r="D1243" s="167" t="s">
        <v>117</v>
      </c>
      <c r="F1243" s="17"/>
      <c r="I1243" s="133" t="s">
        <v>115</v>
      </c>
      <c r="J1243" s="133" t="s">
        <v>173</v>
      </c>
      <c r="P1243" s="106"/>
    </row>
    <row r="1244" spans="1:17" hidden="1" x14ac:dyDescent="0.25">
      <c r="A1244" s="113">
        <v>1</v>
      </c>
      <c r="B1244" s="113">
        <v>2</v>
      </c>
      <c r="C1244" s="113">
        <v>3</v>
      </c>
      <c r="D1244" s="113">
        <v>4</v>
      </c>
      <c r="E1244" s="78"/>
      <c r="F1244" s="1"/>
      <c r="G1244" s="78"/>
      <c r="H1244" s="78"/>
      <c r="I1244" s="135"/>
      <c r="J1244" s="135"/>
      <c r="P1244" s="106"/>
    </row>
    <row r="1245" spans="1:17" hidden="1" x14ac:dyDescent="0.25">
      <c r="A1245" s="167">
        <v>1</v>
      </c>
      <c r="B1245" s="15"/>
      <c r="C1245" s="13">
        <v>1</v>
      </c>
      <c r="D1245" s="245"/>
      <c r="F1245" s="17"/>
      <c r="I1245" s="138"/>
      <c r="J1245" s="138"/>
      <c r="P1245" s="106"/>
    </row>
    <row r="1246" spans="1:17" s="78" customFormat="1" hidden="1" x14ac:dyDescent="0.25">
      <c r="A1246" s="167">
        <v>2</v>
      </c>
      <c r="B1246" s="15"/>
      <c r="C1246" s="13">
        <v>2</v>
      </c>
      <c r="D1246" s="245"/>
      <c r="E1246" s="67"/>
      <c r="F1246" s="36"/>
      <c r="G1246" s="67"/>
      <c r="H1246" s="67"/>
      <c r="I1246" s="138"/>
      <c r="J1246" s="138"/>
      <c r="K1246" s="79"/>
      <c r="O1246" s="188"/>
      <c r="P1246" s="186"/>
      <c r="Q1246" s="188"/>
    </row>
    <row r="1247" spans="1:17" hidden="1" x14ac:dyDescent="0.25">
      <c r="A1247" s="167">
        <v>3</v>
      </c>
      <c r="B1247" s="15"/>
      <c r="C1247" s="13">
        <v>1</v>
      </c>
      <c r="D1247" s="165"/>
      <c r="F1247" s="17"/>
      <c r="I1247" s="138"/>
      <c r="J1247" s="138"/>
      <c r="P1247" s="106"/>
      <c r="Q1247" s="195"/>
    </row>
    <row r="1248" spans="1:17" hidden="1" x14ac:dyDescent="0.25">
      <c r="A1248" s="167"/>
      <c r="B1248" s="15"/>
      <c r="C1248" s="13"/>
      <c r="D1248" s="165"/>
      <c r="F1248" s="17"/>
      <c r="I1248" s="138"/>
      <c r="J1248" s="138"/>
      <c r="P1248" s="106"/>
      <c r="Q1248" s="195"/>
    </row>
    <row r="1249" spans="1:17" hidden="1" x14ac:dyDescent="0.25">
      <c r="A1249" s="144"/>
      <c r="B1249" s="145" t="s">
        <v>20</v>
      </c>
      <c r="C1249" s="144" t="s">
        <v>21</v>
      </c>
      <c r="D1249" s="146">
        <f>SUM(D1245:D1248)</f>
        <v>0</v>
      </c>
      <c r="F1249" s="17"/>
      <c r="I1249" s="135">
        <f>SUM(I1245:I1248)</f>
        <v>0</v>
      </c>
      <c r="J1249" s="135">
        <f>SUM(J1245:J1248)</f>
        <v>0</v>
      </c>
      <c r="P1249" s="106"/>
      <c r="Q1249" s="195"/>
    </row>
    <row r="1250" spans="1:17" hidden="1" x14ac:dyDescent="0.25">
      <c r="A1250" s="35"/>
      <c r="B1250" s="11"/>
      <c r="C1250" s="17"/>
      <c r="D1250" s="17"/>
      <c r="E1250" s="17"/>
      <c r="F1250" s="17"/>
      <c r="P1250" s="106"/>
      <c r="Q1250" s="195"/>
    </row>
    <row r="1251" spans="1:17" hidden="1" x14ac:dyDescent="0.25">
      <c r="A1251" s="864" t="s">
        <v>148</v>
      </c>
      <c r="B1251" s="864"/>
      <c r="C1251" s="864"/>
      <c r="D1251" s="864"/>
      <c r="E1251" s="864"/>
      <c r="F1251" s="864"/>
      <c r="G1251" s="864"/>
      <c r="H1251" s="864"/>
      <c r="I1251" s="864"/>
      <c r="J1251" s="864"/>
      <c r="P1251" s="106"/>
    </row>
    <row r="1252" spans="1:17" hidden="1" x14ac:dyDescent="0.25">
      <c r="A1252" s="30"/>
      <c r="B1252" s="11"/>
      <c r="C1252" s="17"/>
      <c r="D1252" s="17"/>
      <c r="E1252" s="17"/>
      <c r="F1252" s="17"/>
      <c r="P1252" s="106"/>
    </row>
    <row r="1253" spans="1:17" hidden="1" x14ac:dyDescent="0.25">
      <c r="A1253" s="30"/>
      <c r="B1253" s="11"/>
      <c r="C1253" s="17"/>
      <c r="D1253" s="17"/>
      <c r="E1253" s="17"/>
      <c r="F1253" s="17"/>
      <c r="I1253" s="850" t="s">
        <v>172</v>
      </c>
      <c r="J1253" s="850"/>
      <c r="K1253" s="129"/>
      <c r="P1253" s="106"/>
    </row>
    <row r="1254" spans="1:17" ht="56.25" hidden="1" x14ac:dyDescent="0.25">
      <c r="A1254" s="167" t="s">
        <v>24</v>
      </c>
      <c r="B1254" s="167" t="s">
        <v>14</v>
      </c>
      <c r="C1254" s="167" t="s">
        <v>74</v>
      </c>
      <c r="D1254" s="167" t="s">
        <v>117</v>
      </c>
      <c r="F1254" s="17"/>
      <c r="I1254" s="133" t="s">
        <v>115</v>
      </c>
      <c r="J1254" s="133" t="s">
        <v>173</v>
      </c>
      <c r="P1254" s="106"/>
    </row>
    <row r="1255" spans="1:17" hidden="1" x14ac:dyDescent="0.25">
      <c r="A1255" s="113">
        <v>1</v>
      </c>
      <c r="B1255" s="113">
        <v>2</v>
      </c>
      <c r="C1255" s="113">
        <v>3</v>
      </c>
      <c r="D1255" s="113">
        <v>4</v>
      </c>
      <c r="E1255" s="78"/>
      <c r="F1255" s="1"/>
      <c r="G1255" s="78"/>
      <c r="H1255" s="78"/>
      <c r="I1255" s="135"/>
      <c r="J1255" s="135"/>
      <c r="P1255" s="106"/>
    </row>
    <row r="1256" spans="1:17" hidden="1" x14ac:dyDescent="0.25">
      <c r="A1256" s="167">
        <v>1</v>
      </c>
      <c r="B1256" s="15"/>
      <c r="C1256" s="13"/>
      <c r="D1256" s="165"/>
      <c r="F1256" s="17"/>
      <c r="G1256" s="75"/>
      <c r="I1256" s="138"/>
      <c r="J1256" s="138"/>
      <c r="P1256" s="106"/>
    </row>
    <row r="1257" spans="1:17" s="78" customFormat="1" hidden="1" x14ac:dyDescent="0.25">
      <c r="A1257" s="167">
        <v>2</v>
      </c>
      <c r="B1257" s="15"/>
      <c r="C1257" s="13"/>
      <c r="D1257" s="165"/>
      <c r="E1257" s="67"/>
      <c r="F1257" s="17"/>
      <c r="G1257" s="67"/>
      <c r="H1257" s="67"/>
      <c r="I1257" s="138"/>
      <c r="J1257" s="138"/>
      <c r="K1257" s="79"/>
      <c r="O1257" s="188"/>
      <c r="P1257" s="186"/>
      <c r="Q1257" s="188"/>
    </row>
    <row r="1258" spans="1:17" hidden="1" x14ac:dyDescent="0.25">
      <c r="A1258" s="167"/>
      <c r="B1258" s="15"/>
      <c r="C1258" s="13"/>
      <c r="D1258" s="165"/>
      <c r="F1258" s="17"/>
      <c r="I1258" s="138"/>
      <c r="J1258" s="138"/>
      <c r="P1258" s="106"/>
      <c r="Q1258" s="195"/>
    </row>
    <row r="1259" spans="1:17" hidden="1" x14ac:dyDescent="0.25">
      <c r="A1259" s="167"/>
      <c r="B1259" s="15"/>
      <c r="C1259" s="13"/>
      <c r="D1259" s="165"/>
      <c r="F1259" s="17"/>
      <c r="I1259" s="138"/>
      <c r="J1259" s="138"/>
      <c r="P1259" s="106"/>
      <c r="Q1259" s="195"/>
    </row>
    <row r="1260" spans="1:17" hidden="1" x14ac:dyDescent="0.25">
      <c r="A1260" s="144"/>
      <c r="B1260" s="145" t="s">
        <v>20</v>
      </c>
      <c r="C1260" s="144" t="s">
        <v>21</v>
      </c>
      <c r="D1260" s="146">
        <f>SUM(D1256:D1259)</f>
        <v>0</v>
      </c>
      <c r="F1260" s="17"/>
      <c r="I1260" s="135">
        <f>SUM(I1256:I1259)</f>
        <v>0</v>
      </c>
      <c r="J1260" s="135">
        <f>SUM(J1256:J1259)</f>
        <v>0</v>
      </c>
      <c r="P1260" s="106"/>
      <c r="Q1260" s="195"/>
    </row>
    <row r="1261" spans="1:17" hidden="1" x14ac:dyDescent="0.25">
      <c r="A1261" s="35"/>
      <c r="B1261" s="11"/>
      <c r="C1261" s="17"/>
      <c r="D1261" s="17"/>
      <c r="E1261" s="17"/>
      <c r="F1261" s="17"/>
      <c r="P1261" s="106"/>
      <c r="Q1261" s="195"/>
    </row>
    <row r="1262" spans="1:17" hidden="1" x14ac:dyDescent="0.25">
      <c r="A1262" s="861" t="s">
        <v>150</v>
      </c>
      <c r="B1262" s="861"/>
      <c r="C1262" s="861"/>
      <c r="D1262" s="861"/>
      <c r="E1262" s="861"/>
      <c r="F1262" s="861"/>
      <c r="G1262" s="861"/>
      <c r="H1262" s="861"/>
      <c r="I1262" s="861"/>
      <c r="J1262" s="861"/>
      <c r="P1262" s="106"/>
    </row>
    <row r="1263" spans="1:17" hidden="1" x14ac:dyDescent="0.25">
      <c r="A1263" s="862"/>
      <c r="B1263" s="862"/>
      <c r="C1263" s="862"/>
      <c r="D1263" s="862"/>
      <c r="E1263" s="862"/>
      <c r="F1263" s="17"/>
      <c r="I1263" s="850" t="s">
        <v>172</v>
      </c>
      <c r="J1263" s="850"/>
      <c r="P1263" s="106"/>
    </row>
    <row r="1264" spans="1:17" ht="56.25" hidden="1" x14ac:dyDescent="0.25">
      <c r="A1264" s="167" t="s">
        <v>15</v>
      </c>
      <c r="B1264" s="167" t="s">
        <v>14</v>
      </c>
      <c r="C1264" s="167" t="s">
        <v>27</v>
      </c>
      <c r="D1264" s="167" t="s">
        <v>75</v>
      </c>
      <c r="E1264" s="167" t="s">
        <v>7</v>
      </c>
      <c r="I1264" s="133" t="s">
        <v>115</v>
      </c>
      <c r="J1264" s="133" t="s">
        <v>173</v>
      </c>
      <c r="P1264" s="106"/>
    </row>
    <row r="1265" spans="1:17" hidden="1" x14ac:dyDescent="0.25">
      <c r="A1265" s="113">
        <v>1</v>
      </c>
      <c r="B1265" s="113">
        <v>2</v>
      </c>
      <c r="C1265" s="113">
        <v>3</v>
      </c>
      <c r="D1265" s="113">
        <v>4</v>
      </c>
      <c r="E1265" s="113">
        <v>5</v>
      </c>
      <c r="F1265" s="78"/>
      <c r="G1265" s="78"/>
      <c r="H1265" s="78"/>
      <c r="I1265" s="135"/>
      <c r="J1265" s="135"/>
      <c r="P1265" s="106"/>
    </row>
    <row r="1266" spans="1:17" hidden="1" x14ac:dyDescent="0.25">
      <c r="A1266" s="167">
        <v>1</v>
      </c>
      <c r="B1266" s="10"/>
      <c r="C1266" s="269">
        <v>1</v>
      </c>
      <c r="D1266" s="270">
        <f>E1266/C1266</f>
        <v>0</v>
      </c>
      <c r="E1266" s="270"/>
      <c r="I1266" s="138"/>
      <c r="J1266" s="138"/>
      <c r="P1266" s="106"/>
    </row>
    <row r="1267" spans="1:17" s="78" customFormat="1" hidden="1" x14ac:dyDescent="0.25">
      <c r="A1267" s="167"/>
      <c r="B1267" s="10"/>
      <c r="C1267" s="167"/>
      <c r="D1267" s="165"/>
      <c r="E1267" s="165"/>
      <c r="F1267" s="67"/>
      <c r="G1267" s="67"/>
      <c r="H1267" s="67"/>
      <c r="I1267" s="138"/>
      <c r="J1267" s="138"/>
      <c r="K1267" s="79"/>
      <c r="O1267" s="188"/>
      <c r="P1267" s="186"/>
      <c r="Q1267" s="188"/>
    </row>
    <row r="1268" spans="1:17" hidden="1" x14ac:dyDescent="0.25">
      <c r="A1268" s="167"/>
      <c r="B1268" s="10"/>
      <c r="C1268" s="167"/>
      <c r="D1268" s="165"/>
      <c r="E1268" s="165"/>
      <c r="I1268" s="138"/>
      <c r="J1268" s="138"/>
      <c r="P1268" s="106"/>
      <c r="Q1268" s="195"/>
    </row>
    <row r="1269" spans="1:17" hidden="1" x14ac:dyDescent="0.25">
      <c r="A1269" s="167"/>
      <c r="B1269" s="10"/>
      <c r="C1269" s="167"/>
      <c r="D1269" s="165"/>
      <c r="E1269" s="165"/>
      <c r="I1269" s="138"/>
      <c r="J1269" s="138"/>
      <c r="P1269" s="106"/>
      <c r="Q1269" s="195"/>
    </row>
    <row r="1270" spans="1:17" hidden="1" x14ac:dyDescent="0.25">
      <c r="A1270" s="144"/>
      <c r="B1270" s="145" t="s">
        <v>20</v>
      </c>
      <c r="C1270" s="144"/>
      <c r="D1270" s="144" t="s">
        <v>21</v>
      </c>
      <c r="E1270" s="146">
        <f>E1269+E1266+E1267+E1268</f>
        <v>0</v>
      </c>
      <c r="I1270" s="135">
        <f>SUM(I1266:I1269)</f>
        <v>0</v>
      </c>
      <c r="J1270" s="135">
        <f>SUM(J1266:J1269)</f>
        <v>0</v>
      </c>
      <c r="P1270" s="106"/>
      <c r="Q1270" s="195"/>
    </row>
    <row r="1271" spans="1:17" x14ac:dyDescent="0.25">
      <c r="A1271" s="17"/>
      <c r="B1271" s="11"/>
      <c r="C1271" s="17"/>
      <c r="D1271" s="17"/>
      <c r="E1271" s="17"/>
      <c r="F1271" s="17"/>
      <c r="P1271" s="106"/>
      <c r="Q1271" s="195"/>
    </row>
    <row r="1272" spans="1:17" hidden="1" x14ac:dyDescent="0.25">
      <c r="A1272" s="861" t="s">
        <v>151</v>
      </c>
      <c r="B1272" s="861"/>
      <c r="C1272" s="861"/>
      <c r="D1272" s="861"/>
      <c r="E1272" s="861"/>
      <c r="F1272" s="861"/>
      <c r="G1272" s="861"/>
      <c r="H1272" s="861"/>
      <c r="I1272" s="861"/>
      <c r="J1272" s="861"/>
      <c r="P1272" s="106"/>
    </row>
    <row r="1273" spans="1:17" hidden="1" x14ac:dyDescent="0.25">
      <c r="A1273" s="862"/>
      <c r="B1273" s="862"/>
      <c r="C1273" s="862"/>
      <c r="D1273" s="862"/>
      <c r="E1273" s="862"/>
      <c r="F1273" s="862"/>
      <c r="I1273" s="850" t="s">
        <v>172</v>
      </c>
      <c r="J1273" s="850"/>
      <c r="P1273" s="106"/>
    </row>
    <row r="1274" spans="1:17" ht="56.25" hidden="1" x14ac:dyDescent="0.25">
      <c r="A1274" s="167" t="s">
        <v>24</v>
      </c>
      <c r="B1274" s="167" t="s">
        <v>14</v>
      </c>
      <c r="C1274" s="167" t="s">
        <v>78</v>
      </c>
      <c r="D1274" s="167" t="s">
        <v>27</v>
      </c>
      <c r="E1274" s="167" t="s">
        <v>79</v>
      </c>
      <c r="F1274" s="167" t="s">
        <v>7</v>
      </c>
      <c r="I1274" s="133" t="s">
        <v>115</v>
      </c>
      <c r="J1274" s="133" t="s">
        <v>173</v>
      </c>
      <c r="K1274" s="81"/>
      <c r="L1274" s="81"/>
      <c r="P1274" s="106"/>
    </row>
    <row r="1275" spans="1:17" hidden="1" x14ac:dyDescent="0.25">
      <c r="A1275" s="113">
        <v>1</v>
      </c>
      <c r="B1275" s="113">
        <v>2</v>
      </c>
      <c r="C1275" s="113">
        <v>3</v>
      </c>
      <c r="D1275" s="113">
        <v>4</v>
      </c>
      <c r="E1275" s="113">
        <v>5</v>
      </c>
      <c r="F1275" s="113">
        <v>6</v>
      </c>
      <c r="G1275" s="78"/>
      <c r="H1275" s="78"/>
      <c r="I1275" s="135"/>
      <c r="J1275" s="135"/>
      <c r="P1275" s="106"/>
    </row>
    <row r="1276" spans="1:17" hidden="1" x14ac:dyDescent="0.25">
      <c r="A1276" s="167">
        <v>1</v>
      </c>
      <c r="B1276" s="10"/>
      <c r="C1276" s="167"/>
      <c r="D1276" s="167"/>
      <c r="E1276" s="165"/>
      <c r="F1276" s="165"/>
      <c r="I1276" s="138"/>
      <c r="J1276" s="138"/>
      <c r="P1276" s="106"/>
    </row>
    <row r="1277" spans="1:17" s="78" customFormat="1" hidden="1" x14ac:dyDescent="0.25">
      <c r="A1277" s="167">
        <v>2</v>
      </c>
      <c r="B1277" s="10"/>
      <c r="C1277" s="167"/>
      <c r="D1277" s="167"/>
      <c r="E1277" s="165"/>
      <c r="F1277" s="165"/>
      <c r="G1277" s="67"/>
      <c r="H1277" s="67"/>
      <c r="I1277" s="138"/>
      <c r="J1277" s="138"/>
      <c r="K1277" s="79"/>
      <c r="O1277" s="188"/>
      <c r="P1277" s="186"/>
      <c r="Q1277" s="188"/>
    </row>
    <row r="1278" spans="1:17" hidden="1" x14ac:dyDescent="0.25">
      <c r="A1278" s="167">
        <v>3</v>
      </c>
      <c r="B1278" s="10"/>
      <c r="C1278" s="167"/>
      <c r="D1278" s="167"/>
      <c r="E1278" s="165"/>
      <c r="F1278" s="165"/>
      <c r="I1278" s="138"/>
      <c r="J1278" s="138"/>
      <c r="K1278" s="76"/>
      <c r="P1278" s="106"/>
      <c r="Q1278" s="195"/>
    </row>
    <row r="1279" spans="1:17" hidden="1" x14ac:dyDescent="0.25">
      <c r="A1279" s="167">
        <v>4</v>
      </c>
      <c r="B1279" s="10"/>
      <c r="C1279" s="167"/>
      <c r="D1279" s="167"/>
      <c r="E1279" s="165"/>
      <c r="F1279" s="165"/>
      <c r="I1279" s="138"/>
      <c r="J1279" s="138"/>
      <c r="P1279" s="106"/>
      <c r="Q1279" s="195"/>
    </row>
    <row r="1280" spans="1:17" hidden="1" x14ac:dyDescent="0.25">
      <c r="A1280" s="144"/>
      <c r="B1280" s="145" t="s">
        <v>20</v>
      </c>
      <c r="C1280" s="144" t="s">
        <v>21</v>
      </c>
      <c r="D1280" s="144" t="s">
        <v>21</v>
      </c>
      <c r="E1280" s="144" t="s">
        <v>21</v>
      </c>
      <c r="F1280" s="146">
        <f>F1279+F1277+F1278+F1276</f>
        <v>0</v>
      </c>
      <c r="I1280" s="135">
        <f>SUM(I1276:I1279)</f>
        <v>0</v>
      </c>
      <c r="J1280" s="135">
        <f>SUM(J1276:J1279)</f>
        <v>0</v>
      </c>
      <c r="P1280" s="106"/>
      <c r="Q1280" s="195"/>
    </row>
    <row r="1281" spans="1:17" hidden="1" x14ac:dyDescent="0.25">
      <c r="A1281" s="17"/>
      <c r="B1281" s="11"/>
      <c r="C1281" s="17"/>
      <c r="D1281" s="17"/>
      <c r="E1281" s="17"/>
      <c r="F1281" s="36"/>
      <c r="P1281" s="106"/>
      <c r="Q1281" s="195"/>
    </row>
    <row r="1282" spans="1:17" hidden="1" x14ac:dyDescent="0.25">
      <c r="A1282" s="861" t="s">
        <v>152</v>
      </c>
      <c r="B1282" s="861"/>
      <c r="C1282" s="861"/>
      <c r="D1282" s="861"/>
      <c r="E1282" s="861"/>
      <c r="F1282" s="861"/>
      <c r="G1282" s="861"/>
      <c r="H1282" s="861"/>
      <c r="I1282" s="861"/>
      <c r="J1282" s="861"/>
      <c r="P1282" s="106"/>
    </row>
    <row r="1283" spans="1:17" hidden="1" x14ac:dyDescent="0.25">
      <c r="A1283" s="862"/>
      <c r="B1283" s="862"/>
      <c r="C1283" s="862"/>
      <c r="D1283" s="862"/>
      <c r="E1283" s="862"/>
      <c r="F1283" s="862"/>
      <c r="I1283" s="850" t="s">
        <v>172</v>
      </c>
      <c r="J1283" s="850"/>
      <c r="P1283" s="106"/>
    </row>
    <row r="1284" spans="1:17" ht="56.25" hidden="1" x14ac:dyDescent="0.25">
      <c r="A1284" s="167" t="s">
        <v>24</v>
      </c>
      <c r="B1284" s="167" t="s">
        <v>14</v>
      </c>
      <c r="C1284" s="167" t="s">
        <v>78</v>
      </c>
      <c r="D1284" s="167" t="s">
        <v>27</v>
      </c>
      <c r="E1284" s="167" t="s">
        <v>79</v>
      </c>
      <c r="F1284" s="167" t="s">
        <v>7</v>
      </c>
      <c r="I1284" s="133" t="s">
        <v>115</v>
      </c>
      <c r="J1284" s="133" t="s">
        <v>173</v>
      </c>
      <c r="K1284" s="81"/>
      <c r="L1284" s="81"/>
      <c r="P1284" s="106"/>
    </row>
    <row r="1285" spans="1:17" hidden="1" x14ac:dyDescent="0.25">
      <c r="A1285" s="113">
        <v>1</v>
      </c>
      <c r="B1285" s="113">
        <v>2</v>
      </c>
      <c r="C1285" s="113">
        <v>3</v>
      </c>
      <c r="D1285" s="113">
        <v>4</v>
      </c>
      <c r="E1285" s="113">
        <v>5</v>
      </c>
      <c r="F1285" s="113">
        <v>6</v>
      </c>
      <c r="G1285" s="78"/>
      <c r="H1285" s="78"/>
      <c r="I1285" s="135"/>
      <c r="J1285" s="135"/>
      <c r="P1285" s="106"/>
    </row>
    <row r="1286" spans="1:17" hidden="1" x14ac:dyDescent="0.25">
      <c r="A1286" s="167">
        <v>1</v>
      </c>
      <c r="B1286" s="10"/>
      <c r="C1286" s="167"/>
      <c r="D1286" s="167"/>
      <c r="E1286" s="165" t="e">
        <f>F1286/D1286</f>
        <v>#DIV/0!</v>
      </c>
      <c r="F1286" s="165"/>
      <c r="I1286" s="138"/>
      <c r="J1286" s="138"/>
      <c r="P1286" s="106"/>
    </row>
    <row r="1287" spans="1:17" s="78" customFormat="1" hidden="1" x14ac:dyDescent="0.25">
      <c r="A1287" s="167">
        <v>2</v>
      </c>
      <c r="B1287" s="10"/>
      <c r="C1287" s="14"/>
      <c r="D1287" s="14"/>
      <c r="E1287" s="165" t="e">
        <f t="shared" ref="E1287:E1289" si="45">F1287/D1287</f>
        <v>#DIV/0!</v>
      </c>
      <c r="F1287" s="165"/>
      <c r="G1287" s="67"/>
      <c r="H1287" s="67"/>
      <c r="I1287" s="138"/>
      <c r="J1287" s="138"/>
      <c r="K1287" s="79"/>
      <c r="O1287" s="188"/>
      <c r="P1287" s="186"/>
      <c r="Q1287" s="188"/>
    </row>
    <row r="1288" spans="1:17" hidden="1" x14ac:dyDescent="0.25">
      <c r="A1288" s="167"/>
      <c r="B1288" s="10"/>
      <c r="C1288" s="14"/>
      <c r="D1288" s="14"/>
      <c r="E1288" s="165" t="e">
        <f t="shared" si="45"/>
        <v>#DIV/0!</v>
      </c>
      <c r="F1288" s="165"/>
      <c r="I1288" s="138"/>
      <c r="J1288" s="138"/>
      <c r="P1288" s="106"/>
    </row>
    <row r="1289" spans="1:17" hidden="1" x14ac:dyDescent="0.25">
      <c r="A1289" s="167">
        <v>3</v>
      </c>
      <c r="B1289" s="10"/>
      <c r="C1289" s="167"/>
      <c r="D1289" s="167"/>
      <c r="E1289" s="165" t="e">
        <f t="shared" si="45"/>
        <v>#DIV/0!</v>
      </c>
      <c r="F1289" s="165"/>
      <c r="I1289" s="138"/>
      <c r="J1289" s="138"/>
      <c r="P1289" s="106"/>
    </row>
    <row r="1290" spans="1:17" hidden="1" x14ac:dyDescent="0.25">
      <c r="A1290" s="144"/>
      <c r="B1290" s="145" t="s">
        <v>20</v>
      </c>
      <c r="C1290" s="144" t="s">
        <v>21</v>
      </c>
      <c r="D1290" s="144" t="s">
        <v>21</v>
      </c>
      <c r="E1290" s="144" t="s">
        <v>21</v>
      </c>
      <c r="F1290" s="146">
        <f>F1289+F1287+F1286+F1288</f>
        <v>0</v>
      </c>
      <c r="I1290" s="135">
        <f>SUM(I1286:I1289)</f>
        <v>0</v>
      </c>
      <c r="J1290" s="135">
        <f>SUM(J1286:J1289)</f>
        <v>0</v>
      </c>
      <c r="P1290" s="106"/>
    </row>
    <row r="1291" spans="1:17" hidden="1" x14ac:dyDescent="0.25">
      <c r="A1291" s="17"/>
      <c r="B1291" s="11"/>
      <c r="C1291" s="17"/>
      <c r="D1291" s="17"/>
      <c r="E1291" s="17"/>
      <c r="F1291" s="36"/>
      <c r="P1291" s="106"/>
    </row>
    <row r="1292" spans="1:17" hidden="1" x14ac:dyDescent="0.25">
      <c r="A1292" s="861" t="s">
        <v>153</v>
      </c>
      <c r="B1292" s="861"/>
      <c r="C1292" s="861"/>
      <c r="D1292" s="861"/>
      <c r="E1292" s="861"/>
      <c r="F1292" s="861"/>
      <c r="G1292" s="861"/>
      <c r="H1292" s="861"/>
      <c r="I1292" s="861"/>
      <c r="J1292" s="861"/>
      <c r="P1292" s="106"/>
    </row>
    <row r="1293" spans="1:17" hidden="1" x14ac:dyDescent="0.25">
      <c r="A1293" s="862"/>
      <c r="B1293" s="862"/>
      <c r="C1293" s="862"/>
      <c r="D1293" s="862"/>
      <c r="E1293" s="862"/>
      <c r="F1293" s="862"/>
      <c r="I1293" s="850" t="s">
        <v>172</v>
      </c>
      <c r="J1293" s="850"/>
      <c r="P1293" s="106"/>
    </row>
    <row r="1294" spans="1:17" ht="56.25" hidden="1" x14ac:dyDescent="0.25">
      <c r="A1294" s="167" t="s">
        <v>24</v>
      </c>
      <c r="B1294" s="167" t="s">
        <v>14</v>
      </c>
      <c r="C1294" s="167" t="s">
        <v>78</v>
      </c>
      <c r="D1294" s="167" t="s">
        <v>27</v>
      </c>
      <c r="E1294" s="167" t="s">
        <v>79</v>
      </c>
      <c r="F1294" s="167" t="s">
        <v>7</v>
      </c>
      <c r="I1294" s="133" t="s">
        <v>115</v>
      </c>
      <c r="J1294" s="133" t="s">
        <v>173</v>
      </c>
      <c r="K1294" s="81"/>
      <c r="L1294" s="81"/>
      <c r="P1294" s="106"/>
    </row>
    <row r="1295" spans="1:17" hidden="1" x14ac:dyDescent="0.25">
      <c r="A1295" s="113">
        <v>1</v>
      </c>
      <c r="B1295" s="113">
        <v>2</v>
      </c>
      <c r="C1295" s="113">
        <v>3</v>
      </c>
      <c r="D1295" s="113">
        <v>4</v>
      </c>
      <c r="E1295" s="113">
        <v>5</v>
      </c>
      <c r="F1295" s="113">
        <v>6</v>
      </c>
      <c r="G1295" s="78"/>
      <c r="H1295" s="78"/>
      <c r="I1295" s="135"/>
      <c r="J1295" s="135"/>
      <c r="P1295" s="106"/>
    </row>
    <row r="1296" spans="1:17" hidden="1" x14ac:dyDescent="0.25">
      <c r="A1296" s="167">
        <v>1</v>
      </c>
      <c r="B1296" s="10"/>
      <c r="C1296" s="167"/>
      <c r="D1296" s="167"/>
      <c r="E1296" s="165" t="e">
        <f>F1296/D1296</f>
        <v>#DIV/0!</v>
      </c>
      <c r="F1296" s="165"/>
      <c r="I1296" s="138"/>
      <c r="J1296" s="138"/>
      <c r="P1296" s="106"/>
    </row>
    <row r="1297" spans="1:17" s="78" customFormat="1" hidden="1" x14ac:dyDescent="0.25">
      <c r="A1297" s="167">
        <v>2</v>
      </c>
      <c r="B1297" s="10"/>
      <c r="C1297" s="14"/>
      <c r="D1297" s="14"/>
      <c r="E1297" s="165" t="e">
        <f t="shared" ref="E1297:E1299" si="46">F1297/D1297</f>
        <v>#DIV/0!</v>
      </c>
      <c r="F1297" s="165"/>
      <c r="G1297" s="67"/>
      <c r="H1297" s="67"/>
      <c r="I1297" s="138"/>
      <c r="J1297" s="138"/>
      <c r="K1297" s="79"/>
      <c r="O1297" s="188"/>
      <c r="P1297" s="186"/>
      <c r="Q1297" s="188"/>
    </row>
    <row r="1298" spans="1:17" hidden="1" x14ac:dyDescent="0.25">
      <c r="A1298" s="167"/>
      <c r="B1298" s="10"/>
      <c r="C1298" s="14"/>
      <c r="D1298" s="14"/>
      <c r="E1298" s="165" t="e">
        <f t="shared" si="46"/>
        <v>#DIV/0!</v>
      </c>
      <c r="F1298" s="165"/>
      <c r="I1298" s="138"/>
      <c r="J1298" s="138"/>
      <c r="P1298" s="106"/>
    </row>
    <row r="1299" spans="1:17" hidden="1" x14ac:dyDescent="0.25">
      <c r="A1299" s="167">
        <v>3</v>
      </c>
      <c r="B1299" s="10"/>
      <c r="C1299" s="167"/>
      <c r="D1299" s="167"/>
      <c r="E1299" s="165" t="e">
        <f t="shared" si="46"/>
        <v>#DIV/0!</v>
      </c>
      <c r="F1299" s="165"/>
      <c r="I1299" s="138"/>
      <c r="J1299" s="138"/>
      <c r="P1299" s="106"/>
    </row>
    <row r="1300" spans="1:17" hidden="1" x14ac:dyDescent="0.25">
      <c r="A1300" s="144"/>
      <c r="B1300" s="145" t="s">
        <v>20</v>
      </c>
      <c r="C1300" s="144" t="s">
        <v>21</v>
      </c>
      <c r="D1300" s="144" t="s">
        <v>21</v>
      </c>
      <c r="E1300" s="144" t="s">
        <v>21</v>
      </c>
      <c r="F1300" s="146">
        <f>F1299+F1297+F1296+F1298</f>
        <v>0</v>
      </c>
      <c r="I1300" s="135">
        <f>SUM(I1296:I1299)</f>
        <v>0</v>
      </c>
      <c r="J1300" s="135">
        <f>SUM(J1296:J1299)</f>
        <v>0</v>
      </c>
      <c r="P1300" s="106"/>
    </row>
    <row r="1301" spans="1:17" hidden="1" x14ac:dyDescent="0.25">
      <c r="A1301" s="17"/>
      <c r="B1301" s="11"/>
      <c r="C1301" s="17"/>
      <c r="D1301" s="17"/>
      <c r="E1301" s="17"/>
      <c r="F1301" s="36"/>
      <c r="P1301" s="106"/>
    </row>
    <row r="1302" spans="1:17" hidden="1" x14ac:dyDescent="0.25">
      <c r="A1302" s="861" t="s">
        <v>154</v>
      </c>
      <c r="B1302" s="861"/>
      <c r="C1302" s="861"/>
      <c r="D1302" s="861"/>
      <c r="E1302" s="861"/>
      <c r="F1302" s="861"/>
      <c r="G1302" s="861"/>
      <c r="H1302" s="861"/>
      <c r="I1302" s="861"/>
      <c r="J1302" s="861"/>
      <c r="P1302" s="106"/>
    </row>
    <row r="1303" spans="1:17" hidden="1" x14ac:dyDescent="0.25">
      <c r="A1303" s="862"/>
      <c r="B1303" s="862"/>
      <c r="C1303" s="862"/>
      <c r="D1303" s="862"/>
      <c r="E1303" s="862"/>
      <c r="F1303" s="862"/>
      <c r="I1303" s="850" t="s">
        <v>172</v>
      </c>
      <c r="J1303" s="850"/>
      <c r="P1303" s="106"/>
    </row>
    <row r="1304" spans="1:17" ht="56.25" hidden="1" x14ac:dyDescent="0.25">
      <c r="A1304" s="167" t="s">
        <v>24</v>
      </c>
      <c r="B1304" s="167" t="s">
        <v>14</v>
      </c>
      <c r="C1304" s="167" t="s">
        <v>78</v>
      </c>
      <c r="D1304" s="167" t="s">
        <v>27</v>
      </c>
      <c r="E1304" s="167" t="s">
        <v>79</v>
      </c>
      <c r="F1304" s="167" t="s">
        <v>7</v>
      </c>
      <c r="I1304" s="133" t="s">
        <v>115</v>
      </c>
      <c r="J1304" s="133" t="s">
        <v>173</v>
      </c>
      <c r="K1304" s="81"/>
      <c r="L1304" s="81"/>
      <c r="P1304" s="106"/>
    </row>
    <row r="1305" spans="1:17" hidden="1" x14ac:dyDescent="0.25">
      <c r="A1305" s="112">
        <v>1</v>
      </c>
      <c r="B1305" s="112">
        <v>2</v>
      </c>
      <c r="C1305" s="112">
        <v>3</v>
      </c>
      <c r="D1305" s="112">
        <v>4</v>
      </c>
      <c r="E1305" s="113">
        <v>5</v>
      </c>
      <c r="F1305" s="113">
        <v>6</v>
      </c>
      <c r="G1305" s="8"/>
      <c r="H1305" s="8"/>
      <c r="I1305" s="135"/>
      <c r="J1305" s="135"/>
      <c r="P1305" s="106"/>
    </row>
    <row r="1306" spans="1:17" hidden="1" x14ac:dyDescent="0.25">
      <c r="A1306" s="167">
        <v>1</v>
      </c>
      <c r="B1306" s="10"/>
      <c r="C1306" s="167"/>
      <c r="D1306" s="167"/>
      <c r="E1306" s="165" t="e">
        <f>F1306/D1306</f>
        <v>#DIV/0!</v>
      </c>
      <c r="F1306" s="165"/>
      <c r="I1306" s="138"/>
      <c r="J1306" s="138"/>
      <c r="P1306" s="106"/>
    </row>
    <row r="1307" spans="1:17" s="8" customFormat="1" hidden="1" x14ac:dyDescent="0.25">
      <c r="A1307" s="167">
        <v>2</v>
      </c>
      <c r="B1307" s="10"/>
      <c r="C1307" s="14"/>
      <c r="D1307" s="14"/>
      <c r="E1307" s="165" t="e">
        <f t="shared" ref="E1307:E1309" si="47">F1307/D1307</f>
        <v>#DIV/0!</v>
      </c>
      <c r="F1307" s="165"/>
      <c r="G1307" s="67"/>
      <c r="H1307" s="67"/>
      <c r="I1307" s="138"/>
      <c r="J1307" s="138"/>
      <c r="K1307" s="80"/>
      <c r="O1307" s="192"/>
      <c r="P1307" s="187"/>
      <c r="Q1307" s="192"/>
    </row>
    <row r="1308" spans="1:17" hidden="1" x14ac:dyDescent="0.25">
      <c r="A1308" s="167"/>
      <c r="B1308" s="10"/>
      <c r="C1308" s="14"/>
      <c r="D1308" s="14"/>
      <c r="E1308" s="165" t="e">
        <f t="shared" si="47"/>
        <v>#DIV/0!</v>
      </c>
      <c r="F1308" s="165"/>
      <c r="I1308" s="138"/>
      <c r="J1308" s="138"/>
      <c r="P1308" s="106"/>
    </row>
    <row r="1309" spans="1:17" hidden="1" x14ac:dyDescent="0.25">
      <c r="A1309" s="167">
        <v>3</v>
      </c>
      <c r="B1309" s="10"/>
      <c r="C1309" s="167"/>
      <c r="D1309" s="167"/>
      <c r="E1309" s="165" t="e">
        <f t="shared" si="47"/>
        <v>#DIV/0!</v>
      </c>
      <c r="F1309" s="165"/>
      <c r="I1309" s="138"/>
      <c r="J1309" s="138"/>
      <c r="P1309" s="106"/>
    </row>
    <row r="1310" spans="1:17" hidden="1" x14ac:dyDescent="0.25">
      <c r="A1310" s="144"/>
      <c r="B1310" s="145" t="s">
        <v>20</v>
      </c>
      <c r="C1310" s="144" t="s">
        <v>21</v>
      </c>
      <c r="D1310" s="144" t="s">
        <v>21</v>
      </c>
      <c r="E1310" s="144" t="s">
        <v>21</v>
      </c>
      <c r="F1310" s="146">
        <f>F1309+F1307+F1306+F1308</f>
        <v>0</v>
      </c>
      <c r="I1310" s="135">
        <f>SUM(I1306:I1309)</f>
        <v>0</v>
      </c>
      <c r="J1310" s="135">
        <f>SUM(J1306:J1309)</f>
        <v>0</v>
      </c>
      <c r="P1310" s="106"/>
    </row>
    <row r="1311" spans="1:17" hidden="1" x14ac:dyDescent="0.25">
      <c r="A1311" s="17"/>
      <c r="B1311" s="11"/>
      <c r="C1311" s="17"/>
      <c r="D1311" s="17"/>
      <c r="E1311" s="17"/>
      <c r="F1311" s="36"/>
      <c r="P1311" s="106"/>
    </row>
    <row r="1312" spans="1:17" hidden="1" x14ac:dyDescent="0.25">
      <c r="A1312" s="861" t="s">
        <v>155</v>
      </c>
      <c r="B1312" s="861"/>
      <c r="C1312" s="861"/>
      <c r="D1312" s="861"/>
      <c r="E1312" s="861"/>
      <c r="F1312" s="861"/>
      <c r="G1312" s="861"/>
      <c r="H1312" s="861"/>
      <c r="I1312" s="861"/>
      <c r="J1312" s="861"/>
      <c r="P1312" s="106"/>
    </row>
    <row r="1313" spans="1:17" hidden="1" x14ac:dyDescent="0.25">
      <c r="A1313" s="862"/>
      <c r="B1313" s="862"/>
      <c r="C1313" s="862"/>
      <c r="D1313" s="862"/>
      <c r="E1313" s="862"/>
      <c r="F1313" s="862"/>
      <c r="I1313" s="850" t="s">
        <v>172</v>
      </c>
      <c r="J1313" s="850"/>
      <c r="P1313" s="106"/>
    </row>
    <row r="1314" spans="1:17" ht="56.25" hidden="1" x14ac:dyDescent="0.25">
      <c r="A1314" s="167" t="s">
        <v>24</v>
      </c>
      <c r="B1314" s="167" t="s">
        <v>14</v>
      </c>
      <c r="C1314" s="167" t="s">
        <v>78</v>
      </c>
      <c r="D1314" s="167" t="s">
        <v>27</v>
      </c>
      <c r="E1314" s="167" t="s">
        <v>79</v>
      </c>
      <c r="F1314" s="167" t="s">
        <v>7</v>
      </c>
      <c r="I1314" s="133" t="s">
        <v>115</v>
      </c>
      <c r="J1314" s="133" t="s">
        <v>173</v>
      </c>
      <c r="K1314" s="81"/>
      <c r="L1314" s="105"/>
      <c r="P1314" s="106"/>
    </row>
    <row r="1315" spans="1:17" hidden="1" x14ac:dyDescent="0.25">
      <c r="A1315" s="113">
        <v>1</v>
      </c>
      <c r="B1315" s="113">
        <v>2</v>
      </c>
      <c r="C1315" s="113">
        <v>3</v>
      </c>
      <c r="D1315" s="113">
        <v>4</v>
      </c>
      <c r="E1315" s="113">
        <v>5</v>
      </c>
      <c r="F1315" s="113">
        <v>6</v>
      </c>
      <c r="G1315" s="78"/>
      <c r="H1315" s="78"/>
      <c r="I1315" s="135"/>
      <c r="J1315" s="135"/>
      <c r="P1315" s="106"/>
    </row>
    <row r="1316" spans="1:17" hidden="1" x14ac:dyDescent="0.25">
      <c r="A1316" s="167">
        <v>1</v>
      </c>
      <c r="B1316" s="10"/>
      <c r="C1316" s="167"/>
      <c r="D1316" s="167"/>
      <c r="E1316" s="165" t="e">
        <f>F1316/D1316</f>
        <v>#DIV/0!</v>
      </c>
      <c r="F1316" s="165"/>
      <c r="I1316" s="138"/>
      <c r="J1316" s="138"/>
      <c r="P1316" s="106"/>
    </row>
    <row r="1317" spans="1:17" s="78" customFormat="1" hidden="1" x14ac:dyDescent="0.25">
      <c r="A1317" s="167">
        <v>2</v>
      </c>
      <c r="B1317" s="10"/>
      <c r="C1317" s="14"/>
      <c r="D1317" s="14"/>
      <c r="E1317" s="165" t="e">
        <f t="shared" ref="E1317:E1319" si="48">F1317/D1317</f>
        <v>#DIV/0!</v>
      </c>
      <c r="F1317" s="165"/>
      <c r="G1317" s="67"/>
      <c r="H1317" s="67"/>
      <c r="I1317" s="138"/>
      <c r="J1317" s="138"/>
      <c r="K1317" s="79"/>
      <c r="O1317" s="188"/>
      <c r="P1317" s="186"/>
      <c r="Q1317" s="188"/>
    </row>
    <row r="1318" spans="1:17" hidden="1" x14ac:dyDescent="0.25">
      <c r="A1318" s="167"/>
      <c r="B1318" s="10"/>
      <c r="C1318" s="14"/>
      <c r="D1318" s="14"/>
      <c r="E1318" s="165" t="e">
        <f t="shared" si="48"/>
        <v>#DIV/0!</v>
      </c>
      <c r="F1318" s="165"/>
      <c r="I1318" s="138"/>
      <c r="J1318" s="138"/>
      <c r="P1318" s="106"/>
    </row>
    <row r="1319" spans="1:17" hidden="1" x14ac:dyDescent="0.25">
      <c r="A1319" s="167">
        <v>3</v>
      </c>
      <c r="B1319" s="10"/>
      <c r="C1319" s="167"/>
      <c r="D1319" s="167"/>
      <c r="E1319" s="165" t="e">
        <f t="shared" si="48"/>
        <v>#DIV/0!</v>
      </c>
      <c r="F1319" s="165"/>
      <c r="I1319" s="138"/>
      <c r="J1319" s="138"/>
      <c r="P1319" s="106"/>
    </row>
    <row r="1320" spans="1:17" hidden="1" x14ac:dyDescent="0.25">
      <c r="A1320" s="144"/>
      <c r="B1320" s="145" t="s">
        <v>20</v>
      </c>
      <c r="C1320" s="144" t="s">
        <v>21</v>
      </c>
      <c r="D1320" s="144" t="s">
        <v>21</v>
      </c>
      <c r="E1320" s="144" t="s">
        <v>21</v>
      </c>
      <c r="F1320" s="146">
        <f>F1319+F1317+F1316+F1318</f>
        <v>0</v>
      </c>
      <c r="I1320" s="135">
        <f>SUM(I1316:I1319)</f>
        <v>0</v>
      </c>
      <c r="J1320" s="135">
        <f>SUM(J1316:J1319)</f>
        <v>0</v>
      </c>
      <c r="P1320" s="106"/>
    </row>
    <row r="1321" spans="1:17" hidden="1" x14ac:dyDescent="0.25">
      <c r="A1321" s="17"/>
      <c r="B1321" s="11"/>
      <c r="C1321" s="17"/>
      <c r="D1321" s="17"/>
      <c r="E1321" s="17"/>
      <c r="F1321" s="36"/>
      <c r="P1321" s="106"/>
    </row>
    <row r="1322" spans="1:17" x14ac:dyDescent="0.25">
      <c r="A1322" s="861" t="s">
        <v>156</v>
      </c>
      <c r="B1322" s="861"/>
      <c r="C1322" s="861"/>
      <c r="D1322" s="861"/>
      <c r="E1322" s="861"/>
      <c r="F1322" s="861"/>
      <c r="G1322" s="861"/>
      <c r="H1322" s="861"/>
      <c r="I1322" s="861"/>
      <c r="J1322" s="861"/>
      <c r="P1322" s="106"/>
    </row>
    <row r="1323" spans="1:17" x14ac:dyDescent="0.25">
      <c r="A1323" s="862"/>
      <c r="B1323" s="862"/>
      <c r="C1323" s="862"/>
      <c r="D1323" s="862"/>
      <c r="E1323" s="862"/>
      <c r="F1323" s="862"/>
      <c r="I1323" s="850" t="s">
        <v>172</v>
      </c>
      <c r="J1323" s="850"/>
      <c r="P1323" s="106"/>
    </row>
    <row r="1324" spans="1:17" ht="56.25" x14ac:dyDescent="0.25">
      <c r="A1324" s="167" t="s">
        <v>24</v>
      </c>
      <c r="B1324" s="167" t="s">
        <v>14</v>
      </c>
      <c r="C1324" s="167" t="s">
        <v>78</v>
      </c>
      <c r="D1324" s="167" t="s">
        <v>27</v>
      </c>
      <c r="E1324" s="167" t="s">
        <v>79</v>
      </c>
      <c r="F1324" s="167" t="s">
        <v>7</v>
      </c>
      <c r="I1324" s="133" t="s">
        <v>115</v>
      </c>
      <c r="J1324" s="133" t="s">
        <v>173</v>
      </c>
      <c r="K1324" s="81"/>
      <c r="L1324" s="105"/>
      <c r="P1324" s="106"/>
    </row>
    <row r="1325" spans="1:17" x14ac:dyDescent="0.25">
      <c r="A1325" s="113">
        <v>1</v>
      </c>
      <c r="B1325" s="113">
        <v>2</v>
      </c>
      <c r="C1325" s="113">
        <v>3</v>
      </c>
      <c r="D1325" s="113">
        <v>4</v>
      </c>
      <c r="E1325" s="113">
        <v>5</v>
      </c>
      <c r="F1325" s="113">
        <v>6</v>
      </c>
      <c r="G1325" s="78"/>
      <c r="H1325" s="78"/>
      <c r="I1325" s="135"/>
      <c r="J1325" s="135"/>
      <c r="P1325" s="106"/>
    </row>
    <row r="1326" spans="1:17" x14ac:dyDescent="0.25">
      <c r="A1326" s="659">
        <v>1</v>
      </c>
      <c r="B1326" s="538" t="s">
        <v>171</v>
      </c>
      <c r="C1326" s="536" t="s">
        <v>229</v>
      </c>
      <c r="D1326" s="659">
        <v>419</v>
      </c>
      <c r="E1326" s="660">
        <f>F1326/D1326</f>
        <v>135.06682577565633</v>
      </c>
      <c r="F1326" s="660">
        <v>56593</v>
      </c>
      <c r="I1326" s="138"/>
      <c r="J1326" s="138"/>
      <c r="P1326" s="106"/>
    </row>
    <row r="1327" spans="1:17" s="78" customFormat="1" x14ac:dyDescent="0.25">
      <c r="A1327" s="659">
        <v>2</v>
      </c>
      <c r="B1327" s="541" t="s">
        <v>170</v>
      </c>
      <c r="C1327" s="536" t="s">
        <v>229</v>
      </c>
      <c r="D1327" s="659">
        <v>410</v>
      </c>
      <c r="E1327" s="660">
        <f>F1327/D1327</f>
        <v>97.568292682926824</v>
      </c>
      <c r="F1327" s="660">
        <v>40003</v>
      </c>
      <c r="G1327" s="67"/>
      <c r="H1327" s="67"/>
      <c r="I1327" s="138"/>
      <c r="J1327" s="138"/>
      <c r="K1327" s="79"/>
      <c r="O1327" s="188"/>
      <c r="P1327" s="186"/>
      <c r="Q1327" s="188"/>
    </row>
    <row r="1328" spans="1:17" hidden="1" x14ac:dyDescent="0.25">
      <c r="A1328" s="167">
        <v>3</v>
      </c>
      <c r="B1328" s="275"/>
      <c r="C1328" s="269" t="s">
        <v>229</v>
      </c>
      <c r="D1328" s="261">
        <v>40</v>
      </c>
      <c r="E1328" s="270">
        <f>F1328/D1328</f>
        <v>0</v>
      </c>
      <c r="F1328" s="94"/>
      <c r="I1328" s="138"/>
      <c r="J1328" s="138"/>
      <c r="P1328" s="106"/>
      <c r="Q1328" s="195"/>
    </row>
    <row r="1329" spans="1:17" hidden="1" x14ac:dyDescent="0.25">
      <c r="A1329" s="167">
        <v>4</v>
      </c>
      <c r="B1329" s="10"/>
      <c r="C1329" s="290" t="s">
        <v>229</v>
      </c>
      <c r="D1329" s="167">
        <v>3</v>
      </c>
      <c r="E1329" s="165">
        <f t="shared" ref="E1329" si="49">F1329/D1329</f>
        <v>0</v>
      </c>
      <c r="F1329" s="165"/>
      <c r="I1329" s="138"/>
      <c r="J1329" s="138"/>
      <c r="P1329" s="106"/>
      <c r="Q1329" s="195"/>
    </row>
    <row r="1330" spans="1:17" x14ac:dyDescent="0.25">
      <c r="A1330" s="144"/>
      <c r="B1330" s="145" t="s">
        <v>20</v>
      </c>
      <c r="C1330" s="144" t="s">
        <v>21</v>
      </c>
      <c r="D1330" s="144" t="s">
        <v>21</v>
      </c>
      <c r="E1330" s="144" t="s">
        <v>21</v>
      </c>
      <c r="F1330" s="146">
        <f>SUM(F1326:F1329)</f>
        <v>96596</v>
      </c>
      <c r="I1330" s="135">
        <f>SUM(I1326:I1329)</f>
        <v>0</v>
      </c>
      <c r="J1330" s="135">
        <f>SUM(J1326:J1329)</f>
        <v>0</v>
      </c>
      <c r="K1330" s="76"/>
      <c r="P1330" s="106"/>
      <c r="Q1330" s="195"/>
    </row>
    <row r="1331" spans="1:17" x14ac:dyDescent="0.25">
      <c r="A1331" s="17"/>
      <c r="B1331" s="11"/>
      <c r="C1331" s="17"/>
      <c r="D1331" s="17"/>
      <c r="E1331" s="17"/>
      <c r="F1331" s="36"/>
      <c r="P1331" s="106"/>
      <c r="Q1331" s="195"/>
    </row>
    <row r="1332" spans="1:17" hidden="1" x14ac:dyDescent="0.25">
      <c r="A1332" s="861" t="s">
        <v>149</v>
      </c>
      <c r="B1332" s="861"/>
      <c r="C1332" s="861"/>
      <c r="D1332" s="861"/>
      <c r="E1332" s="861"/>
      <c r="F1332" s="861"/>
      <c r="G1332" s="861"/>
      <c r="H1332" s="861"/>
      <c r="I1332" s="861"/>
      <c r="J1332" s="861"/>
      <c r="P1332" s="106"/>
      <c r="Q1332" s="195"/>
    </row>
    <row r="1333" spans="1:17" hidden="1" x14ac:dyDescent="0.25">
      <c r="A1333" s="862"/>
      <c r="B1333" s="862"/>
      <c r="C1333" s="862"/>
      <c r="D1333" s="862"/>
      <c r="E1333" s="862"/>
      <c r="F1333" s="17"/>
      <c r="I1333" s="850" t="s">
        <v>172</v>
      </c>
      <c r="J1333" s="850"/>
      <c r="O1333" s="106"/>
    </row>
    <row r="1334" spans="1:17" ht="56.25" hidden="1" x14ac:dyDescent="0.25">
      <c r="A1334" s="167" t="s">
        <v>15</v>
      </c>
      <c r="B1334" s="167" t="s">
        <v>14</v>
      </c>
      <c r="C1334" s="167" t="s">
        <v>27</v>
      </c>
      <c r="D1334" s="167" t="s">
        <v>75</v>
      </c>
      <c r="E1334" s="167" t="s">
        <v>7</v>
      </c>
      <c r="I1334" s="133" t="s">
        <v>115</v>
      </c>
      <c r="J1334" s="133" t="s">
        <v>173</v>
      </c>
      <c r="K1334" s="81"/>
      <c r="O1334" s="106"/>
    </row>
    <row r="1335" spans="1:17" hidden="1" x14ac:dyDescent="0.25">
      <c r="A1335" s="113">
        <v>1</v>
      </c>
      <c r="B1335" s="113">
        <v>2</v>
      </c>
      <c r="C1335" s="113">
        <v>3</v>
      </c>
      <c r="D1335" s="113">
        <v>4</v>
      </c>
      <c r="E1335" s="113">
        <v>5</v>
      </c>
      <c r="F1335" s="78"/>
      <c r="G1335" s="78"/>
      <c r="H1335" s="78"/>
      <c r="I1335" s="135"/>
      <c r="J1335" s="135"/>
      <c r="O1335" s="106"/>
    </row>
    <row r="1336" spans="1:17" hidden="1" x14ac:dyDescent="0.25">
      <c r="A1336" s="167">
        <v>1</v>
      </c>
      <c r="B1336" s="10"/>
      <c r="C1336" s="167"/>
      <c r="D1336" s="165" t="e">
        <f>E1336/C1336</f>
        <v>#DIV/0!</v>
      </c>
      <c r="E1336" s="165"/>
      <c r="I1336" s="138"/>
      <c r="J1336" s="138"/>
      <c r="O1336" s="106"/>
    </row>
    <row r="1337" spans="1:17" s="78" customFormat="1" hidden="1" x14ac:dyDescent="0.25">
      <c r="A1337" s="167">
        <v>2</v>
      </c>
      <c r="B1337" s="10"/>
      <c r="C1337" s="167"/>
      <c r="D1337" s="165" t="e">
        <f>E1337/C1337</f>
        <v>#DIV/0!</v>
      </c>
      <c r="E1337" s="165"/>
      <c r="F1337" s="67"/>
      <c r="G1337" s="67"/>
      <c r="H1337" s="67"/>
      <c r="I1337" s="138"/>
      <c r="J1337" s="138"/>
      <c r="K1337" s="79"/>
      <c r="O1337" s="186"/>
      <c r="P1337" s="188"/>
      <c r="Q1337" s="188"/>
    </row>
    <row r="1338" spans="1:17" hidden="1" x14ac:dyDescent="0.25">
      <c r="A1338" s="167">
        <v>3</v>
      </c>
      <c r="B1338" s="10"/>
      <c r="C1338" s="167"/>
      <c r="D1338" s="165" t="e">
        <f>E1338/C1338</f>
        <v>#DIV/0!</v>
      </c>
      <c r="E1338" s="165"/>
      <c r="I1338" s="138"/>
      <c r="J1338" s="138"/>
      <c r="O1338" s="106"/>
    </row>
    <row r="1339" spans="1:17" hidden="1" x14ac:dyDescent="0.25">
      <c r="A1339" s="167">
        <v>4</v>
      </c>
      <c r="B1339" s="10"/>
      <c r="C1339" s="167"/>
      <c r="D1339" s="165" t="e">
        <f>E1339/C1339</f>
        <v>#DIV/0!</v>
      </c>
      <c r="E1339" s="165"/>
      <c r="I1339" s="138"/>
      <c r="J1339" s="138"/>
      <c r="O1339" s="106"/>
    </row>
    <row r="1340" spans="1:17" hidden="1" x14ac:dyDescent="0.25">
      <c r="A1340" s="144"/>
      <c r="B1340" s="145" t="s">
        <v>20</v>
      </c>
      <c r="C1340" s="144"/>
      <c r="D1340" s="144" t="s">
        <v>21</v>
      </c>
      <c r="E1340" s="146">
        <f>E1339+E1338+E1337+E1336</f>
        <v>0</v>
      </c>
      <c r="I1340" s="135">
        <f>SUM(I1336:I1339)</f>
        <v>0</v>
      </c>
      <c r="J1340" s="135">
        <f>SUM(J1336:J1339)</f>
        <v>0</v>
      </c>
      <c r="O1340" s="106"/>
    </row>
    <row r="1341" spans="1:17" hidden="1" x14ac:dyDescent="0.25">
      <c r="A1341" s="35"/>
      <c r="B1341" s="11"/>
      <c r="C1341" s="17"/>
      <c r="D1341" s="17"/>
      <c r="E1341" s="17"/>
      <c r="F1341" s="36"/>
      <c r="O1341" s="106"/>
    </row>
    <row r="1342" spans="1:17" hidden="1" x14ac:dyDescent="0.25">
      <c r="A1342" s="861" t="s">
        <v>158</v>
      </c>
      <c r="B1342" s="861"/>
      <c r="C1342" s="861"/>
      <c r="D1342" s="861"/>
      <c r="E1342" s="861"/>
      <c r="F1342" s="861"/>
      <c r="G1342" s="861"/>
      <c r="H1342" s="861"/>
      <c r="I1342" s="861"/>
      <c r="J1342" s="861"/>
      <c r="O1342" s="106"/>
    </row>
    <row r="1343" spans="1:17" hidden="1" x14ac:dyDescent="0.25">
      <c r="A1343" s="30"/>
      <c r="B1343" s="11"/>
      <c r="C1343" s="17"/>
      <c r="D1343" s="17"/>
      <c r="E1343" s="17"/>
      <c r="F1343" s="17"/>
      <c r="P1343" s="106"/>
    </row>
    <row r="1344" spans="1:17" hidden="1" x14ac:dyDescent="0.25">
      <c r="A1344" s="30"/>
      <c r="B1344" s="11"/>
      <c r="C1344" s="17"/>
      <c r="D1344" s="17"/>
      <c r="E1344" s="17"/>
      <c r="F1344" s="17"/>
      <c r="I1344" s="850" t="s">
        <v>172</v>
      </c>
      <c r="J1344" s="850"/>
      <c r="K1344" s="128"/>
    </row>
    <row r="1345" spans="1:17" ht="56.25" hidden="1" x14ac:dyDescent="0.25">
      <c r="A1345" s="167" t="s">
        <v>24</v>
      </c>
      <c r="B1345" s="167" t="s">
        <v>14</v>
      </c>
      <c r="C1345" s="167" t="s">
        <v>74</v>
      </c>
      <c r="D1345" s="167" t="s">
        <v>117</v>
      </c>
      <c r="F1345" s="17"/>
      <c r="I1345" s="133" t="s">
        <v>115</v>
      </c>
      <c r="J1345" s="133" t="s">
        <v>173</v>
      </c>
      <c r="P1345" s="106"/>
    </row>
    <row r="1346" spans="1:17" hidden="1" x14ac:dyDescent="0.25">
      <c r="A1346" s="113">
        <v>1</v>
      </c>
      <c r="B1346" s="113">
        <v>2</v>
      </c>
      <c r="C1346" s="113">
        <v>3</v>
      </c>
      <c r="D1346" s="113">
        <v>4</v>
      </c>
      <c r="E1346" s="78"/>
      <c r="F1346" s="1"/>
      <c r="G1346" s="78"/>
      <c r="H1346" s="78"/>
      <c r="I1346" s="135"/>
      <c r="J1346" s="135"/>
      <c r="P1346" s="106"/>
    </row>
    <row r="1347" spans="1:17" hidden="1" x14ac:dyDescent="0.25">
      <c r="A1347" s="167"/>
      <c r="B1347" s="15"/>
      <c r="C1347" s="13"/>
      <c r="D1347" s="165"/>
      <c r="F1347" s="17"/>
      <c r="I1347" s="138"/>
      <c r="J1347" s="138"/>
      <c r="P1347" s="106"/>
    </row>
    <row r="1348" spans="1:17" s="78" customFormat="1" hidden="1" x14ac:dyDescent="0.25">
      <c r="A1348" s="167"/>
      <c r="B1348" s="15"/>
      <c r="C1348" s="13"/>
      <c r="D1348" s="165"/>
      <c r="E1348" s="67"/>
      <c r="F1348" s="36"/>
      <c r="G1348" s="67"/>
      <c r="H1348" s="67"/>
      <c r="I1348" s="138"/>
      <c r="J1348" s="138"/>
      <c r="K1348" s="79"/>
      <c r="O1348" s="188"/>
      <c r="P1348" s="186"/>
      <c r="Q1348" s="188"/>
    </row>
    <row r="1349" spans="1:17" hidden="1" x14ac:dyDescent="0.25">
      <c r="A1349" s="167"/>
      <c r="B1349" s="15"/>
      <c r="C1349" s="13"/>
      <c r="D1349" s="165"/>
      <c r="F1349" s="17"/>
      <c r="I1349" s="138"/>
      <c r="J1349" s="138"/>
      <c r="P1349" s="106"/>
      <c r="Q1349" s="195"/>
    </row>
    <row r="1350" spans="1:17" hidden="1" x14ac:dyDescent="0.25">
      <c r="A1350" s="167"/>
      <c r="B1350" s="15"/>
      <c r="C1350" s="13"/>
      <c r="D1350" s="165"/>
      <c r="F1350" s="17"/>
      <c r="I1350" s="138"/>
      <c r="J1350" s="138"/>
      <c r="P1350" s="106"/>
      <c r="Q1350" s="195"/>
    </row>
    <row r="1351" spans="1:17" hidden="1" x14ac:dyDescent="0.25">
      <c r="A1351" s="144"/>
      <c r="B1351" s="145" t="s">
        <v>20</v>
      </c>
      <c r="C1351" s="144" t="s">
        <v>21</v>
      </c>
      <c r="D1351" s="146">
        <f>SUM(D1347:D1350)</f>
        <v>0</v>
      </c>
      <c r="F1351" s="17"/>
      <c r="I1351" s="135">
        <f>SUM(I1347:I1350)</f>
        <v>0</v>
      </c>
      <c r="J1351" s="135">
        <f>SUM(J1347:J1350)</f>
        <v>0</v>
      </c>
      <c r="P1351" s="106"/>
      <c r="Q1351" s="195"/>
    </row>
    <row r="1352" spans="1:17" x14ac:dyDescent="0.25">
      <c r="A1352" s="35"/>
      <c r="B1352" s="11"/>
      <c r="C1352" s="17"/>
      <c r="D1352" s="17"/>
      <c r="E1352" s="17"/>
      <c r="F1352" s="36"/>
      <c r="P1352" s="106"/>
      <c r="Q1352" s="195"/>
    </row>
    <row r="1353" spans="1:17" s="390" customFormat="1" ht="40.5" customHeight="1" x14ac:dyDescent="0.25">
      <c r="A1353" s="871" t="s">
        <v>285</v>
      </c>
      <c r="B1353" s="871"/>
      <c r="C1353" s="871"/>
      <c r="D1353" s="871"/>
      <c r="E1353" s="871"/>
      <c r="F1353" s="871"/>
      <c r="G1353" s="871"/>
      <c r="H1353" s="871"/>
      <c r="I1353" s="871"/>
      <c r="J1353" s="871"/>
      <c r="K1353" s="241"/>
      <c r="M1353" s="391"/>
      <c r="O1353" s="392"/>
      <c r="P1353" s="392"/>
      <c r="Q1353" s="392"/>
    </row>
    <row r="1354" spans="1:17" s="241" customFormat="1" ht="12" customHeight="1" x14ac:dyDescent="0.25">
      <c r="A1354" s="393"/>
      <c r="B1354" s="394"/>
      <c r="C1354" s="395"/>
      <c r="D1354" s="395"/>
      <c r="E1354" s="395"/>
      <c r="F1354" s="396"/>
      <c r="G1354" s="390"/>
      <c r="H1354" s="390"/>
      <c r="I1354" s="390"/>
      <c r="J1354" s="390"/>
      <c r="M1354" s="397"/>
      <c r="O1354" s="398"/>
      <c r="P1354" s="397"/>
      <c r="Q1354" s="398"/>
    </row>
    <row r="1355" spans="1:17" s="390" customFormat="1" x14ac:dyDescent="0.25">
      <c r="A1355" s="849" t="s">
        <v>286</v>
      </c>
      <c r="B1355" s="849"/>
      <c r="C1355" s="849"/>
      <c r="D1355" s="849"/>
      <c r="E1355" s="849"/>
      <c r="F1355" s="849"/>
      <c r="G1355" s="849"/>
      <c r="H1355" s="849"/>
      <c r="I1355" s="849"/>
      <c r="J1355" s="849"/>
      <c r="K1355" s="241"/>
      <c r="M1355" s="391"/>
      <c r="O1355" s="392"/>
      <c r="P1355" s="392"/>
      <c r="Q1355" s="392"/>
    </row>
    <row r="1356" spans="1:17" s="390" customFormat="1" x14ac:dyDescent="0.25">
      <c r="A1356" s="399"/>
      <c r="B1356" s="399"/>
      <c r="C1356" s="399"/>
      <c r="D1356" s="399"/>
      <c r="E1356" s="399"/>
      <c r="F1356" s="399"/>
      <c r="G1356" s="399"/>
      <c r="H1356" s="399"/>
      <c r="I1356" s="850" t="s">
        <v>172</v>
      </c>
      <c r="J1356" s="850"/>
      <c r="K1356" s="241"/>
      <c r="M1356" s="391"/>
      <c r="O1356" s="392"/>
      <c r="P1356" s="392"/>
      <c r="Q1356" s="392"/>
    </row>
    <row r="1357" spans="1:17" s="395" customFormat="1" ht="82.5" customHeight="1" x14ac:dyDescent="0.25">
      <c r="A1357" s="379" t="s">
        <v>24</v>
      </c>
      <c r="B1357" s="379" t="s">
        <v>0</v>
      </c>
      <c r="C1357" s="379" t="s">
        <v>69</v>
      </c>
      <c r="D1357" s="379" t="s">
        <v>67</v>
      </c>
      <c r="E1357" s="379" t="s">
        <v>70</v>
      </c>
      <c r="F1357" s="379" t="s">
        <v>7</v>
      </c>
      <c r="I1357" s="133" t="s">
        <v>115</v>
      </c>
      <c r="J1357" s="133" t="s">
        <v>173</v>
      </c>
      <c r="K1357" s="400"/>
      <c r="M1357" s="391"/>
      <c r="N1357" s="396"/>
      <c r="O1357" s="401"/>
      <c r="P1357" s="401"/>
      <c r="Q1357" s="401"/>
    </row>
    <row r="1358" spans="1:17" s="395" customFormat="1" x14ac:dyDescent="0.25">
      <c r="A1358" s="380">
        <v>1</v>
      </c>
      <c r="B1358" s="380">
        <v>2</v>
      </c>
      <c r="C1358" s="380">
        <v>4</v>
      </c>
      <c r="D1358" s="380">
        <v>5</v>
      </c>
      <c r="E1358" s="380">
        <v>6</v>
      </c>
      <c r="F1358" s="380">
        <v>7</v>
      </c>
      <c r="G1358" s="402"/>
      <c r="H1358" s="402"/>
      <c r="I1358" s="135"/>
      <c r="J1358" s="135"/>
      <c r="K1358" s="203"/>
      <c r="M1358" s="391"/>
      <c r="O1358" s="401"/>
      <c r="P1358" s="401"/>
      <c r="Q1358" s="401"/>
    </row>
    <row r="1359" spans="1:17" s="395" customFormat="1" ht="33" customHeight="1" x14ac:dyDescent="0.25">
      <c r="A1359" s="379">
        <v>1</v>
      </c>
      <c r="B1359" s="275" t="s">
        <v>92</v>
      </c>
      <c r="C1359" s="277">
        <f>F1359/D1359</f>
        <v>347.75233248515696</v>
      </c>
      <c r="D1359" s="277">
        <v>11.79</v>
      </c>
      <c r="E1359" s="277">
        <v>0</v>
      </c>
      <c r="F1359" s="277">
        <v>4100</v>
      </c>
      <c r="I1359" s="138"/>
      <c r="J1359" s="138"/>
      <c r="K1359" s="397"/>
      <c r="L1359" s="391"/>
      <c r="M1359" s="391"/>
      <c r="N1359" s="405"/>
      <c r="O1359" s="401"/>
      <c r="P1359" s="401"/>
      <c r="Q1359" s="401"/>
    </row>
    <row r="1360" spans="1:17" s="395" customFormat="1" ht="45.75" hidden="1" customHeight="1" x14ac:dyDescent="0.25">
      <c r="A1360" s="379">
        <v>2</v>
      </c>
      <c r="B1360" s="275" t="s">
        <v>287</v>
      </c>
      <c r="C1360" s="277">
        <f t="shared" ref="C1360:C1361" si="50">F1360/D1360</f>
        <v>0</v>
      </c>
      <c r="D1360" s="277">
        <v>10.89</v>
      </c>
      <c r="E1360" s="277">
        <v>0</v>
      </c>
      <c r="F1360" s="277"/>
      <c r="I1360" s="138"/>
      <c r="J1360" s="138"/>
      <c r="K1360" s="397"/>
      <c r="L1360" s="391"/>
      <c r="M1360" s="391"/>
      <c r="N1360" s="405"/>
      <c r="O1360" s="401"/>
      <c r="P1360" s="401"/>
      <c r="Q1360" s="401"/>
    </row>
    <row r="1361" spans="1:17" s="402" customFormat="1" ht="36" customHeight="1" x14ac:dyDescent="0.25">
      <c r="A1361" s="379">
        <v>3</v>
      </c>
      <c r="B1361" s="275" t="s">
        <v>68</v>
      </c>
      <c r="C1361" s="277">
        <f t="shared" si="50"/>
        <v>1.2325816747541323</v>
      </c>
      <c r="D1361" s="277">
        <v>3082.96</v>
      </c>
      <c r="E1361" s="277">
        <v>0</v>
      </c>
      <c r="F1361" s="662">
        <v>3800</v>
      </c>
      <c r="G1361" s="395"/>
      <c r="H1361" s="395"/>
      <c r="I1361" s="138"/>
      <c r="J1361" s="138"/>
      <c r="K1361" s="397"/>
      <c r="L1361" s="391"/>
      <c r="M1361" s="391"/>
      <c r="N1361" s="405"/>
      <c r="O1361" s="407"/>
      <c r="P1361" s="407"/>
      <c r="Q1361" s="408"/>
    </row>
    <row r="1362" spans="1:17" s="402" customFormat="1" ht="51" hidden="1" customHeight="1" x14ac:dyDescent="0.25">
      <c r="A1362" s="379">
        <v>4</v>
      </c>
      <c r="B1362" s="275" t="s">
        <v>288</v>
      </c>
      <c r="C1362" s="277">
        <f t="shared" ref="C1362:C1370" si="51">F1362/D1362</f>
        <v>0</v>
      </c>
      <c r="D1362" s="277">
        <v>2265.86</v>
      </c>
      <c r="E1362" s="277">
        <v>0</v>
      </c>
      <c r="F1362" s="277"/>
      <c r="G1362" s="395"/>
      <c r="H1362" s="395"/>
      <c r="I1362" s="138"/>
      <c r="J1362" s="138"/>
      <c r="K1362" s="665"/>
      <c r="L1362" s="664">
        <v>7400</v>
      </c>
      <c r="M1362" s="391"/>
      <c r="N1362" s="405"/>
      <c r="O1362" s="408"/>
      <c r="P1362" s="408"/>
      <c r="Q1362" s="408"/>
    </row>
    <row r="1363" spans="1:17" s="395" customFormat="1" ht="32.25" hidden="1" customHeight="1" x14ac:dyDescent="0.25">
      <c r="A1363" s="379">
        <v>5</v>
      </c>
      <c r="B1363" s="275" t="s">
        <v>93</v>
      </c>
      <c r="C1363" s="277"/>
      <c r="D1363" s="277"/>
      <c r="E1363" s="277">
        <v>0</v>
      </c>
      <c r="F1363" s="277"/>
      <c r="I1363" s="138"/>
      <c r="J1363" s="138"/>
      <c r="K1363" s="203"/>
      <c r="M1363" s="391"/>
      <c r="N1363" s="405"/>
      <c r="O1363" s="401"/>
      <c r="P1363" s="391"/>
      <c r="Q1363" s="401"/>
    </row>
    <row r="1364" spans="1:17" s="395" customFormat="1" ht="52.5" hidden="1" customHeight="1" x14ac:dyDescent="0.25">
      <c r="A1364" s="379">
        <v>6</v>
      </c>
      <c r="B1364" s="275" t="s">
        <v>289</v>
      </c>
      <c r="C1364" s="277"/>
      <c r="D1364" s="277"/>
      <c r="E1364" s="277">
        <v>0</v>
      </c>
      <c r="F1364" s="277"/>
      <c r="I1364" s="138"/>
      <c r="J1364" s="138"/>
      <c r="K1364" s="203"/>
      <c r="M1364" s="391"/>
      <c r="N1364" s="405"/>
      <c r="O1364" s="401"/>
      <c r="P1364" s="401"/>
      <c r="Q1364" s="401"/>
    </row>
    <row r="1365" spans="1:17" s="395" customFormat="1" ht="32.25" hidden="1" customHeight="1" x14ac:dyDescent="0.25">
      <c r="A1365" s="379">
        <v>7</v>
      </c>
      <c r="B1365" s="275" t="s">
        <v>239</v>
      </c>
      <c r="C1365" s="277"/>
      <c r="D1365" s="277"/>
      <c r="E1365" s="277">
        <v>0</v>
      </c>
      <c r="F1365" s="277"/>
      <c r="I1365" s="138"/>
      <c r="J1365" s="138"/>
      <c r="K1365" s="203"/>
      <c r="M1365" s="391"/>
      <c r="N1365" s="405"/>
      <c r="O1365" s="401"/>
      <c r="P1365" s="401"/>
      <c r="Q1365" s="401"/>
    </row>
    <row r="1366" spans="1:17" s="395" customFormat="1" ht="49.5" hidden="1" customHeight="1" x14ac:dyDescent="0.25">
      <c r="A1366" s="379">
        <v>8</v>
      </c>
      <c r="B1366" s="275" t="s">
        <v>290</v>
      </c>
      <c r="C1366" s="277"/>
      <c r="D1366" s="277"/>
      <c r="E1366" s="277">
        <v>0</v>
      </c>
      <c r="F1366" s="277"/>
      <c r="I1366" s="138"/>
      <c r="J1366" s="138"/>
      <c r="K1366" s="203"/>
      <c r="M1366" s="391"/>
      <c r="N1366" s="405"/>
      <c r="O1366" s="401"/>
      <c r="P1366" s="401"/>
      <c r="Q1366" s="401"/>
    </row>
    <row r="1367" spans="1:17" s="395" customFormat="1" ht="32.25" hidden="1" customHeight="1" x14ac:dyDescent="0.25">
      <c r="A1367" s="379">
        <v>9</v>
      </c>
      <c r="B1367" s="275" t="s">
        <v>192</v>
      </c>
      <c r="C1367" s="277"/>
      <c r="D1367" s="277"/>
      <c r="E1367" s="277"/>
      <c r="F1367" s="277"/>
      <c r="I1367" s="138"/>
      <c r="J1367" s="138"/>
      <c r="K1367" s="203"/>
      <c r="M1367" s="391"/>
      <c r="N1367" s="405"/>
      <c r="O1367" s="401"/>
      <c r="P1367" s="401"/>
      <c r="Q1367" s="401"/>
    </row>
    <row r="1368" spans="1:17" s="395" customFormat="1" ht="47.25" hidden="1" customHeight="1" x14ac:dyDescent="0.25">
      <c r="A1368" s="379">
        <v>10</v>
      </c>
      <c r="B1368" s="275" t="s">
        <v>291</v>
      </c>
      <c r="C1368" s="277"/>
      <c r="D1368" s="277"/>
      <c r="E1368" s="277"/>
      <c r="F1368" s="277"/>
      <c r="I1368" s="138"/>
      <c r="J1368" s="138"/>
      <c r="K1368" s="203"/>
      <c r="M1368" s="391"/>
      <c r="N1368" s="405"/>
      <c r="O1368" s="401"/>
      <c r="P1368" s="401"/>
      <c r="Q1368" s="401"/>
    </row>
    <row r="1369" spans="1:17" s="395" customFormat="1" ht="81" hidden="1" customHeight="1" x14ac:dyDescent="0.25">
      <c r="A1369" s="379">
        <v>11</v>
      </c>
      <c r="B1369" s="275" t="s">
        <v>221</v>
      </c>
      <c r="C1369" s="277"/>
      <c r="D1369" s="277"/>
      <c r="E1369" s="277"/>
      <c r="F1369" s="277"/>
      <c r="I1369" s="138"/>
      <c r="J1369" s="138"/>
      <c r="K1369" s="899" t="s">
        <v>227</v>
      </c>
      <c r="L1369" s="919"/>
      <c r="M1369" s="391"/>
      <c r="N1369" s="405"/>
      <c r="O1369" s="401"/>
      <c r="P1369" s="401"/>
      <c r="Q1369" s="401"/>
    </row>
    <row r="1370" spans="1:17" s="395" customFormat="1" ht="7.5" hidden="1" customHeight="1" x14ac:dyDescent="0.25">
      <c r="A1370" s="379">
        <v>12</v>
      </c>
      <c r="B1370" s="275" t="s">
        <v>292</v>
      </c>
      <c r="C1370" s="277" t="e">
        <f t="shared" si="51"/>
        <v>#DIV/0!</v>
      </c>
      <c r="D1370" s="277"/>
      <c r="E1370" s="277"/>
      <c r="F1370" s="277"/>
      <c r="I1370" s="138"/>
      <c r="J1370" s="138"/>
      <c r="K1370" s="242" t="s">
        <v>227</v>
      </c>
      <c r="M1370" s="391"/>
      <c r="O1370" s="401"/>
      <c r="P1370" s="401"/>
      <c r="Q1370" s="401"/>
    </row>
    <row r="1371" spans="1:17" s="395" customFormat="1" ht="32.25" customHeight="1" x14ac:dyDescent="0.25">
      <c r="A1371" s="381"/>
      <c r="B1371" s="382" t="s">
        <v>20</v>
      </c>
      <c r="C1371" s="381" t="s">
        <v>21</v>
      </c>
      <c r="D1371" s="381" t="s">
        <v>21</v>
      </c>
      <c r="E1371" s="381" t="s">
        <v>21</v>
      </c>
      <c r="F1371" s="383">
        <f>SUM(F1359:F1361)</f>
        <v>7900</v>
      </c>
      <c r="I1371" s="135">
        <f>SUM(I1359:I1361)</f>
        <v>0</v>
      </c>
      <c r="J1371" s="135">
        <f>SUM(J1359:J1361)</f>
        <v>0</v>
      </c>
      <c r="K1371" s="203"/>
      <c r="M1371" s="391"/>
      <c r="O1371" s="401"/>
      <c r="P1371" s="401"/>
      <c r="Q1371" s="401"/>
    </row>
    <row r="1372" spans="1:17" hidden="1" x14ac:dyDescent="0.25">
      <c r="A1372" s="863" t="s">
        <v>180</v>
      </c>
      <c r="B1372" s="863"/>
      <c r="C1372" s="863"/>
      <c r="D1372" s="863"/>
      <c r="E1372" s="863"/>
      <c r="F1372" s="863"/>
      <c r="G1372" s="863"/>
      <c r="H1372" s="863"/>
      <c r="I1372" s="863"/>
      <c r="J1372" s="863"/>
      <c r="P1372" s="106"/>
    </row>
    <row r="1373" spans="1:17" hidden="1" x14ac:dyDescent="0.25">
      <c r="A1373" s="35"/>
      <c r="B1373" s="11"/>
      <c r="C1373" s="17"/>
      <c r="D1373" s="17"/>
      <c r="E1373" s="17"/>
      <c r="F1373" s="36"/>
      <c r="P1373" s="106"/>
    </row>
    <row r="1374" spans="1:17" hidden="1" x14ac:dyDescent="0.25">
      <c r="A1374" s="860" t="s">
        <v>118</v>
      </c>
      <c r="B1374" s="860"/>
      <c r="C1374" s="860"/>
      <c r="D1374" s="860"/>
      <c r="E1374" s="860"/>
      <c r="F1374" s="860"/>
      <c r="G1374" s="860"/>
      <c r="H1374" s="860"/>
      <c r="I1374" s="860"/>
      <c r="J1374" s="860"/>
      <c r="K1374" s="123"/>
    </row>
    <row r="1375" spans="1:17" hidden="1" x14ac:dyDescent="0.25">
      <c r="A1375" s="55"/>
      <c r="B1375" s="55"/>
      <c r="C1375" s="55"/>
      <c r="D1375" s="55"/>
      <c r="E1375" s="55"/>
      <c r="F1375" s="17"/>
      <c r="I1375" s="850" t="s">
        <v>172</v>
      </c>
      <c r="J1375" s="850"/>
      <c r="P1375" s="106"/>
    </row>
    <row r="1376" spans="1:17" ht="56.25" hidden="1" x14ac:dyDescent="0.25">
      <c r="A1376" s="167" t="s">
        <v>24</v>
      </c>
      <c r="B1376" s="167" t="s">
        <v>14</v>
      </c>
      <c r="C1376" s="167" t="s">
        <v>74</v>
      </c>
      <c r="D1376" s="167" t="s">
        <v>117</v>
      </c>
      <c r="E1376" s="68"/>
      <c r="F1376" s="37"/>
      <c r="G1376" s="4"/>
      <c r="H1376" s="37"/>
      <c r="I1376" s="133" t="s">
        <v>115</v>
      </c>
      <c r="J1376" s="133" t="s">
        <v>173</v>
      </c>
      <c r="K1376" s="128"/>
      <c r="P1376" s="106"/>
    </row>
    <row r="1377" spans="1:17" hidden="1" x14ac:dyDescent="0.25">
      <c r="A1377" s="113">
        <v>1</v>
      </c>
      <c r="B1377" s="113">
        <v>2</v>
      </c>
      <c r="C1377" s="113">
        <v>3</v>
      </c>
      <c r="D1377" s="113">
        <v>4</v>
      </c>
      <c r="E1377" s="79"/>
      <c r="F1377" s="107"/>
      <c r="G1377" s="108"/>
      <c r="H1377" s="109"/>
      <c r="I1377" s="141"/>
      <c r="J1377" s="141"/>
      <c r="P1377" s="106"/>
    </row>
    <row r="1378" spans="1:17" s="68" customFormat="1" hidden="1" x14ac:dyDescent="0.25">
      <c r="A1378" s="167">
        <v>1</v>
      </c>
      <c r="B1378" s="10"/>
      <c r="C1378" s="13"/>
      <c r="D1378" s="165"/>
      <c r="F1378" s="37"/>
      <c r="G1378" s="4"/>
      <c r="H1378" s="21"/>
      <c r="I1378" s="142"/>
      <c r="J1378" s="142"/>
      <c r="O1378" s="121"/>
      <c r="P1378" s="88"/>
      <c r="Q1378" s="121"/>
    </row>
    <row r="1379" spans="1:17" s="79" customFormat="1" hidden="1" x14ac:dyDescent="0.25">
      <c r="A1379" s="144"/>
      <c r="B1379" s="145" t="s">
        <v>20</v>
      </c>
      <c r="C1379" s="144" t="s">
        <v>21</v>
      </c>
      <c r="D1379" s="146">
        <f>SUM(D1378:D1378)</f>
        <v>0</v>
      </c>
      <c r="E1379" s="68"/>
      <c r="F1379" s="37"/>
      <c r="G1379" s="4"/>
      <c r="H1379" s="21"/>
      <c r="I1379" s="135">
        <f>SUM(I1378)</f>
        <v>0</v>
      </c>
      <c r="J1379" s="135">
        <f>SUM(J1378)</f>
        <v>0</v>
      </c>
      <c r="O1379" s="193"/>
      <c r="P1379" s="198"/>
      <c r="Q1379" s="193"/>
    </row>
    <row r="1380" spans="1:17" s="68" customFormat="1" hidden="1" x14ac:dyDescent="0.25">
      <c r="A1380" s="37"/>
      <c r="B1380" s="37"/>
      <c r="C1380" s="37"/>
      <c r="D1380" s="37"/>
      <c r="E1380" s="37"/>
      <c r="F1380" s="37"/>
      <c r="G1380" s="4"/>
      <c r="H1380" s="21"/>
      <c r="I1380" s="4"/>
      <c r="J1380" s="4"/>
      <c r="O1380" s="121"/>
      <c r="P1380" s="88"/>
      <c r="Q1380" s="199"/>
    </row>
    <row r="1381" spans="1:17" s="68" customFormat="1" hidden="1" x14ac:dyDescent="0.25">
      <c r="A1381" s="861" t="s">
        <v>152</v>
      </c>
      <c r="B1381" s="861"/>
      <c r="C1381" s="861"/>
      <c r="D1381" s="861"/>
      <c r="E1381" s="861"/>
      <c r="F1381" s="861"/>
      <c r="G1381" s="861"/>
      <c r="H1381" s="861"/>
      <c r="I1381" s="861"/>
      <c r="J1381" s="861"/>
      <c r="O1381" s="121"/>
      <c r="P1381" s="88"/>
      <c r="Q1381" s="121"/>
    </row>
    <row r="1382" spans="1:17" s="68" customFormat="1" hidden="1" x14ac:dyDescent="0.25">
      <c r="A1382" s="862"/>
      <c r="B1382" s="862"/>
      <c r="C1382" s="862"/>
      <c r="D1382" s="862"/>
      <c r="E1382" s="862"/>
      <c r="F1382" s="862"/>
      <c r="G1382" s="67"/>
      <c r="H1382" s="67"/>
      <c r="I1382" s="850" t="s">
        <v>172</v>
      </c>
      <c r="J1382" s="850"/>
      <c r="O1382" s="121"/>
      <c r="P1382" s="88"/>
      <c r="Q1382" s="121"/>
    </row>
    <row r="1383" spans="1:17" s="68" customFormat="1" ht="56.25" hidden="1" x14ac:dyDescent="0.25">
      <c r="A1383" s="167" t="s">
        <v>24</v>
      </c>
      <c r="B1383" s="167" t="s">
        <v>14</v>
      </c>
      <c r="C1383" s="167" t="s">
        <v>78</v>
      </c>
      <c r="D1383" s="167" t="s">
        <v>27</v>
      </c>
      <c r="E1383" s="167" t="s">
        <v>79</v>
      </c>
      <c r="F1383" s="167" t="s">
        <v>7</v>
      </c>
      <c r="H1383" s="67"/>
      <c r="I1383" s="133" t="s">
        <v>115</v>
      </c>
      <c r="J1383" s="133" t="s">
        <v>173</v>
      </c>
      <c r="M1383" s="76"/>
      <c r="O1383" s="121"/>
      <c r="P1383" s="88"/>
      <c r="Q1383" s="121"/>
    </row>
    <row r="1384" spans="1:17" s="68" customFormat="1" hidden="1" x14ac:dyDescent="0.25">
      <c r="A1384" s="113">
        <v>1</v>
      </c>
      <c r="B1384" s="113">
        <v>2</v>
      </c>
      <c r="C1384" s="113">
        <v>3</v>
      </c>
      <c r="D1384" s="113">
        <v>4</v>
      </c>
      <c r="E1384" s="113">
        <v>5</v>
      </c>
      <c r="F1384" s="113">
        <v>6</v>
      </c>
      <c r="G1384" s="79"/>
      <c r="H1384" s="78"/>
      <c r="I1384" s="130"/>
      <c r="J1384" s="130"/>
      <c r="O1384" s="121"/>
      <c r="P1384" s="88"/>
      <c r="Q1384" s="121"/>
    </row>
    <row r="1385" spans="1:17" s="68" customFormat="1" hidden="1" x14ac:dyDescent="0.25">
      <c r="A1385" s="167">
        <v>1</v>
      </c>
      <c r="B1385" s="10" t="s">
        <v>175</v>
      </c>
      <c r="C1385" s="167"/>
      <c r="D1385" s="167"/>
      <c r="E1385" s="165" t="e">
        <f>F1385/D1385</f>
        <v>#DIV/0!</v>
      </c>
      <c r="F1385" s="165"/>
      <c r="H1385" s="67"/>
      <c r="I1385" s="142"/>
      <c r="J1385" s="142"/>
      <c r="O1385" s="121"/>
      <c r="P1385" s="88"/>
      <c r="Q1385" s="121"/>
    </row>
    <row r="1386" spans="1:17" s="79" customFormat="1" hidden="1" x14ac:dyDescent="0.25">
      <c r="A1386" s="144"/>
      <c r="B1386" s="145" t="s">
        <v>20</v>
      </c>
      <c r="C1386" s="144" t="s">
        <v>21</v>
      </c>
      <c r="D1386" s="144" t="s">
        <v>21</v>
      </c>
      <c r="E1386" s="144" t="s">
        <v>21</v>
      </c>
      <c r="F1386" s="146">
        <f>F1385</f>
        <v>0</v>
      </c>
      <c r="G1386" s="67"/>
      <c r="H1386" s="67"/>
      <c r="I1386" s="135">
        <f>SUM(I1385)</f>
        <v>0</v>
      </c>
      <c r="J1386" s="135">
        <f>SUM(J1385)</f>
        <v>0</v>
      </c>
      <c r="O1386" s="193"/>
      <c r="P1386" s="198"/>
      <c r="Q1386" s="193"/>
    </row>
    <row r="1387" spans="1:17" s="68" customFormat="1" x14ac:dyDescent="0.25">
      <c r="A1387" s="35"/>
      <c r="B1387" s="11"/>
      <c r="C1387" s="17"/>
      <c r="D1387" s="17"/>
      <c r="E1387" s="17"/>
      <c r="F1387" s="36"/>
      <c r="G1387" s="67"/>
      <c r="H1387" s="67"/>
      <c r="I1387" s="67"/>
      <c r="J1387" s="67"/>
      <c r="O1387" s="121"/>
      <c r="P1387" s="88"/>
      <c r="Q1387" s="121"/>
    </row>
    <row r="1388" spans="1:17" ht="48.75" customHeight="1" x14ac:dyDescent="0.25">
      <c r="A1388" s="35"/>
      <c r="B1388" s="48" t="s">
        <v>100</v>
      </c>
      <c r="C1388" s="164" t="e">
        <f>C1389+C1390+C1391</f>
        <v>#REF!</v>
      </c>
      <c r="D1388" s="194"/>
      <c r="K1388" s="655" t="e">
        <f>#REF!-'130Платн'!C1389</f>
        <v>#REF!</v>
      </c>
      <c r="P1388" s="106"/>
    </row>
    <row r="1389" spans="1:17" ht="48.75" customHeight="1" x14ac:dyDescent="0.25">
      <c r="A1389" s="35"/>
      <c r="B1389" s="49" t="s">
        <v>2</v>
      </c>
      <c r="C1389" s="164" t="e">
        <f>F1371+F1386+D1379+D1351+E1340+F1330+F1320+F1310+F1300+F1290+F1280+E1270+D1260+D1249+E1238+F1228+F1217+F1209+F1194+D1185+D1176+E1167+E1155+E1146+C1134+C1126+C1116+C1105+C1092+E1079+E1064+E1053+D1042+E1026+F1017+F1010+F992+E978+F959+E969-C1390-C1391</f>
        <v>#REF!</v>
      </c>
      <c r="D1389" s="195"/>
      <c r="P1389" s="106"/>
    </row>
    <row r="1390" spans="1:17" ht="48.75" customHeight="1" x14ac:dyDescent="0.25">
      <c r="A1390" s="17"/>
      <c r="B1390" s="11" t="s">
        <v>13</v>
      </c>
      <c r="C1390" s="164">
        <f>I1386+I1379+I1351+I1340+I1330+I1320+I1310+I1290+I1300+I1280+I1270+I1260+I1249+I1238+I1228+I1217+I1209+I1194+I1185+I1176+I1167+I1155+I1146+I1134+I1126+I1116+I1105+I1092+I1079+I1064+I1053+I1042+I1026+I1017+I1010+I992+I978</f>
        <v>0</v>
      </c>
      <c r="D1390" s="195"/>
      <c r="L1390" s="38"/>
      <c r="M1390" s="11"/>
      <c r="N1390" s="75"/>
      <c r="P1390" s="106"/>
    </row>
    <row r="1391" spans="1:17" ht="48.75" customHeight="1" x14ac:dyDescent="0.25">
      <c r="A1391" s="17"/>
      <c r="B1391" s="11" t="s">
        <v>106</v>
      </c>
      <c r="C1391" s="164">
        <f>J1386+J1379+J1351+J1340+J1330+J1320+J1310+J1300+J1290+J1280+J1270+J1260+J1249+J1238+J1228+J1217+J1209+J1194+J1185+J1176+J1167+J1155+J1146+J1134+J1126+J1116+J1105+J1092+J1079+J1064+J1053+J1042+J1026+J1017+J1010+J992+J978</f>
        <v>0</v>
      </c>
      <c r="D1391" s="195"/>
    </row>
    <row r="1392" spans="1:17" x14ac:dyDescent="0.25">
      <c r="A1392" s="17"/>
      <c r="B1392" s="11"/>
      <c r="C1392" s="17"/>
      <c r="D1392" s="17"/>
      <c r="E1392" s="17"/>
      <c r="F1392" s="17"/>
    </row>
    <row r="1393" spans="1:17" x14ac:dyDescent="0.25">
      <c r="A1393" s="17"/>
      <c r="B1393" s="175" t="s">
        <v>195</v>
      </c>
      <c r="C1393" s="201">
        <f>F1371+F1386+D1379+D1351+E1340+F1330+F1320+F1310+F1300+F1290+F1280+E1270+D1260+D1249+E1238+F1228+F1217+F1209+F1194+D1185+D1176+E1167</f>
        <v>105536.98</v>
      </c>
      <c r="D1393" s="17"/>
      <c r="E1393" s="17"/>
      <c r="F1393" s="17"/>
    </row>
    <row r="1394" spans="1:17" ht="69.75" x14ac:dyDescent="0.25">
      <c r="A1394" s="17"/>
      <c r="B1394" s="200" t="s">
        <v>196</v>
      </c>
      <c r="C1394" s="202"/>
      <c r="D1394" s="17"/>
      <c r="E1394" s="17"/>
      <c r="F1394" s="17"/>
    </row>
    <row r="1395" spans="1:17" ht="45" x14ac:dyDescent="0.25">
      <c r="A1395" s="17"/>
      <c r="B1395" s="175" t="s">
        <v>197</v>
      </c>
      <c r="C1395" s="201">
        <f>C1393-C1394</f>
        <v>105536.98</v>
      </c>
      <c r="D1395" s="17"/>
      <c r="E1395" s="17"/>
      <c r="F1395" s="17"/>
    </row>
    <row r="1396" spans="1:17" x14ac:dyDescent="0.25">
      <c r="A1396" s="17"/>
      <c r="B1396" s="11"/>
      <c r="C1396" s="17"/>
      <c r="D1396" s="17"/>
      <c r="E1396" s="17"/>
      <c r="F1396" s="17"/>
    </row>
    <row r="1397" spans="1:17" x14ac:dyDescent="0.25">
      <c r="A1397" s="17"/>
      <c r="B1397" s="11"/>
      <c r="C1397" s="17"/>
      <c r="D1397" s="17"/>
      <c r="E1397" s="17"/>
      <c r="F1397" s="17"/>
    </row>
    <row r="1398" spans="1:17" x14ac:dyDescent="0.25">
      <c r="A1398" s="17"/>
      <c r="B1398" s="11"/>
      <c r="C1398" s="17"/>
      <c r="D1398" s="17"/>
      <c r="E1398" s="17"/>
      <c r="F1398" s="17"/>
    </row>
    <row r="1399" spans="1:17" x14ac:dyDescent="0.25">
      <c r="A1399" s="17"/>
      <c r="B1399" s="11"/>
      <c r="C1399" s="17"/>
      <c r="D1399" s="17"/>
      <c r="E1399" s="17"/>
      <c r="F1399" s="17"/>
    </row>
    <row r="1400" spans="1:17" s="17" customFormat="1" x14ac:dyDescent="0.25">
      <c r="B1400" s="40"/>
      <c r="C1400" s="44"/>
      <c r="D1400" s="251"/>
      <c r="E1400" s="252"/>
      <c r="L1400" s="111"/>
      <c r="O1400" s="20"/>
      <c r="P1400" s="20"/>
      <c r="Q1400" s="20"/>
    </row>
    <row r="1401" spans="1:17" s="17" customFormat="1" x14ac:dyDescent="0.25">
      <c r="A1401" s="858" t="s">
        <v>11</v>
      </c>
      <c r="B1401" s="858"/>
      <c r="C1401" s="47"/>
      <c r="D1401" s="859" t="e">
        <f>#REF!</f>
        <v>#REF!</v>
      </c>
      <c r="E1401" s="859"/>
      <c r="L1401" s="111"/>
      <c r="O1401" s="20"/>
      <c r="P1401" s="20"/>
      <c r="Q1401" s="20"/>
    </row>
    <row r="1402" spans="1:17" s="17" customFormat="1" x14ac:dyDescent="0.25">
      <c r="B1402" s="40"/>
      <c r="C1402" s="161" t="s">
        <v>10</v>
      </c>
      <c r="D1402" s="857" t="s">
        <v>3</v>
      </c>
      <c r="E1402" s="857"/>
      <c r="L1402" s="111"/>
      <c r="O1402" s="20"/>
      <c r="P1402" s="20"/>
      <c r="Q1402" s="20"/>
    </row>
    <row r="1403" spans="1:17" x14ac:dyDescent="0.25">
      <c r="A1403" s="17"/>
      <c r="B1403" s="11"/>
      <c r="C1403" s="17"/>
      <c r="D1403" s="17"/>
      <c r="E1403" s="17"/>
      <c r="F1403" s="17"/>
    </row>
    <row r="1404" spans="1:17" x14ac:dyDescent="0.25">
      <c r="A1404" s="17"/>
      <c r="B1404" s="11"/>
      <c r="C1404" s="17"/>
      <c r="D1404" s="17"/>
      <c r="E1404" s="17"/>
      <c r="F1404" s="17"/>
    </row>
    <row r="1405" spans="1:17" x14ac:dyDescent="0.25">
      <c r="A1405" s="17"/>
      <c r="B1405" s="11"/>
      <c r="C1405" s="17"/>
      <c r="D1405" s="17"/>
      <c r="E1405" s="17"/>
      <c r="F1405" s="17"/>
    </row>
    <row r="1406" spans="1:17" x14ac:dyDescent="0.25">
      <c r="A1406" s="17"/>
      <c r="B1406" s="11"/>
      <c r="C1406" s="17"/>
      <c r="D1406" s="17"/>
      <c r="E1406" s="17"/>
      <c r="F1406" s="17"/>
    </row>
    <row r="1407" spans="1:17" x14ac:dyDescent="0.25">
      <c r="A1407" s="17"/>
      <c r="B1407" s="11"/>
      <c r="C1407" s="17"/>
      <c r="D1407" s="17"/>
      <c r="E1407" s="17"/>
      <c r="F1407" s="17"/>
    </row>
    <row r="1408" spans="1:17" x14ac:dyDescent="0.25">
      <c r="A1408" s="17"/>
      <c r="B1408" s="11"/>
      <c r="C1408" s="17"/>
      <c r="D1408" s="17"/>
      <c r="E1408" s="17"/>
      <c r="F1408" s="17"/>
    </row>
    <row r="1409" spans="1:6" x14ac:dyDescent="0.25">
      <c r="A1409" s="17"/>
      <c r="B1409" s="11"/>
      <c r="C1409" s="17"/>
      <c r="D1409" s="17"/>
      <c r="E1409" s="17"/>
      <c r="F1409" s="17"/>
    </row>
  </sheetData>
  <mergeCells count="372">
    <mergeCell ref="A1:J1"/>
    <mergeCell ref="A3:J3"/>
    <mergeCell ref="A7:B7"/>
    <mergeCell ref="C7:J7"/>
    <mergeCell ref="A10:J10"/>
    <mergeCell ref="A12:J12"/>
    <mergeCell ref="A48:J48"/>
    <mergeCell ref="I49:J49"/>
    <mergeCell ref="A53:A54"/>
    <mergeCell ref="A38:J38"/>
    <mergeCell ref="I39:J39"/>
    <mergeCell ref="A46:J46"/>
    <mergeCell ref="A14:J14"/>
    <mergeCell ref="A25:B25"/>
    <mergeCell ref="A35:B35"/>
    <mergeCell ref="A87:J87"/>
    <mergeCell ref="A88:E88"/>
    <mergeCell ref="I88:J88"/>
    <mergeCell ref="A94:J94"/>
    <mergeCell ref="A96:J96"/>
    <mergeCell ref="I97:J97"/>
    <mergeCell ref="A56:A57"/>
    <mergeCell ref="A60:J60"/>
    <mergeCell ref="I61:J61"/>
    <mergeCell ref="A78:J78"/>
    <mergeCell ref="I79:J79"/>
    <mergeCell ref="A85:J85"/>
    <mergeCell ref="A123:J123"/>
    <mergeCell ref="A124:E124"/>
    <mergeCell ref="I124:J124"/>
    <mergeCell ref="I133:J133"/>
    <mergeCell ref="A138:A139"/>
    <mergeCell ref="C138:C139"/>
    <mergeCell ref="D138:D139"/>
    <mergeCell ref="E138:E139"/>
    <mergeCell ref="L101:L106"/>
    <mergeCell ref="A103:A104"/>
    <mergeCell ref="A110:J110"/>
    <mergeCell ref="A112:J112"/>
    <mergeCell ref="I113:J113"/>
    <mergeCell ref="A121:J121"/>
    <mergeCell ref="I150:J150"/>
    <mergeCell ref="A160:J160"/>
    <mergeCell ref="A162:J162"/>
    <mergeCell ref="I163:J163"/>
    <mergeCell ref="A173:J173"/>
    <mergeCell ref="I174:J174"/>
    <mergeCell ref="A141:A142"/>
    <mergeCell ref="C141:C142"/>
    <mergeCell ref="D141:D142"/>
    <mergeCell ref="E141:E142"/>
    <mergeCell ref="A147:J147"/>
    <mergeCell ref="A149:J149"/>
    <mergeCell ref="I209:J209"/>
    <mergeCell ref="A217:J217"/>
    <mergeCell ref="I218:J218"/>
    <mergeCell ref="A227:J227"/>
    <mergeCell ref="A229:J229"/>
    <mergeCell ref="I230:J230"/>
    <mergeCell ref="A184:J184"/>
    <mergeCell ref="I185:J185"/>
    <mergeCell ref="A194:J194"/>
    <mergeCell ref="I195:J195"/>
    <mergeCell ref="A206:J206"/>
    <mergeCell ref="A208:J208"/>
    <mergeCell ref="A266:J266"/>
    <mergeCell ref="A268:J268"/>
    <mergeCell ref="I269:J269"/>
    <mergeCell ref="A280:J280"/>
    <mergeCell ref="I281:J281"/>
    <mergeCell ref="A288:J288"/>
    <mergeCell ref="A238:J238"/>
    <mergeCell ref="I239:J239"/>
    <mergeCell ref="A247:J247"/>
    <mergeCell ref="I248:J248"/>
    <mergeCell ref="A256:J256"/>
    <mergeCell ref="A257:F257"/>
    <mergeCell ref="I257:J257"/>
    <mergeCell ref="I320:J320"/>
    <mergeCell ref="A329:J329"/>
    <mergeCell ref="A330:E330"/>
    <mergeCell ref="I330:J330"/>
    <mergeCell ref="A339:J339"/>
    <mergeCell ref="A340:F340"/>
    <mergeCell ref="I340:J340"/>
    <mergeCell ref="I289:J289"/>
    <mergeCell ref="A296:J296"/>
    <mergeCell ref="I297:J297"/>
    <mergeCell ref="A306:J306"/>
    <mergeCell ref="I308:J308"/>
    <mergeCell ref="A318:J318"/>
    <mergeCell ref="A369:J369"/>
    <mergeCell ref="A370:F370"/>
    <mergeCell ref="I370:J370"/>
    <mergeCell ref="A381:J381"/>
    <mergeCell ref="A382:F382"/>
    <mergeCell ref="I382:J382"/>
    <mergeCell ref="A349:J349"/>
    <mergeCell ref="A350:F350"/>
    <mergeCell ref="I350:J350"/>
    <mergeCell ref="A359:J359"/>
    <mergeCell ref="A360:F360"/>
    <mergeCell ref="I360:J360"/>
    <mergeCell ref="A453:F453"/>
    <mergeCell ref="I453:J453"/>
    <mergeCell ref="A412:J412"/>
    <mergeCell ref="I414:J414"/>
    <mergeCell ref="A443:J443"/>
    <mergeCell ref="A445:J445"/>
    <mergeCell ref="I446:J446"/>
    <mergeCell ref="A452:J452"/>
    <mergeCell ref="A391:J391"/>
    <mergeCell ref="A392:F392"/>
    <mergeCell ref="I392:J392"/>
    <mergeCell ref="A402:J402"/>
    <mergeCell ref="A403:E403"/>
    <mergeCell ref="I403:J403"/>
    <mergeCell ref="A423:J423"/>
    <mergeCell ref="A425:J425"/>
    <mergeCell ref="I426:J426"/>
    <mergeCell ref="A483:J483"/>
    <mergeCell ref="A485:J485"/>
    <mergeCell ref="A487:J487"/>
    <mergeCell ref="A498:B498"/>
    <mergeCell ref="A508:B508"/>
    <mergeCell ref="A472:B472"/>
    <mergeCell ref="D472:E472"/>
    <mergeCell ref="D473:E473"/>
    <mergeCell ref="A474:J474"/>
    <mergeCell ref="A476:J476"/>
    <mergeCell ref="A480:B480"/>
    <mergeCell ref="C480:J480"/>
    <mergeCell ref="I522:J522"/>
    <mergeCell ref="A526:A527"/>
    <mergeCell ref="A529:A530"/>
    <mergeCell ref="A533:J533"/>
    <mergeCell ref="I534:J534"/>
    <mergeCell ref="A551:J551"/>
    <mergeCell ref="A511:J511"/>
    <mergeCell ref="I512:J512"/>
    <mergeCell ref="A519:J519"/>
    <mergeCell ref="A521:J521"/>
    <mergeCell ref="A569:J569"/>
    <mergeCell ref="I570:J570"/>
    <mergeCell ref="L574:L579"/>
    <mergeCell ref="A576:A577"/>
    <mergeCell ref="A583:J583"/>
    <mergeCell ref="A585:J585"/>
    <mergeCell ref="I552:J552"/>
    <mergeCell ref="A558:J558"/>
    <mergeCell ref="A560:J560"/>
    <mergeCell ref="A561:E561"/>
    <mergeCell ref="I561:J561"/>
    <mergeCell ref="A567:J567"/>
    <mergeCell ref="A611:A612"/>
    <mergeCell ref="C611:C612"/>
    <mergeCell ref="D611:D612"/>
    <mergeCell ref="E611:E612"/>
    <mergeCell ref="A614:A615"/>
    <mergeCell ref="C614:C615"/>
    <mergeCell ref="D614:D615"/>
    <mergeCell ref="E614:E615"/>
    <mergeCell ref="I586:J586"/>
    <mergeCell ref="A594:J594"/>
    <mergeCell ref="A596:J596"/>
    <mergeCell ref="A597:E597"/>
    <mergeCell ref="I597:J597"/>
    <mergeCell ref="I606:J606"/>
    <mergeCell ref="A646:J646"/>
    <mergeCell ref="I647:J647"/>
    <mergeCell ref="A657:J657"/>
    <mergeCell ref="I658:J658"/>
    <mergeCell ref="A667:J667"/>
    <mergeCell ref="I668:J668"/>
    <mergeCell ref="A620:J620"/>
    <mergeCell ref="A622:J622"/>
    <mergeCell ref="I623:J623"/>
    <mergeCell ref="A633:J633"/>
    <mergeCell ref="A635:J635"/>
    <mergeCell ref="I636:J636"/>
    <mergeCell ref="A699:J699"/>
    <mergeCell ref="I700:J700"/>
    <mergeCell ref="A708:J708"/>
    <mergeCell ref="I709:J709"/>
    <mergeCell ref="A717:J717"/>
    <mergeCell ref="I718:J718"/>
    <mergeCell ref="A676:J676"/>
    <mergeCell ref="A678:J678"/>
    <mergeCell ref="I679:J679"/>
    <mergeCell ref="A687:J687"/>
    <mergeCell ref="I688:J688"/>
    <mergeCell ref="A697:J697"/>
    <mergeCell ref="A750:J750"/>
    <mergeCell ref="I751:J751"/>
    <mergeCell ref="A758:J758"/>
    <mergeCell ref="I759:J759"/>
    <mergeCell ref="A766:J766"/>
    <mergeCell ref="I767:J767"/>
    <mergeCell ref="A726:J726"/>
    <mergeCell ref="A727:F727"/>
    <mergeCell ref="I727:J727"/>
    <mergeCell ref="A736:J736"/>
    <mergeCell ref="A738:J738"/>
    <mergeCell ref="I739:J739"/>
    <mergeCell ref="A808:J808"/>
    <mergeCell ref="A809:F809"/>
    <mergeCell ref="I809:J809"/>
    <mergeCell ref="A818:J818"/>
    <mergeCell ref="A819:F819"/>
    <mergeCell ref="I819:J819"/>
    <mergeCell ref="A776:J776"/>
    <mergeCell ref="I778:J778"/>
    <mergeCell ref="A787:J787"/>
    <mergeCell ref="I789:J789"/>
    <mergeCell ref="A798:J798"/>
    <mergeCell ref="A799:E799"/>
    <mergeCell ref="I799:J799"/>
    <mergeCell ref="A848:J848"/>
    <mergeCell ref="A849:F849"/>
    <mergeCell ref="I849:J849"/>
    <mergeCell ref="A858:J858"/>
    <mergeCell ref="A859:F859"/>
    <mergeCell ref="I859:J859"/>
    <mergeCell ref="A828:J828"/>
    <mergeCell ref="A829:F829"/>
    <mergeCell ref="I829:J829"/>
    <mergeCell ref="A838:J838"/>
    <mergeCell ref="A839:F839"/>
    <mergeCell ref="I839:J839"/>
    <mergeCell ref="A908:J908"/>
    <mergeCell ref="I909:J909"/>
    <mergeCell ref="A915:J915"/>
    <mergeCell ref="A916:F916"/>
    <mergeCell ref="I916:J916"/>
    <mergeCell ref="A866:J866"/>
    <mergeCell ref="A867:E867"/>
    <mergeCell ref="I867:J867"/>
    <mergeCell ref="A876:J876"/>
    <mergeCell ref="I878:J878"/>
    <mergeCell ref="A906:J906"/>
    <mergeCell ref="A959:B959"/>
    <mergeCell ref="A969:B969"/>
    <mergeCell ref="D934:E934"/>
    <mergeCell ref="A944:J944"/>
    <mergeCell ref="A946:J946"/>
    <mergeCell ref="A948:J948"/>
    <mergeCell ref="A941:B941"/>
    <mergeCell ref="C941:J941"/>
    <mergeCell ref="A933:B933"/>
    <mergeCell ref="D933:E933"/>
    <mergeCell ref="A935:J935"/>
    <mergeCell ref="A937:J937"/>
    <mergeCell ref="A982:J982"/>
    <mergeCell ref="I983:J983"/>
    <mergeCell ref="A987:A988"/>
    <mergeCell ref="A990:A991"/>
    <mergeCell ref="A994:J994"/>
    <mergeCell ref="I995:J995"/>
    <mergeCell ref="A972:J972"/>
    <mergeCell ref="I973:J973"/>
    <mergeCell ref="A980:J980"/>
    <mergeCell ref="L1035:L1040"/>
    <mergeCell ref="A1037:A1038"/>
    <mergeCell ref="A1044:J1044"/>
    <mergeCell ref="A1012:J1012"/>
    <mergeCell ref="I1013:J1013"/>
    <mergeCell ref="A1019:J1019"/>
    <mergeCell ref="A1021:J1021"/>
    <mergeCell ref="A1022:E1022"/>
    <mergeCell ref="I1022:J1022"/>
    <mergeCell ref="A1046:J1046"/>
    <mergeCell ref="I1047:J1047"/>
    <mergeCell ref="A1055:J1055"/>
    <mergeCell ref="A1057:J1057"/>
    <mergeCell ref="A1058:E1058"/>
    <mergeCell ref="I1058:J1058"/>
    <mergeCell ref="A1028:J1028"/>
    <mergeCell ref="A1030:J1030"/>
    <mergeCell ref="I1031:J1031"/>
    <mergeCell ref="I1067:J1067"/>
    <mergeCell ref="A1072:A1073"/>
    <mergeCell ref="C1072:C1073"/>
    <mergeCell ref="D1072:D1073"/>
    <mergeCell ref="E1072:E1073"/>
    <mergeCell ref="A1075:A1076"/>
    <mergeCell ref="C1075:C1076"/>
    <mergeCell ref="D1075:D1076"/>
    <mergeCell ref="E1075:E1076"/>
    <mergeCell ref="A1107:J1107"/>
    <mergeCell ref="I1108:J1108"/>
    <mergeCell ref="A1118:J1118"/>
    <mergeCell ref="I1119:J1119"/>
    <mergeCell ref="A1128:J1128"/>
    <mergeCell ref="I1129:J1129"/>
    <mergeCell ref="A1081:J1081"/>
    <mergeCell ref="A1083:J1083"/>
    <mergeCell ref="I1084:J1084"/>
    <mergeCell ref="A1094:J1094"/>
    <mergeCell ref="A1096:J1096"/>
    <mergeCell ref="I1097:J1097"/>
    <mergeCell ref="A1160:J1160"/>
    <mergeCell ref="I1161:J1161"/>
    <mergeCell ref="A1169:J1169"/>
    <mergeCell ref="I1170:J1170"/>
    <mergeCell ref="A1178:J1178"/>
    <mergeCell ref="I1179:J1179"/>
    <mergeCell ref="A1137:J1137"/>
    <mergeCell ref="A1139:J1139"/>
    <mergeCell ref="I1140:J1140"/>
    <mergeCell ref="A1148:J1148"/>
    <mergeCell ref="I1149:J1149"/>
    <mergeCell ref="A1158:J1158"/>
    <mergeCell ref="A1211:J1211"/>
    <mergeCell ref="I1212:J1212"/>
    <mergeCell ref="A1219:J1219"/>
    <mergeCell ref="I1220:J1220"/>
    <mergeCell ref="A1230:J1230"/>
    <mergeCell ref="I1231:J1231"/>
    <mergeCell ref="A1187:J1187"/>
    <mergeCell ref="A1188:F1188"/>
    <mergeCell ref="I1188:J1188"/>
    <mergeCell ref="A1197:J1197"/>
    <mergeCell ref="A1199:J1199"/>
    <mergeCell ref="I1200:J1200"/>
    <mergeCell ref="A1272:J1272"/>
    <mergeCell ref="A1273:F1273"/>
    <mergeCell ref="I1273:J1273"/>
    <mergeCell ref="A1282:J1282"/>
    <mergeCell ref="A1283:F1283"/>
    <mergeCell ref="I1283:J1283"/>
    <mergeCell ref="A1240:J1240"/>
    <mergeCell ref="I1242:J1242"/>
    <mergeCell ref="A1251:J1251"/>
    <mergeCell ref="I1253:J1253"/>
    <mergeCell ref="A1262:J1262"/>
    <mergeCell ref="A1263:E1263"/>
    <mergeCell ref="I1263:J1263"/>
    <mergeCell ref="D1402:E1402"/>
    <mergeCell ref="A1401:B1401"/>
    <mergeCell ref="D1401:E1401"/>
    <mergeCell ref="A1374:J1374"/>
    <mergeCell ref="I1375:J1375"/>
    <mergeCell ref="A1381:J1381"/>
    <mergeCell ref="A1382:F1382"/>
    <mergeCell ref="I1382:J1382"/>
    <mergeCell ref="A1342:J1342"/>
    <mergeCell ref="I1344:J1344"/>
    <mergeCell ref="A1372:J1372"/>
    <mergeCell ref="K439:L439"/>
    <mergeCell ref="K903:L903"/>
    <mergeCell ref="A887:J887"/>
    <mergeCell ref="A889:J889"/>
    <mergeCell ref="I890:J890"/>
    <mergeCell ref="A1353:J1353"/>
    <mergeCell ref="A1355:J1355"/>
    <mergeCell ref="I1356:J1356"/>
    <mergeCell ref="K1369:L1369"/>
    <mergeCell ref="A1312:J1312"/>
    <mergeCell ref="A1313:F1313"/>
    <mergeCell ref="I1313:J1313"/>
    <mergeCell ref="A1322:J1322"/>
    <mergeCell ref="A1323:F1323"/>
    <mergeCell ref="I1323:J1323"/>
    <mergeCell ref="A1332:J1332"/>
    <mergeCell ref="A1333:E1333"/>
    <mergeCell ref="I1333:J1333"/>
    <mergeCell ref="A1292:J1292"/>
    <mergeCell ref="A1293:F1293"/>
    <mergeCell ref="I1293:J1293"/>
    <mergeCell ref="A1302:J1302"/>
    <mergeCell ref="A1303:F1303"/>
    <mergeCell ref="I1303:J1303"/>
  </mergeCells>
  <pageMargins left="0.70866141732283472" right="0.70866141732283472" top="0.74803149606299213" bottom="0.74803149606299213" header="0.31496062992125984" footer="0.31496062992125984"/>
  <pageSetup paperSize="9" scale="31" fitToHeight="3" orientation="portrait" r:id="rId1"/>
  <rowBreaks count="1" manualBreakCount="1">
    <brk id="20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1335"/>
  <sheetViews>
    <sheetView view="pageBreakPreview" zoomScale="60" zoomScaleNormal="70" workbookViewId="0">
      <selection activeCell="D299" sqref="D299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s">
        <v>492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 t="s">
        <v>434</v>
      </c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97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0.25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hidden="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hidden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hidden="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hidden="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hidden="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hidden="1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hidden="1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hidden="1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hidden="1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ht="38.25" hidden="1" customHeight="1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ht="38.25" hidden="1" customHeigh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hidden="1" x14ac:dyDescent="0.25">
      <c r="K23" s="114"/>
    </row>
    <row r="24" spans="1:17" hidden="1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hidden="1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hidden="1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hidden="1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hidden="1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hidden="1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hidden="1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1" spans="1:17" hidden="1" x14ac:dyDescent="0.25"/>
    <row r="32" spans="1:17" ht="33" hidden="1" customHeight="1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hidden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hidden="1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hidden="1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hidden="1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hidden="1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hidden="1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hidden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hidden="1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hidden="1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hidden="1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hidden="1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hidden="1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hidden="1" x14ac:dyDescent="0.25">
      <c r="A45" s="17"/>
      <c r="B45" s="11"/>
      <c r="C45" s="17"/>
      <c r="D45" s="17"/>
      <c r="E45" s="17"/>
      <c r="F45" s="17"/>
      <c r="G45" s="121"/>
      <c r="O45" s="106"/>
    </row>
    <row r="46" spans="1:17" hidden="1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hidden="1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hidden="1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hidden="1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hidden="1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hidden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hidden="1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hidden="1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hidden="1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hidden="1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hidden="1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hidden="1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hidden="1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hidden="1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hidden="1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hidden="1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hidden="1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hidden="1" x14ac:dyDescent="0.25">
      <c r="A63" s="17"/>
      <c r="B63" s="11"/>
      <c r="C63" s="17"/>
      <c r="D63" s="17"/>
      <c r="E63" s="17"/>
      <c r="F63" s="17"/>
      <c r="O63" s="106"/>
    </row>
    <row r="64" spans="1:17" hidden="1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hidden="1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hidden="1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hidden="1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hidden="1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hidden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hidden="1" x14ac:dyDescent="0.25">
      <c r="O70" s="106"/>
    </row>
    <row r="71" spans="1:17" ht="51" hidden="1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hidden="1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hidden="1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hidden="1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hidden="1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hidden="1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hidden="1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hidden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79" spans="1:17" hidden="1" x14ac:dyDescent="0.25"/>
    <row r="80" spans="1:17" ht="54" hidden="1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hidden="1" x14ac:dyDescent="0.25">
      <c r="A81" s="17"/>
      <c r="B81" s="11"/>
      <c r="C81" s="17"/>
      <c r="D81" s="17"/>
      <c r="E81" s="17"/>
      <c r="F81" s="17"/>
    </row>
    <row r="82" spans="1:17" hidden="1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hidden="1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hidden="1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hidden="1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hidden="1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hidden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hidden="1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hidden="1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hidden="1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hidden="1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hidden="1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hidden="1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hidden="1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5" spans="1:17" hidden="1" x14ac:dyDescent="0.25"/>
    <row r="96" spans="1:17" ht="50.25" hidden="1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7" spans="1:20" hidden="1" x14ac:dyDescent="0.25"/>
    <row r="98" spans="1:20" hidden="1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hidden="1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hidden="1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hidden="1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hidden="1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hidden="1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hidden="1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hidden="1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6" spans="1:20" hidden="1" x14ac:dyDescent="0.25"/>
    <row r="107" spans="1:20" ht="39" hidden="1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8" spans="1:20" hidden="1" x14ac:dyDescent="0.25"/>
    <row r="109" spans="1:20" hidden="1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hidden="1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hidden="1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hidden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hidden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hidden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hidden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hidden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hidden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hidden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hidden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hidden="1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hidden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hidden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hidden="1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hidden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hidden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hidden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867"/>
      <c r="B127" s="165" t="s">
        <v>116</v>
      </c>
      <c r="C127" s="867"/>
      <c r="D127" s="867"/>
      <c r="E127" s="867"/>
      <c r="I127" s="139"/>
      <c r="J127" s="139"/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hidden="1" x14ac:dyDescent="0.35">
      <c r="A128" s="867"/>
      <c r="B128" s="165" t="s">
        <v>128</v>
      </c>
      <c r="C128" s="867"/>
      <c r="D128" s="867"/>
      <c r="E128" s="867"/>
      <c r="I128" s="139"/>
      <c r="J128" s="139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idden="1" x14ac:dyDescent="0.35">
      <c r="A129" s="165"/>
      <c r="B129" s="165"/>
      <c r="C129" s="165"/>
      <c r="D129" s="165"/>
      <c r="E129" s="165"/>
      <c r="I129" s="139"/>
      <c r="J129" s="139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s="12" customFormat="1" hidden="1" x14ac:dyDescent="0.35">
      <c r="A130" s="165"/>
      <c r="B130" s="165"/>
      <c r="C130" s="165"/>
      <c r="D130" s="165"/>
      <c r="E130" s="165"/>
      <c r="I130" s="139"/>
      <c r="J130" s="139"/>
      <c r="K130" s="16"/>
      <c r="L130" s="36"/>
      <c r="M130" s="36"/>
      <c r="O130" s="189"/>
      <c r="P130" s="196"/>
      <c r="Q130" s="196"/>
      <c r="R130" s="92"/>
      <c r="S130" s="92"/>
      <c r="T130" s="92"/>
    </row>
    <row r="131" spans="1:20" s="12" customFormat="1" hidden="1" x14ac:dyDescent="0.35">
      <c r="A131" s="146"/>
      <c r="B131" s="146" t="s">
        <v>20</v>
      </c>
      <c r="C131" s="146"/>
      <c r="D131" s="146" t="s">
        <v>21</v>
      </c>
      <c r="E131" s="146">
        <f>E122</f>
        <v>0</v>
      </c>
      <c r="I131" s="135">
        <f>I122</f>
        <v>0</v>
      </c>
      <c r="J131" s="135">
        <f>J122</f>
        <v>0</v>
      </c>
      <c r="K131" s="16"/>
      <c r="L131" s="36"/>
      <c r="M131" s="36"/>
      <c r="O131" s="189"/>
      <c r="P131" s="196"/>
      <c r="Q131" s="196"/>
      <c r="R131" s="92"/>
      <c r="S131" s="92"/>
      <c r="T131" s="92"/>
    </row>
    <row r="132" spans="1:20" s="12" customFormat="1" hidden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7.75" hidden="1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hidden="1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20" hidden="1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</row>
    <row r="136" spans="1:20" hidden="1" x14ac:dyDescent="0.25">
      <c r="I136" s="850" t="s">
        <v>172</v>
      </c>
      <c r="J136" s="850"/>
      <c r="K136" s="173"/>
    </row>
    <row r="137" spans="1:20" s="12" customFormat="1" ht="56.25" hidden="1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hidden="1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</row>
    <row r="139" spans="1:20" hidden="1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</row>
    <row r="140" spans="1:20" s="78" customFormat="1" hidden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O140" s="188"/>
      <c r="P140" s="188"/>
      <c r="Q140" s="188"/>
    </row>
    <row r="141" spans="1:20" hidden="1" x14ac:dyDescent="0.25">
      <c r="A141" s="14"/>
      <c r="B141" s="101"/>
      <c r="C141" s="94"/>
      <c r="I141" s="140"/>
      <c r="J141" s="140"/>
    </row>
    <row r="142" spans="1:20" hidden="1" x14ac:dyDescent="0.25">
      <c r="A142" s="14"/>
      <c r="B142" s="101"/>
      <c r="C142" s="94"/>
      <c r="I142" s="140"/>
      <c r="J142" s="140"/>
    </row>
    <row r="143" spans="1:20" hidden="1" x14ac:dyDescent="0.25">
      <c r="A143" s="14"/>
      <c r="B143" s="101"/>
      <c r="C143" s="94"/>
      <c r="I143" s="140"/>
      <c r="J143" s="140"/>
    </row>
    <row r="144" spans="1:20" hidden="1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</row>
    <row r="145" spans="1:20" hidden="1" x14ac:dyDescent="0.25"/>
    <row r="146" spans="1:20" hidden="1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</row>
    <row r="147" spans="1:20" hidden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20" hidden="1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</row>
    <row r="149" spans="1:20" hidden="1" x14ac:dyDescent="0.25">
      <c r="I149" s="850" t="s">
        <v>172</v>
      </c>
      <c r="J149" s="850"/>
      <c r="K149" s="173"/>
    </row>
    <row r="150" spans="1:20" s="12" customFormat="1" ht="56.25" hidden="1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hidden="1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</row>
    <row r="152" spans="1:20" hidden="1" x14ac:dyDescent="0.25">
      <c r="A152" s="14">
        <v>1</v>
      </c>
      <c r="B152" s="101"/>
      <c r="C152" s="102"/>
      <c r="I152" s="138"/>
      <c r="J152" s="138"/>
    </row>
    <row r="153" spans="1:20" s="78" customFormat="1" hidden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O153" s="188"/>
      <c r="P153" s="188"/>
      <c r="Q153" s="188"/>
    </row>
    <row r="154" spans="1:20" hidden="1" x14ac:dyDescent="0.25">
      <c r="A154" s="14"/>
      <c r="B154" s="101"/>
      <c r="C154" s="94"/>
      <c r="I154" s="140"/>
      <c r="J154" s="140"/>
    </row>
    <row r="155" spans="1:20" hidden="1" x14ac:dyDescent="0.25">
      <c r="A155" s="14"/>
      <c r="B155" s="101"/>
      <c r="C155" s="94"/>
      <c r="I155" s="140"/>
      <c r="J155" s="140"/>
    </row>
    <row r="156" spans="1:20" hidden="1" x14ac:dyDescent="0.25">
      <c r="A156" s="14"/>
      <c r="B156" s="101"/>
      <c r="C156" s="94"/>
      <c r="I156" s="140"/>
      <c r="J156" s="140"/>
    </row>
    <row r="157" spans="1:20" hidden="1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</row>
    <row r="158" spans="1:20" hidden="1" x14ac:dyDescent="0.25"/>
    <row r="159" spans="1:20" hidden="1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</row>
    <row r="160" spans="1:20" hidden="1" x14ac:dyDescent="0.25">
      <c r="I160" s="850" t="s">
        <v>172</v>
      </c>
      <c r="J160" s="850"/>
    </row>
    <row r="161" spans="1:20" s="12" customFormat="1" ht="56.25" hidden="1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hidden="1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</row>
    <row r="163" spans="1:20" hidden="1" x14ac:dyDescent="0.25">
      <c r="A163" s="14">
        <v>1</v>
      </c>
      <c r="B163" s="101"/>
      <c r="C163" s="102"/>
      <c r="I163" s="138"/>
      <c r="J163" s="138"/>
    </row>
    <row r="164" spans="1:20" s="78" customFormat="1" hidden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O164" s="188"/>
      <c r="P164" s="188"/>
      <c r="Q164" s="188"/>
    </row>
    <row r="165" spans="1:20" hidden="1" x14ac:dyDescent="0.25">
      <c r="A165" s="14"/>
      <c r="B165" s="101"/>
      <c r="C165" s="94"/>
      <c r="I165" s="140"/>
      <c r="J165" s="140"/>
    </row>
    <row r="166" spans="1:20" hidden="1" x14ac:dyDescent="0.25">
      <c r="A166" s="14"/>
      <c r="B166" s="101"/>
      <c r="C166" s="94"/>
      <c r="I166" s="140"/>
      <c r="J166" s="140"/>
    </row>
    <row r="167" spans="1:20" hidden="1" x14ac:dyDescent="0.25">
      <c r="A167" s="14"/>
      <c r="B167" s="101"/>
      <c r="C167" s="94"/>
      <c r="I167" s="140"/>
      <c r="J167" s="140"/>
    </row>
    <row r="168" spans="1:20" hidden="1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</row>
    <row r="169" spans="1:20" hidden="1" x14ac:dyDescent="0.25"/>
    <row r="170" spans="1:20" hidden="1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</row>
    <row r="171" spans="1:20" hidden="1" x14ac:dyDescent="0.25">
      <c r="I171" s="850" t="s">
        <v>172</v>
      </c>
      <c r="J171" s="850"/>
    </row>
    <row r="172" spans="1:20" s="12" customFormat="1" ht="56.25" hidden="1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hidden="1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</row>
    <row r="174" spans="1:20" hidden="1" x14ac:dyDescent="0.25">
      <c r="A174" s="14">
        <v>1</v>
      </c>
      <c r="B174" s="101"/>
      <c r="C174" s="102"/>
      <c r="I174" s="138"/>
      <c r="J174" s="138"/>
    </row>
    <row r="175" spans="1:20" s="78" customFormat="1" hidden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O175" s="188"/>
      <c r="P175" s="188"/>
      <c r="Q175" s="188"/>
    </row>
    <row r="176" spans="1:20" hidden="1" x14ac:dyDescent="0.25">
      <c r="A176" s="14"/>
      <c r="B176" s="101"/>
      <c r="C176" s="94"/>
      <c r="I176" s="140"/>
      <c r="J176" s="140"/>
    </row>
    <row r="177" spans="1:20" hidden="1" x14ac:dyDescent="0.25">
      <c r="A177" s="14"/>
      <c r="B177" s="101"/>
      <c r="C177" s="94"/>
      <c r="I177" s="140"/>
      <c r="J177" s="140"/>
    </row>
    <row r="178" spans="1:20" hidden="1" x14ac:dyDescent="0.25">
      <c r="A178" s="14"/>
      <c r="B178" s="101"/>
      <c r="C178" s="94"/>
      <c r="I178" s="140"/>
      <c r="J178" s="140"/>
    </row>
    <row r="179" spans="1:20" hidden="1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</row>
    <row r="180" spans="1:20" hidden="1" x14ac:dyDescent="0.25"/>
    <row r="181" spans="1:20" hidden="1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</row>
    <row r="182" spans="1:20" hidden="1" x14ac:dyDescent="0.25">
      <c r="I182" s="850" t="s">
        <v>172</v>
      </c>
      <c r="J182" s="850"/>
    </row>
    <row r="183" spans="1:20" s="12" customFormat="1" ht="56.25" hidden="1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hidden="1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</row>
    <row r="185" spans="1:20" hidden="1" x14ac:dyDescent="0.25">
      <c r="A185" s="14">
        <v>1</v>
      </c>
      <c r="B185" s="101"/>
      <c r="C185" s="102"/>
      <c r="I185" s="138"/>
      <c r="J185" s="138"/>
    </row>
    <row r="186" spans="1:20" s="78" customFormat="1" hidden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O186" s="188"/>
      <c r="P186" s="188"/>
      <c r="Q186" s="188"/>
    </row>
    <row r="187" spans="1:20" hidden="1" x14ac:dyDescent="0.25">
      <c r="A187" s="14"/>
      <c r="B187" s="101"/>
      <c r="C187" s="94"/>
      <c r="I187" s="140"/>
      <c r="J187" s="140"/>
    </row>
    <row r="188" spans="1:20" hidden="1" x14ac:dyDescent="0.25">
      <c r="A188" s="14"/>
      <c r="B188" s="101"/>
      <c r="C188" s="94"/>
      <c r="I188" s="140"/>
      <c r="J188" s="140"/>
    </row>
    <row r="189" spans="1:20" hidden="1" x14ac:dyDescent="0.25">
      <c r="A189" s="14"/>
      <c r="B189" s="101"/>
      <c r="C189" s="94"/>
      <c r="I189" s="140"/>
      <c r="J189" s="140"/>
    </row>
    <row r="190" spans="1:20" hidden="1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</row>
    <row r="191" spans="1:20" hidden="1" x14ac:dyDescent="0.25"/>
    <row r="192" spans="1:20" hidden="1" x14ac:dyDescent="0.25"/>
    <row r="193" spans="1:20" ht="54" hidden="1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</row>
    <row r="194" spans="1:20" hidden="1" x14ac:dyDescent="0.25"/>
    <row r="195" spans="1:20" hidden="1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</row>
    <row r="196" spans="1:20" hidden="1" x14ac:dyDescent="0.25">
      <c r="I196" s="850" t="s">
        <v>172</v>
      </c>
      <c r="J196" s="850"/>
    </row>
    <row r="197" spans="1:20" s="12" customFormat="1" ht="56.25" hidden="1" x14ac:dyDescent="0.35">
      <c r="A197" s="14" t="s">
        <v>24</v>
      </c>
      <c r="B197" s="14" t="s">
        <v>14</v>
      </c>
      <c r="C197" s="167" t="s">
        <v>132</v>
      </c>
      <c r="D197" s="167" t="s">
        <v>133</v>
      </c>
      <c r="E197" s="167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hidden="1" x14ac:dyDescent="0.25">
      <c r="A198" s="91">
        <v>1</v>
      </c>
      <c r="B198" s="91">
        <v>2</v>
      </c>
      <c r="C198" s="113">
        <v>3</v>
      </c>
      <c r="D198" s="113">
        <v>4</v>
      </c>
      <c r="E198" s="113">
        <v>5</v>
      </c>
      <c r="F198" s="78"/>
      <c r="G198" s="78"/>
      <c r="H198" s="78"/>
      <c r="I198" s="138"/>
      <c r="J198" s="138"/>
    </row>
    <row r="199" spans="1:20" hidden="1" x14ac:dyDescent="0.25">
      <c r="A199" s="14">
        <v>1</v>
      </c>
      <c r="B199" s="101"/>
      <c r="C199" s="94"/>
      <c r="D199" s="14"/>
      <c r="E199" s="94"/>
      <c r="I199" s="138"/>
      <c r="J199" s="138"/>
    </row>
    <row r="200" spans="1:20" s="78" customFormat="1" hidden="1" x14ac:dyDescent="0.25">
      <c r="A200" s="14"/>
      <c r="B200" s="101"/>
      <c r="C200" s="165"/>
      <c r="D200" s="167"/>
      <c r="E200" s="165"/>
      <c r="F200" s="67"/>
      <c r="G200" s="67"/>
      <c r="H200" s="67"/>
      <c r="I200" s="138"/>
      <c r="J200" s="138"/>
      <c r="K200" s="79"/>
      <c r="O200" s="188"/>
      <c r="P200" s="188"/>
      <c r="Q200" s="188"/>
    </row>
    <row r="201" spans="1:20" hidden="1" x14ac:dyDescent="0.25">
      <c r="A201" s="14"/>
      <c r="B201" s="101"/>
      <c r="C201" s="165"/>
      <c r="D201" s="167"/>
      <c r="E201" s="165"/>
      <c r="I201" s="138"/>
      <c r="J201" s="138"/>
    </row>
    <row r="202" spans="1:20" hidden="1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</row>
    <row r="203" spans="1:20" hidden="1" x14ac:dyDescent="0.25"/>
    <row r="204" spans="1:20" hidden="1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</row>
    <row r="205" spans="1:20" hidden="1" x14ac:dyDescent="0.25">
      <c r="I205" s="850" t="s">
        <v>172</v>
      </c>
      <c r="J205" s="850"/>
    </row>
    <row r="206" spans="1:20" s="12" customFormat="1" ht="56.25" hidden="1" x14ac:dyDescent="0.35">
      <c r="A206" s="14" t="s">
        <v>24</v>
      </c>
      <c r="B206" s="14" t="s">
        <v>14</v>
      </c>
      <c r="C206" s="167" t="s">
        <v>132</v>
      </c>
      <c r="D206" s="167" t="s">
        <v>133</v>
      </c>
      <c r="E206" s="167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hidden="1" x14ac:dyDescent="0.25">
      <c r="A207" s="91">
        <v>1</v>
      </c>
      <c r="B207" s="91">
        <v>2</v>
      </c>
      <c r="C207" s="113">
        <v>3</v>
      </c>
      <c r="D207" s="113">
        <v>4</v>
      </c>
      <c r="E207" s="113">
        <v>5</v>
      </c>
      <c r="F207" s="78"/>
      <c r="G207" s="78"/>
      <c r="H207" s="78"/>
      <c r="I207" s="138"/>
      <c r="J207" s="138"/>
    </row>
    <row r="208" spans="1:20" hidden="1" x14ac:dyDescent="0.25">
      <c r="A208" s="14">
        <v>1</v>
      </c>
      <c r="B208" s="101"/>
      <c r="C208" s="94"/>
      <c r="D208" s="14"/>
      <c r="E208" s="94"/>
      <c r="I208" s="138"/>
      <c r="J208" s="138"/>
    </row>
    <row r="209" spans="1:17" s="78" customFormat="1" hidden="1" x14ac:dyDescent="0.25">
      <c r="A209" s="14"/>
      <c r="B209" s="101"/>
      <c r="C209" s="165"/>
      <c r="D209" s="167"/>
      <c r="E209" s="165"/>
      <c r="F209" s="67"/>
      <c r="G209" s="67"/>
      <c r="H209" s="67"/>
      <c r="I209" s="138"/>
      <c r="J209" s="138"/>
      <c r="K209" s="79"/>
      <c r="O209" s="188"/>
      <c r="P209" s="188"/>
      <c r="Q209" s="188"/>
    </row>
    <row r="210" spans="1:17" hidden="1" x14ac:dyDescent="0.25">
      <c r="A210" s="14"/>
      <c r="B210" s="101"/>
      <c r="C210" s="165"/>
      <c r="D210" s="167"/>
      <c r="E210" s="165"/>
      <c r="I210" s="138"/>
      <c r="J210" s="138"/>
    </row>
    <row r="211" spans="1:17" hidden="1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</row>
    <row r="212" spans="1:17" hidden="1" x14ac:dyDescent="0.25"/>
    <row r="213" spans="1:17" hidden="1" x14ac:dyDescent="0.25"/>
    <row r="214" spans="1:17" ht="48" hidden="1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</row>
    <row r="215" spans="1:17" hidden="1" x14ac:dyDescent="0.25"/>
    <row r="216" spans="1:17" hidden="1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</row>
    <row r="217" spans="1:17" hidden="1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</row>
    <row r="218" spans="1:17" ht="56.25" hidden="1" x14ac:dyDescent="0.25">
      <c r="A218" s="167" t="s">
        <v>24</v>
      </c>
      <c r="B218" s="167" t="s">
        <v>14</v>
      </c>
      <c r="C218" s="167" t="s">
        <v>71</v>
      </c>
      <c r="D218" s="167" t="s">
        <v>72</v>
      </c>
      <c r="E218" s="167" t="s">
        <v>73</v>
      </c>
      <c r="I218" s="133" t="s">
        <v>115</v>
      </c>
      <c r="J218" s="133" t="s">
        <v>173</v>
      </c>
      <c r="K218" s="127"/>
    </row>
    <row r="219" spans="1:17" hidden="1" x14ac:dyDescent="0.25">
      <c r="A219" s="113">
        <v>1</v>
      </c>
      <c r="B219" s="113">
        <v>2</v>
      </c>
      <c r="C219" s="113">
        <v>3</v>
      </c>
      <c r="D219" s="113">
        <v>4</v>
      </c>
      <c r="E219" s="113">
        <v>5</v>
      </c>
      <c r="F219" s="78"/>
      <c r="G219" s="78"/>
      <c r="H219" s="78"/>
      <c r="I219" s="138"/>
      <c r="J219" s="138"/>
    </row>
    <row r="220" spans="1:17" hidden="1" x14ac:dyDescent="0.25">
      <c r="A220" s="171"/>
      <c r="B220" s="26"/>
      <c r="C220" s="167"/>
      <c r="D220" s="13"/>
      <c r="E220" s="165"/>
      <c r="I220" s="138"/>
      <c r="J220" s="138"/>
    </row>
    <row r="221" spans="1:17" s="78" customFormat="1" hidden="1" x14ac:dyDescent="0.25">
      <c r="A221" s="167"/>
      <c r="B221" s="10"/>
      <c r="C221" s="167"/>
      <c r="D221" s="13"/>
      <c r="E221" s="165"/>
      <c r="F221" s="67"/>
      <c r="G221" s="67"/>
      <c r="H221" s="67"/>
      <c r="I221" s="138"/>
      <c r="J221" s="138"/>
      <c r="K221" s="79"/>
      <c r="O221" s="188"/>
      <c r="P221" s="188"/>
      <c r="Q221" s="188"/>
    </row>
    <row r="222" spans="1:17" hidden="1" x14ac:dyDescent="0.25">
      <c r="A222" s="167"/>
      <c r="B222" s="10"/>
      <c r="C222" s="167"/>
      <c r="D222" s="13"/>
      <c r="E222" s="165"/>
      <c r="I222" s="138"/>
      <c r="J222" s="138"/>
    </row>
    <row r="223" spans="1:17" hidden="1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</row>
    <row r="224" spans="1:17" hidden="1" x14ac:dyDescent="0.25">
      <c r="A224" s="30"/>
      <c r="B224" s="31"/>
      <c r="C224" s="30"/>
      <c r="D224" s="30"/>
      <c r="E224" s="30"/>
      <c r="F224" s="30"/>
    </row>
    <row r="225" spans="1:17" hidden="1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</row>
    <row r="226" spans="1:17" hidden="1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</row>
    <row r="227" spans="1:17" ht="56.25" hidden="1" x14ac:dyDescent="0.25">
      <c r="A227" s="167" t="s">
        <v>24</v>
      </c>
      <c r="B227" s="167" t="s">
        <v>14</v>
      </c>
      <c r="C227" s="167" t="s">
        <v>74</v>
      </c>
      <c r="D227" s="167" t="s">
        <v>117</v>
      </c>
      <c r="F227" s="17"/>
      <c r="I227" s="133" t="s">
        <v>115</v>
      </c>
      <c r="J227" s="133" t="s">
        <v>173</v>
      </c>
      <c r="K227" s="128"/>
    </row>
    <row r="228" spans="1:17" hidden="1" x14ac:dyDescent="0.25">
      <c r="A228" s="113">
        <v>1</v>
      </c>
      <c r="B228" s="113">
        <v>2</v>
      </c>
      <c r="C228" s="113">
        <v>3</v>
      </c>
      <c r="D228" s="113">
        <v>4</v>
      </c>
      <c r="E228" s="78"/>
      <c r="F228" s="1"/>
      <c r="G228" s="78"/>
      <c r="H228" s="78"/>
      <c r="I228" s="138"/>
      <c r="J228" s="138"/>
    </row>
    <row r="229" spans="1:17" hidden="1" x14ac:dyDescent="0.25">
      <c r="A229" s="167"/>
      <c r="B229" s="26"/>
      <c r="C229" s="13"/>
      <c r="D229" s="165"/>
      <c r="F229" s="17"/>
      <c r="I229" s="138"/>
      <c r="J229" s="138"/>
    </row>
    <row r="230" spans="1:17" s="78" customFormat="1" hidden="1" x14ac:dyDescent="0.25">
      <c r="A230" s="167"/>
      <c r="B230" s="10"/>
      <c r="C230" s="13"/>
      <c r="D230" s="165"/>
      <c r="E230" s="67"/>
      <c r="F230" s="17"/>
      <c r="G230" s="67"/>
      <c r="H230" s="67"/>
      <c r="I230" s="138"/>
      <c r="J230" s="138"/>
      <c r="K230" s="79"/>
      <c r="O230" s="188"/>
      <c r="P230" s="188"/>
      <c r="Q230" s="188"/>
    </row>
    <row r="231" spans="1:17" hidden="1" x14ac:dyDescent="0.25">
      <c r="A231" s="167"/>
      <c r="B231" s="10"/>
      <c r="C231" s="13"/>
      <c r="D231" s="165"/>
      <c r="F231" s="17"/>
      <c r="I231" s="138"/>
      <c r="J231" s="138"/>
    </row>
    <row r="232" spans="1:17" hidden="1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</row>
    <row r="233" spans="1:17" hidden="1" x14ac:dyDescent="0.25">
      <c r="A233" s="30"/>
      <c r="B233" s="31"/>
      <c r="C233" s="30"/>
      <c r="D233" s="30"/>
      <c r="E233" s="30"/>
      <c r="F233" s="30"/>
    </row>
    <row r="234" spans="1:17" hidden="1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</row>
    <row r="235" spans="1:17" hidden="1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</row>
    <row r="236" spans="1:17" ht="56.25" hidden="1" x14ac:dyDescent="0.25">
      <c r="A236" s="167" t="s">
        <v>24</v>
      </c>
      <c r="B236" s="167" t="s">
        <v>14</v>
      </c>
      <c r="C236" s="167" t="s">
        <v>74</v>
      </c>
      <c r="D236" s="167" t="s">
        <v>117</v>
      </c>
      <c r="F236" s="17"/>
      <c r="I236" s="133" t="s">
        <v>115</v>
      </c>
      <c r="J236" s="133" t="s">
        <v>173</v>
      </c>
      <c r="K236" s="128"/>
    </row>
    <row r="237" spans="1:17" hidden="1" x14ac:dyDescent="0.25">
      <c r="A237" s="113">
        <v>1</v>
      </c>
      <c r="B237" s="113">
        <v>2</v>
      </c>
      <c r="C237" s="113">
        <v>3</v>
      </c>
      <c r="D237" s="113">
        <v>4</v>
      </c>
      <c r="E237" s="78"/>
      <c r="F237" s="1"/>
      <c r="G237" s="78"/>
      <c r="H237" s="78"/>
      <c r="I237" s="138"/>
      <c r="J237" s="138"/>
    </row>
    <row r="238" spans="1:17" hidden="1" x14ac:dyDescent="0.25">
      <c r="A238" s="167"/>
      <c r="B238" s="26"/>
      <c r="C238" s="13"/>
      <c r="D238" s="165"/>
      <c r="F238" s="17"/>
      <c r="I238" s="138"/>
      <c r="J238" s="138"/>
    </row>
    <row r="239" spans="1:17" s="78" customFormat="1" hidden="1" x14ac:dyDescent="0.25">
      <c r="A239" s="167"/>
      <c r="B239" s="10"/>
      <c r="C239" s="13"/>
      <c r="D239" s="165"/>
      <c r="E239" s="67"/>
      <c r="F239" s="17"/>
      <c r="G239" s="67"/>
      <c r="H239" s="67"/>
      <c r="I239" s="138"/>
      <c r="J239" s="138"/>
      <c r="K239" s="79"/>
      <c r="O239" s="188"/>
      <c r="P239" s="188"/>
      <c r="Q239" s="188"/>
    </row>
    <row r="240" spans="1:17" hidden="1" x14ac:dyDescent="0.25">
      <c r="A240" s="167"/>
      <c r="B240" s="10"/>
      <c r="C240" s="13"/>
      <c r="D240" s="165"/>
      <c r="F240" s="17"/>
      <c r="I240" s="138"/>
      <c r="J240" s="138"/>
    </row>
    <row r="241" spans="1:17" hidden="1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</row>
    <row r="242" spans="1:17" hidden="1" x14ac:dyDescent="0.25">
      <c r="A242" s="30"/>
      <c r="B242" s="31"/>
      <c r="C242" s="30"/>
      <c r="D242" s="30"/>
      <c r="E242" s="30"/>
      <c r="F242" s="30"/>
    </row>
    <row r="243" spans="1:17" hidden="1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</row>
    <row r="244" spans="1:17" hidden="1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</row>
    <row r="245" spans="1:17" ht="56.25" hidden="1" x14ac:dyDescent="0.25">
      <c r="A245" s="167" t="s">
        <v>24</v>
      </c>
      <c r="B245" s="167" t="s">
        <v>14</v>
      </c>
      <c r="C245" s="167" t="s">
        <v>78</v>
      </c>
      <c r="D245" s="167" t="s">
        <v>27</v>
      </c>
      <c r="E245" s="167" t="s">
        <v>79</v>
      </c>
      <c r="F245" s="167" t="s">
        <v>7</v>
      </c>
      <c r="I245" s="133" t="s">
        <v>115</v>
      </c>
      <c r="J245" s="133" t="s">
        <v>173</v>
      </c>
      <c r="K245" s="81"/>
    </row>
    <row r="246" spans="1:17" hidden="1" x14ac:dyDescent="0.25">
      <c r="A246" s="113">
        <v>1</v>
      </c>
      <c r="B246" s="113">
        <v>2</v>
      </c>
      <c r="C246" s="113">
        <v>3</v>
      </c>
      <c r="D246" s="113">
        <v>4</v>
      </c>
      <c r="E246" s="113">
        <v>5</v>
      </c>
      <c r="F246" s="113">
        <v>6</v>
      </c>
      <c r="G246" s="78"/>
      <c r="H246" s="78"/>
      <c r="I246" s="138"/>
      <c r="J246" s="138"/>
    </row>
    <row r="247" spans="1:17" hidden="1" x14ac:dyDescent="0.25">
      <c r="A247" s="167">
        <v>1</v>
      </c>
      <c r="B247" s="10"/>
      <c r="C247" s="167"/>
      <c r="D247" s="167"/>
      <c r="E247" s="165" t="e">
        <f>F247/D247</f>
        <v>#DIV/0!</v>
      </c>
      <c r="F247" s="165"/>
      <c r="I247" s="138"/>
      <c r="J247" s="138"/>
    </row>
    <row r="248" spans="1:17" s="78" customFormat="1" hidden="1" x14ac:dyDescent="0.25">
      <c r="A248" s="167">
        <v>2</v>
      </c>
      <c r="B248" s="10"/>
      <c r="C248" s="14"/>
      <c r="D248" s="14"/>
      <c r="E248" s="165" t="e">
        <f t="shared" ref="E248:E249" si="3">F248/D248</f>
        <v>#DIV/0!</v>
      </c>
      <c r="F248" s="165"/>
      <c r="G248" s="67"/>
      <c r="H248" s="67"/>
      <c r="I248" s="138"/>
      <c r="J248" s="138"/>
      <c r="K248" s="79"/>
      <c r="O248" s="188"/>
      <c r="P248" s="188"/>
      <c r="Q248" s="188"/>
    </row>
    <row r="249" spans="1:17" hidden="1" x14ac:dyDescent="0.25">
      <c r="A249" s="167">
        <v>3</v>
      </c>
      <c r="B249" s="10"/>
      <c r="C249" s="167"/>
      <c r="D249" s="167"/>
      <c r="E249" s="165" t="e">
        <f t="shared" si="3"/>
        <v>#DIV/0!</v>
      </c>
      <c r="F249" s="165"/>
      <c r="I249" s="138"/>
      <c r="J249" s="138"/>
    </row>
    <row r="250" spans="1:17" hidden="1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</row>
    <row r="251" spans="1:17" hidden="1" x14ac:dyDescent="0.25">
      <c r="A251" s="30"/>
      <c r="B251" s="31"/>
      <c r="C251" s="30"/>
      <c r="D251" s="30"/>
      <c r="E251" s="30"/>
      <c r="F251" s="30"/>
    </row>
    <row r="252" spans="1:17" hidden="1" x14ac:dyDescent="0.25">
      <c r="A252" s="30"/>
      <c r="B252" s="31"/>
      <c r="C252" s="30"/>
      <c r="D252" s="30"/>
      <c r="E252" s="30"/>
      <c r="F252" s="30"/>
    </row>
    <row r="253" spans="1:17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</row>
    <row r="254" spans="1:17" hidden="1" x14ac:dyDescent="0.25">
      <c r="A254" s="30"/>
      <c r="B254" s="31"/>
      <c r="C254" s="30"/>
      <c r="D254" s="30"/>
      <c r="E254" s="30"/>
      <c r="F254" s="30"/>
    </row>
    <row r="255" spans="1:17" hidden="1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</row>
    <row r="256" spans="1:17" hidden="1" x14ac:dyDescent="0.25">
      <c r="A256" s="166"/>
      <c r="B256" s="34"/>
      <c r="C256" s="166"/>
      <c r="D256" s="166"/>
      <c r="E256" s="166"/>
      <c r="F256" s="166"/>
      <c r="I256" s="850" t="s">
        <v>172</v>
      </c>
      <c r="J256" s="850"/>
    </row>
    <row r="257" spans="1:17" ht="56.25" hidden="1" x14ac:dyDescent="0.25">
      <c r="A257" s="167" t="s">
        <v>24</v>
      </c>
      <c r="B257" s="167" t="s">
        <v>14</v>
      </c>
      <c r="C257" s="167" t="s">
        <v>65</v>
      </c>
      <c r="D257" s="167" t="s">
        <v>59</v>
      </c>
      <c r="E257" s="167" t="s">
        <v>60</v>
      </c>
      <c r="F257" s="167" t="s">
        <v>159</v>
      </c>
      <c r="I257" s="133" t="s">
        <v>115</v>
      </c>
      <c r="J257" s="133" t="s">
        <v>173</v>
      </c>
      <c r="K257" s="122"/>
    </row>
    <row r="258" spans="1:17" hidden="1" x14ac:dyDescent="0.25">
      <c r="A258" s="113">
        <v>1</v>
      </c>
      <c r="B258" s="113">
        <v>2</v>
      </c>
      <c r="C258" s="113">
        <v>3</v>
      </c>
      <c r="D258" s="113">
        <v>4</v>
      </c>
      <c r="E258" s="113">
        <v>5</v>
      </c>
      <c r="F258" s="113">
        <v>6</v>
      </c>
      <c r="G258" s="78"/>
      <c r="H258" s="78"/>
      <c r="I258" s="138"/>
      <c r="J258" s="138"/>
    </row>
    <row r="259" spans="1:17" hidden="1" x14ac:dyDescent="0.25">
      <c r="A259" s="167">
        <v>1</v>
      </c>
      <c r="B259" s="10" t="s">
        <v>61</v>
      </c>
      <c r="C259" s="167"/>
      <c r="D259" s="167"/>
      <c r="E259" s="165" t="e">
        <f>F259/D259/C259</f>
        <v>#DIV/0!</v>
      </c>
      <c r="F259" s="165"/>
      <c r="I259" s="138"/>
      <c r="J259" s="138"/>
    </row>
    <row r="260" spans="1:17" s="78" customFormat="1" ht="69.75" hidden="1" x14ac:dyDescent="0.25">
      <c r="A260" s="167">
        <v>2</v>
      </c>
      <c r="B260" s="10" t="s">
        <v>62</v>
      </c>
      <c r="C260" s="167"/>
      <c r="D260" s="167"/>
      <c r="E260" s="165" t="e">
        <f t="shared" ref="E260:E264" si="4">F260/D260/C260</f>
        <v>#DIV/0!</v>
      </c>
      <c r="F260" s="165"/>
      <c r="G260" s="67"/>
      <c r="H260" s="67"/>
      <c r="I260" s="138"/>
      <c r="J260" s="138"/>
      <c r="K260" s="79"/>
      <c r="O260" s="188"/>
      <c r="P260" s="188"/>
      <c r="Q260" s="188"/>
    </row>
    <row r="261" spans="1:17" ht="69.75" hidden="1" x14ac:dyDescent="0.25">
      <c r="A261" s="167">
        <v>3</v>
      </c>
      <c r="B261" s="10" t="s">
        <v>63</v>
      </c>
      <c r="C261" s="167"/>
      <c r="D261" s="167"/>
      <c r="E261" s="165" t="e">
        <f t="shared" si="4"/>
        <v>#DIV/0!</v>
      </c>
      <c r="F261" s="165"/>
      <c r="I261" s="138"/>
      <c r="J261" s="138"/>
    </row>
    <row r="262" spans="1:17" hidden="1" x14ac:dyDescent="0.25">
      <c r="A262" s="167">
        <v>4</v>
      </c>
      <c r="B262" s="10" t="s">
        <v>64</v>
      </c>
      <c r="C262" s="167"/>
      <c r="D262" s="167"/>
      <c r="E262" s="165" t="e">
        <f t="shared" si="4"/>
        <v>#DIV/0!</v>
      </c>
      <c r="F262" s="165"/>
      <c r="I262" s="140"/>
      <c r="J262" s="140"/>
    </row>
    <row r="263" spans="1:17" ht="116.25" hidden="1" x14ac:dyDescent="0.25">
      <c r="A263" s="167">
        <v>5</v>
      </c>
      <c r="B263" s="10" t="s">
        <v>90</v>
      </c>
      <c r="C263" s="167"/>
      <c r="D263" s="167"/>
      <c r="E263" s="165" t="e">
        <f t="shared" si="4"/>
        <v>#DIV/0!</v>
      </c>
      <c r="F263" s="165"/>
      <c r="I263" s="138"/>
      <c r="J263" s="138"/>
    </row>
    <row r="264" spans="1:17" hidden="1" x14ac:dyDescent="0.25">
      <c r="A264" s="167">
        <v>6</v>
      </c>
      <c r="B264" s="10" t="s">
        <v>91</v>
      </c>
      <c r="C264" s="167"/>
      <c r="D264" s="167"/>
      <c r="E264" s="165" t="e">
        <f t="shared" si="4"/>
        <v>#DIV/0!</v>
      </c>
      <c r="F264" s="165"/>
      <c r="I264" s="138"/>
      <c r="J264" s="138"/>
    </row>
    <row r="265" spans="1:17" hidden="1" x14ac:dyDescent="0.25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0</v>
      </c>
      <c r="I265" s="135">
        <f>SUM(I259:I264)</f>
        <v>0</v>
      </c>
      <c r="J265" s="135">
        <f>SUM(J259:J264)</f>
        <v>0</v>
      </c>
    </row>
    <row r="266" spans="1:17" hidden="1" x14ac:dyDescent="0.25">
      <c r="A266" s="17"/>
      <c r="B266" s="11"/>
      <c r="C266" s="17"/>
      <c r="D266" s="17"/>
      <c r="E266" s="17"/>
      <c r="F266" s="17"/>
    </row>
    <row r="267" spans="1:17" hidden="1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</row>
    <row r="268" spans="1:17" hidden="1" x14ac:dyDescent="0.25">
      <c r="A268" s="163"/>
      <c r="B268" s="24"/>
      <c r="C268" s="163"/>
      <c r="D268" s="163"/>
      <c r="E268" s="163"/>
      <c r="F268" s="17"/>
      <c r="I268" s="850" t="s">
        <v>172</v>
      </c>
      <c r="J268" s="850"/>
    </row>
    <row r="269" spans="1:17" ht="56.25" hidden="1" x14ac:dyDescent="0.25">
      <c r="A269" s="167" t="s">
        <v>24</v>
      </c>
      <c r="B269" s="167" t="s">
        <v>14</v>
      </c>
      <c r="C269" s="167" t="s">
        <v>66</v>
      </c>
      <c r="D269" s="167" t="s">
        <v>145</v>
      </c>
      <c r="E269" s="169" t="s">
        <v>107</v>
      </c>
      <c r="F269" s="167" t="s">
        <v>144</v>
      </c>
      <c r="I269" s="133" t="s">
        <v>115</v>
      </c>
      <c r="J269" s="133" t="s">
        <v>173</v>
      </c>
      <c r="K269" s="122"/>
    </row>
    <row r="270" spans="1:17" hidden="1" x14ac:dyDescent="0.25">
      <c r="A270" s="113">
        <v>1</v>
      </c>
      <c r="B270" s="113">
        <v>2</v>
      </c>
      <c r="C270" s="113">
        <v>3</v>
      </c>
      <c r="D270" s="113">
        <v>4</v>
      </c>
      <c r="E270" s="1">
        <v>5</v>
      </c>
      <c r="F270" s="113">
        <v>6</v>
      </c>
      <c r="G270" s="78"/>
      <c r="H270" s="78"/>
      <c r="I270" s="132"/>
      <c r="J270" s="132"/>
    </row>
    <row r="271" spans="1:17" ht="46.5" hidden="1" x14ac:dyDescent="0.25">
      <c r="A271" s="167">
        <v>1</v>
      </c>
      <c r="B271" s="10" t="s">
        <v>87</v>
      </c>
      <c r="C271" s="167"/>
      <c r="D271" s="165" t="e">
        <f>F271/C271</f>
        <v>#DIV/0!</v>
      </c>
      <c r="E271" s="169" t="s">
        <v>12</v>
      </c>
      <c r="F271" s="165"/>
      <c r="I271" s="138"/>
      <c r="J271" s="138"/>
    </row>
    <row r="272" spans="1:17" s="78" customFormat="1" ht="46.5" hidden="1" x14ac:dyDescent="0.25">
      <c r="A272" s="167">
        <v>2</v>
      </c>
      <c r="B272" s="10" t="s">
        <v>198</v>
      </c>
      <c r="C272" s="167" t="s">
        <v>12</v>
      </c>
      <c r="D272" s="165"/>
      <c r="E272" s="169" t="e">
        <f>F272/D272</f>
        <v>#DIV/0!</v>
      </c>
      <c r="F272" s="165"/>
      <c r="G272" s="67"/>
      <c r="H272" s="67"/>
      <c r="I272" s="138"/>
      <c r="J272" s="138"/>
      <c r="K272" s="79"/>
      <c r="O272" s="188"/>
      <c r="P272" s="188"/>
      <c r="Q272" s="188"/>
    </row>
    <row r="273" spans="1:17" hidden="1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</row>
    <row r="274" spans="1:17" hidden="1" x14ac:dyDescent="0.25">
      <c r="A274" s="17"/>
      <c r="B274" s="11"/>
      <c r="C274" s="17"/>
      <c r="D274" s="17"/>
      <c r="E274" s="17"/>
      <c r="F274" s="17"/>
    </row>
    <row r="275" spans="1:17" hidden="1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</row>
    <row r="276" spans="1:17" hidden="1" x14ac:dyDescent="0.25">
      <c r="A276" s="172"/>
      <c r="B276" s="172"/>
      <c r="C276" s="172"/>
      <c r="D276" s="172"/>
      <c r="E276" s="172"/>
      <c r="F276" s="172"/>
      <c r="G276" s="172"/>
      <c r="H276" s="172"/>
      <c r="I276" s="850" t="s">
        <v>172</v>
      </c>
      <c r="J276" s="850"/>
    </row>
    <row r="277" spans="1:17" s="17" customFormat="1" ht="56.25" hidden="1" x14ac:dyDescent="0.25">
      <c r="A277" s="167" t="s">
        <v>24</v>
      </c>
      <c r="B277" s="167" t="s">
        <v>0</v>
      </c>
      <c r="C277" s="167" t="s">
        <v>69</v>
      </c>
      <c r="D277" s="167" t="s">
        <v>67</v>
      </c>
      <c r="E277" s="167" t="s">
        <v>70</v>
      </c>
      <c r="F277" s="167" t="s">
        <v>7</v>
      </c>
      <c r="I277" s="133" t="s">
        <v>115</v>
      </c>
      <c r="J277" s="133" t="s">
        <v>173</v>
      </c>
      <c r="K277" s="81"/>
      <c r="O277" s="20"/>
      <c r="P277" s="20"/>
      <c r="Q277" s="20"/>
    </row>
    <row r="278" spans="1:17" s="17" customFormat="1" hidden="1" x14ac:dyDescent="0.25">
      <c r="A278" s="113">
        <v>1</v>
      </c>
      <c r="B278" s="113">
        <v>2</v>
      </c>
      <c r="C278" s="113">
        <v>4</v>
      </c>
      <c r="D278" s="113">
        <v>5</v>
      </c>
      <c r="E278" s="113">
        <v>6</v>
      </c>
      <c r="F278" s="113">
        <v>7</v>
      </c>
      <c r="G278" s="1"/>
      <c r="H278" s="1"/>
      <c r="I278" s="135"/>
      <c r="J278" s="135"/>
      <c r="K278" s="19"/>
      <c r="O278" s="20"/>
      <c r="P278" s="20"/>
      <c r="Q278" s="20"/>
    </row>
    <row r="279" spans="1:17" s="17" customFormat="1" hidden="1" x14ac:dyDescent="0.25">
      <c r="A279" s="167">
        <v>1</v>
      </c>
      <c r="B279" s="10" t="s">
        <v>92</v>
      </c>
      <c r="C279" s="165" t="e">
        <f>F279/D279</f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" customFormat="1" hidden="1" x14ac:dyDescent="0.25">
      <c r="A280" s="167">
        <v>2</v>
      </c>
      <c r="B280" s="10" t="s">
        <v>68</v>
      </c>
      <c r="C280" s="165" t="e">
        <f t="shared" ref="C280:C283" si="5">F280/D280</f>
        <v>#DIV/0!</v>
      </c>
      <c r="D280" s="165"/>
      <c r="E280" s="165"/>
      <c r="F280" s="165"/>
      <c r="G280" s="17"/>
      <c r="H280" s="17"/>
      <c r="I280" s="138"/>
      <c r="J280" s="138"/>
      <c r="K280" s="104"/>
      <c r="O280" s="191"/>
      <c r="P280" s="191"/>
      <c r="Q280" s="191"/>
    </row>
    <row r="281" spans="1:17" s="17" customFormat="1" hidden="1" x14ac:dyDescent="0.25">
      <c r="A281" s="167">
        <v>3</v>
      </c>
      <c r="B281" s="10" t="s">
        <v>93</v>
      </c>
      <c r="C281" s="165" t="e">
        <f t="shared" si="5"/>
        <v>#DIV/0!</v>
      </c>
      <c r="D281" s="165"/>
      <c r="E281" s="165"/>
      <c r="F281" s="165"/>
      <c r="I281" s="138"/>
      <c r="J281" s="138"/>
      <c r="K281" s="19"/>
      <c r="O281" s="20"/>
      <c r="P281" s="20"/>
      <c r="Q281" s="20"/>
    </row>
    <row r="282" spans="1:17" s="17" customFormat="1" hidden="1" x14ac:dyDescent="0.25">
      <c r="A282" s="167">
        <v>4</v>
      </c>
      <c r="B282" s="10" t="s">
        <v>94</v>
      </c>
      <c r="C282" s="165" t="e">
        <f t="shared" si="5"/>
        <v>#DIV/0!</v>
      </c>
      <c r="D282" s="165"/>
      <c r="E282" s="165"/>
      <c r="F282" s="165"/>
      <c r="I282" s="138"/>
      <c r="J282" s="138"/>
      <c r="K282" s="19"/>
      <c r="O282" s="20"/>
      <c r="P282" s="20"/>
      <c r="Q282" s="20"/>
    </row>
    <row r="283" spans="1:17" s="17" customFormat="1" hidden="1" x14ac:dyDescent="0.25">
      <c r="A283" s="167">
        <v>5</v>
      </c>
      <c r="B283" s="10" t="s">
        <v>192</v>
      </c>
      <c r="C283" s="165" t="e">
        <f t="shared" si="5"/>
        <v>#DIV/0!</v>
      </c>
      <c r="D283" s="165"/>
      <c r="E283" s="165"/>
      <c r="F283" s="165"/>
      <c r="I283" s="138"/>
      <c r="J283" s="138"/>
      <c r="K283" s="19"/>
      <c r="O283" s="20"/>
      <c r="P283" s="20"/>
      <c r="Q283" s="20"/>
    </row>
    <row r="284" spans="1:17" s="17" customFormat="1" hidden="1" x14ac:dyDescent="0.25">
      <c r="A284" s="144"/>
      <c r="B284" s="145" t="s">
        <v>20</v>
      </c>
      <c r="C284" s="144" t="s">
        <v>21</v>
      </c>
      <c r="D284" s="144" t="s">
        <v>21</v>
      </c>
      <c r="E284" s="144" t="s">
        <v>21</v>
      </c>
      <c r="F284" s="146">
        <f>SUM(F279:F283)</f>
        <v>0</v>
      </c>
      <c r="I284" s="135">
        <f>SUM(I279:I283)</f>
        <v>0</v>
      </c>
      <c r="J284" s="135">
        <f>SUM(J279:J283)</f>
        <v>0</v>
      </c>
      <c r="K284" s="19"/>
      <c r="O284" s="20"/>
      <c r="P284" s="20"/>
      <c r="Q284" s="20"/>
    </row>
    <row r="285" spans="1:17" s="17" customFormat="1" hidden="1" x14ac:dyDescent="0.25">
      <c r="B285" s="11"/>
      <c r="G285" s="67"/>
      <c r="H285" s="67"/>
      <c r="I285" s="67"/>
      <c r="J285" s="67"/>
      <c r="K285" s="19"/>
      <c r="O285" s="20"/>
      <c r="P285" s="20"/>
      <c r="Q285" s="20"/>
    </row>
    <row r="286" spans="1:17" s="17" customFormat="1" hidden="1" x14ac:dyDescent="0.25">
      <c r="A286" s="866" t="s">
        <v>140</v>
      </c>
      <c r="B286" s="866"/>
      <c r="C286" s="866"/>
      <c r="D286" s="866"/>
      <c r="E286" s="866"/>
      <c r="F286" s="866"/>
      <c r="G286" s="866"/>
      <c r="H286" s="866"/>
      <c r="I286" s="866"/>
      <c r="J286" s="866"/>
      <c r="K286" s="19"/>
      <c r="O286" s="20"/>
      <c r="P286" s="20"/>
      <c r="Q286" s="20"/>
    </row>
    <row r="287" spans="1:17" hidden="1" x14ac:dyDescent="0.25">
      <c r="A287" s="32"/>
      <c r="B287" s="11"/>
      <c r="C287" s="17"/>
      <c r="D287" s="17"/>
      <c r="E287" s="17"/>
      <c r="F287" s="17"/>
      <c r="I287" s="850" t="s">
        <v>172</v>
      </c>
      <c r="J287" s="850"/>
    </row>
    <row r="288" spans="1:17" ht="56.25" hidden="1" x14ac:dyDescent="0.25">
      <c r="A288" s="167" t="s">
        <v>24</v>
      </c>
      <c r="B288" s="167" t="s">
        <v>14</v>
      </c>
      <c r="C288" s="167" t="s">
        <v>71</v>
      </c>
      <c r="D288" s="167" t="s">
        <v>72</v>
      </c>
      <c r="E288" s="167" t="s">
        <v>147</v>
      </c>
      <c r="I288" s="133" t="s">
        <v>115</v>
      </c>
      <c r="J288" s="133" t="s">
        <v>173</v>
      </c>
      <c r="K288" s="127"/>
    </row>
    <row r="289" spans="1:17" hidden="1" x14ac:dyDescent="0.25">
      <c r="A289" s="113">
        <v>1</v>
      </c>
      <c r="B289" s="113">
        <v>2</v>
      </c>
      <c r="C289" s="113">
        <v>3</v>
      </c>
      <c r="D289" s="113">
        <v>4</v>
      </c>
      <c r="E289" s="113">
        <v>5</v>
      </c>
      <c r="F289" s="78"/>
      <c r="G289" s="78"/>
      <c r="H289" s="78"/>
      <c r="I289" s="135"/>
      <c r="J289" s="135"/>
    </row>
    <row r="290" spans="1:17" hidden="1" x14ac:dyDescent="0.25">
      <c r="A290" s="167">
        <v>1</v>
      </c>
      <c r="B290" s="10"/>
      <c r="C290" s="167"/>
      <c r="D290" s="13"/>
      <c r="E290" s="165"/>
      <c r="I290" s="138"/>
      <c r="J290" s="138"/>
    </row>
    <row r="291" spans="1:17" s="78" customFormat="1" hidden="1" x14ac:dyDescent="0.25">
      <c r="A291" s="167">
        <v>2</v>
      </c>
      <c r="B291" s="10"/>
      <c r="C291" s="167"/>
      <c r="D291" s="13"/>
      <c r="E291" s="165"/>
      <c r="F291" s="67"/>
      <c r="G291" s="67"/>
      <c r="H291" s="67"/>
      <c r="I291" s="138"/>
      <c r="J291" s="138"/>
      <c r="K291" s="79"/>
      <c r="O291" s="188"/>
      <c r="P291" s="188"/>
      <c r="Q291" s="188"/>
    </row>
    <row r="292" spans="1:17" hidden="1" x14ac:dyDescent="0.25">
      <c r="A292" s="167">
        <v>3</v>
      </c>
      <c r="B292" s="10"/>
      <c r="C292" s="167"/>
      <c r="D292" s="13"/>
      <c r="E292" s="165"/>
      <c r="I292" s="138"/>
      <c r="J292" s="138"/>
      <c r="P292" s="106"/>
      <c r="Q292" s="195"/>
    </row>
    <row r="293" spans="1:17" hidden="1" x14ac:dyDescent="0.25">
      <c r="A293" s="167">
        <v>4</v>
      </c>
      <c r="B293" s="10"/>
      <c r="C293" s="167"/>
      <c r="D293" s="13"/>
      <c r="E293" s="165"/>
      <c r="I293" s="138"/>
      <c r="J293" s="138"/>
      <c r="P293" s="106"/>
      <c r="Q293" s="195"/>
    </row>
    <row r="294" spans="1:17" hidden="1" x14ac:dyDescent="0.25">
      <c r="A294" s="144"/>
      <c r="B294" s="145" t="s">
        <v>20</v>
      </c>
      <c r="C294" s="144" t="s">
        <v>21</v>
      </c>
      <c r="D294" s="144" t="s">
        <v>21</v>
      </c>
      <c r="E294" s="146">
        <f>SUM(E290:E293)</f>
        <v>0</v>
      </c>
      <c r="I294" s="135">
        <f>SUM(I290:I293)</f>
        <v>0</v>
      </c>
      <c r="J294" s="135">
        <f>SUM(J290:J293)</f>
        <v>0</v>
      </c>
      <c r="P294" s="106"/>
      <c r="Q294" s="195"/>
    </row>
    <row r="295" spans="1:17" x14ac:dyDescent="0.25">
      <c r="A295" s="17"/>
      <c r="B295" s="11"/>
      <c r="C295" s="17"/>
      <c r="D295" s="17"/>
      <c r="E295" s="17"/>
      <c r="F295" s="17"/>
      <c r="P295" s="106"/>
      <c r="Q295" s="195"/>
    </row>
    <row r="296" spans="1:17" x14ac:dyDescent="0.25">
      <c r="A296" s="860" t="s">
        <v>118</v>
      </c>
      <c r="B296" s="860"/>
      <c r="C296" s="860"/>
      <c r="D296" s="860"/>
      <c r="E296" s="860"/>
      <c r="F296" s="860"/>
      <c r="G296" s="860"/>
      <c r="H296" s="860"/>
      <c r="I296" s="860"/>
      <c r="J296" s="860"/>
      <c r="P296" s="106"/>
    </row>
    <row r="297" spans="1:17" x14ac:dyDescent="0.25">
      <c r="A297" s="30"/>
      <c r="B297" s="11"/>
      <c r="C297" s="17"/>
      <c r="D297" s="17"/>
      <c r="E297" s="17"/>
      <c r="F297" s="17"/>
      <c r="P297" s="106"/>
    </row>
    <row r="298" spans="1:17" x14ac:dyDescent="0.25">
      <c r="A298" s="30"/>
      <c r="B298" s="11"/>
      <c r="C298" s="17"/>
      <c r="D298" s="17"/>
      <c r="E298" s="17"/>
      <c r="F298" s="17"/>
      <c r="I298" s="850" t="s">
        <v>172</v>
      </c>
      <c r="J298" s="850"/>
      <c r="K298" s="128"/>
    </row>
    <row r="299" spans="1:17" ht="56.25" x14ac:dyDescent="0.25">
      <c r="A299" s="167" t="s">
        <v>24</v>
      </c>
      <c r="B299" s="167" t="s">
        <v>14</v>
      </c>
      <c r="C299" s="167" t="s">
        <v>74</v>
      </c>
      <c r="D299" s="167" t="s">
        <v>117</v>
      </c>
      <c r="F299" s="17"/>
      <c r="I299" s="133" t="s">
        <v>115</v>
      </c>
      <c r="J299" s="133" t="s">
        <v>173</v>
      </c>
      <c r="P299" s="106"/>
    </row>
    <row r="300" spans="1:17" x14ac:dyDescent="0.25">
      <c r="A300" s="113">
        <v>1</v>
      </c>
      <c r="B300" s="113">
        <v>2</v>
      </c>
      <c r="C300" s="113">
        <v>3</v>
      </c>
      <c r="D300" s="113">
        <v>4</v>
      </c>
      <c r="E300" s="78"/>
      <c r="F300" s="1"/>
      <c r="G300" s="78"/>
      <c r="H300" s="78"/>
      <c r="I300" s="135"/>
      <c r="J300" s="135"/>
      <c r="P300" s="106"/>
    </row>
    <row r="301" spans="1:17" ht="46.5" x14ac:dyDescent="0.25">
      <c r="A301" s="167">
        <v>1</v>
      </c>
      <c r="B301" s="15" t="s">
        <v>256</v>
      </c>
      <c r="C301" s="13">
        <v>1</v>
      </c>
      <c r="D301" s="165">
        <v>290535</v>
      </c>
      <c r="F301" s="17"/>
      <c r="I301" s="138"/>
      <c r="J301" s="138"/>
      <c r="L301" s="510">
        <f>151795+138740</f>
        <v>290535</v>
      </c>
      <c r="M301" s="563">
        <f>D301-L301</f>
        <v>0</v>
      </c>
      <c r="P301" s="106"/>
    </row>
    <row r="302" spans="1:17" s="78" customFormat="1" hidden="1" x14ac:dyDescent="0.25">
      <c r="A302" s="167"/>
      <c r="B302" s="15"/>
      <c r="C302" s="13"/>
      <c r="D302" s="165"/>
      <c r="E302" s="67"/>
      <c r="F302" s="36"/>
      <c r="G302" s="67"/>
      <c r="H302" s="67"/>
      <c r="I302" s="138"/>
      <c r="J302" s="138"/>
      <c r="K302" s="79"/>
      <c r="O302" s="188"/>
      <c r="P302" s="186"/>
      <c r="Q302" s="188"/>
    </row>
    <row r="303" spans="1:17" hidden="1" x14ac:dyDescent="0.25">
      <c r="A303" s="167"/>
      <c r="B303" s="15"/>
      <c r="C303" s="13"/>
      <c r="D303" s="165"/>
      <c r="F303" s="17"/>
      <c r="I303" s="138"/>
      <c r="J303" s="138"/>
      <c r="P303" s="106"/>
      <c r="Q303" s="195"/>
    </row>
    <row r="304" spans="1:17" hidden="1" x14ac:dyDescent="0.25">
      <c r="A304" s="167"/>
      <c r="B304" s="15"/>
      <c r="C304" s="13"/>
      <c r="D304" s="165"/>
      <c r="F304" s="17"/>
      <c r="I304" s="138"/>
      <c r="J304" s="138"/>
      <c r="P304" s="106"/>
      <c r="Q304" s="195"/>
    </row>
    <row r="305" spans="1:17" x14ac:dyDescent="0.25">
      <c r="A305" s="144"/>
      <c r="B305" s="145" t="s">
        <v>20</v>
      </c>
      <c r="C305" s="144" t="s">
        <v>21</v>
      </c>
      <c r="D305" s="146">
        <f>SUM(D301:D304)</f>
        <v>290535</v>
      </c>
      <c r="F305" s="17"/>
      <c r="I305" s="135">
        <f>SUM(I301:I304)</f>
        <v>0</v>
      </c>
      <c r="J305" s="135">
        <f>SUM(J301:J304)</f>
        <v>0</v>
      </c>
      <c r="P305" s="106"/>
      <c r="Q305" s="195"/>
    </row>
    <row r="306" spans="1:17" hidden="1" x14ac:dyDescent="0.25">
      <c r="A306" s="35"/>
      <c r="B306" s="11"/>
      <c r="C306" s="17"/>
      <c r="D306" s="17"/>
      <c r="E306" s="17"/>
      <c r="F306" s="17"/>
      <c r="P306" s="106"/>
      <c r="Q306" s="195"/>
    </row>
    <row r="307" spans="1:17" hidden="1" x14ac:dyDescent="0.25">
      <c r="A307" s="864" t="s">
        <v>148</v>
      </c>
      <c r="B307" s="864"/>
      <c r="C307" s="864"/>
      <c r="D307" s="864"/>
      <c r="E307" s="864"/>
      <c r="F307" s="864"/>
      <c r="G307" s="864"/>
      <c r="H307" s="864"/>
      <c r="I307" s="864"/>
      <c r="J307" s="864"/>
      <c r="P307" s="106"/>
    </row>
    <row r="308" spans="1:17" hidden="1" x14ac:dyDescent="0.25">
      <c r="A308" s="30"/>
      <c r="B308" s="11"/>
      <c r="C308" s="17"/>
      <c r="D308" s="17"/>
      <c r="E308" s="17"/>
      <c r="F308" s="17"/>
      <c r="P308" s="106"/>
    </row>
    <row r="309" spans="1:17" hidden="1" x14ac:dyDescent="0.25">
      <c r="A309" s="30"/>
      <c r="B309" s="11"/>
      <c r="C309" s="17"/>
      <c r="D309" s="17"/>
      <c r="E309" s="17"/>
      <c r="F309" s="17"/>
      <c r="I309" s="850" t="s">
        <v>172</v>
      </c>
      <c r="J309" s="850"/>
      <c r="K309" s="129"/>
      <c r="P309" s="106"/>
    </row>
    <row r="310" spans="1:17" ht="56.25" hidden="1" x14ac:dyDescent="0.25">
      <c r="A310" s="167" t="s">
        <v>24</v>
      </c>
      <c r="B310" s="167" t="s">
        <v>14</v>
      </c>
      <c r="C310" s="167" t="s">
        <v>74</v>
      </c>
      <c r="D310" s="167" t="s">
        <v>117</v>
      </c>
      <c r="F310" s="17"/>
      <c r="I310" s="133" t="s">
        <v>115</v>
      </c>
      <c r="J310" s="133" t="s">
        <v>173</v>
      </c>
      <c r="P310" s="106"/>
    </row>
    <row r="311" spans="1:17" hidden="1" x14ac:dyDescent="0.25">
      <c r="A311" s="113">
        <v>1</v>
      </c>
      <c r="B311" s="113">
        <v>2</v>
      </c>
      <c r="C311" s="113">
        <v>3</v>
      </c>
      <c r="D311" s="113">
        <v>4</v>
      </c>
      <c r="E311" s="78"/>
      <c r="F311" s="1"/>
      <c r="G311" s="78"/>
      <c r="H311" s="78"/>
      <c r="I311" s="135"/>
      <c r="J311" s="135"/>
      <c r="P311" s="106"/>
    </row>
    <row r="312" spans="1:17" hidden="1" x14ac:dyDescent="0.25">
      <c r="A312" s="167">
        <v>1</v>
      </c>
      <c r="B312" s="15"/>
      <c r="C312" s="13"/>
      <c r="D312" s="165"/>
      <c r="F312" s="17"/>
      <c r="G312" s="75"/>
      <c r="I312" s="138"/>
      <c r="J312" s="138"/>
      <c r="P312" s="106"/>
    </row>
    <row r="313" spans="1:17" s="78" customFormat="1" hidden="1" x14ac:dyDescent="0.25">
      <c r="A313" s="167">
        <v>2</v>
      </c>
      <c r="B313" s="15"/>
      <c r="C313" s="13"/>
      <c r="D313" s="165"/>
      <c r="E313" s="67"/>
      <c r="F313" s="17"/>
      <c r="G313" s="67"/>
      <c r="H313" s="67"/>
      <c r="I313" s="138"/>
      <c r="J313" s="138"/>
      <c r="K313" s="79"/>
      <c r="O313" s="188"/>
      <c r="P313" s="186"/>
      <c r="Q313" s="188"/>
    </row>
    <row r="314" spans="1:17" hidden="1" x14ac:dyDescent="0.25">
      <c r="A314" s="167"/>
      <c r="B314" s="15"/>
      <c r="C314" s="13"/>
      <c r="D314" s="165"/>
      <c r="F314" s="17"/>
      <c r="I314" s="138"/>
      <c r="J314" s="138"/>
      <c r="P314" s="106"/>
      <c r="Q314" s="195"/>
    </row>
    <row r="315" spans="1:17" hidden="1" x14ac:dyDescent="0.25">
      <c r="A315" s="167"/>
      <c r="B315" s="15"/>
      <c r="C315" s="13"/>
      <c r="D315" s="165"/>
      <c r="F315" s="17"/>
      <c r="I315" s="138"/>
      <c r="J315" s="138"/>
      <c r="P315" s="106"/>
      <c r="Q315" s="195"/>
    </row>
    <row r="316" spans="1:17" hidden="1" x14ac:dyDescent="0.25">
      <c r="A316" s="144"/>
      <c r="B316" s="145" t="s">
        <v>20</v>
      </c>
      <c r="C316" s="144" t="s">
        <v>21</v>
      </c>
      <c r="D316" s="146">
        <f>SUM(D312:D315)</f>
        <v>0</v>
      </c>
      <c r="F316" s="17"/>
      <c r="I316" s="135">
        <f>SUM(I312:I315)</f>
        <v>0</v>
      </c>
      <c r="J316" s="135">
        <f>SUM(J312:J315)</f>
        <v>0</v>
      </c>
      <c r="P316" s="106"/>
      <c r="Q316" s="195"/>
    </row>
    <row r="317" spans="1:17" hidden="1" x14ac:dyDescent="0.25">
      <c r="A317" s="35"/>
      <c r="B317" s="11"/>
      <c r="C317" s="17"/>
      <c r="D317" s="17"/>
      <c r="E317" s="17"/>
      <c r="F317" s="17"/>
      <c r="P317" s="106"/>
      <c r="Q317" s="195"/>
    </row>
    <row r="318" spans="1:17" hidden="1" x14ac:dyDescent="0.25">
      <c r="A318" s="861" t="s">
        <v>150</v>
      </c>
      <c r="B318" s="861"/>
      <c r="C318" s="861"/>
      <c r="D318" s="861"/>
      <c r="E318" s="861"/>
      <c r="F318" s="861"/>
      <c r="G318" s="861"/>
      <c r="H318" s="861"/>
      <c r="I318" s="861"/>
      <c r="J318" s="861"/>
      <c r="P318" s="106"/>
    </row>
    <row r="319" spans="1:17" hidden="1" x14ac:dyDescent="0.25">
      <c r="A319" s="862"/>
      <c r="B319" s="862"/>
      <c r="C319" s="862"/>
      <c r="D319" s="862"/>
      <c r="E319" s="862"/>
      <c r="F319" s="17"/>
      <c r="I319" s="850" t="s">
        <v>172</v>
      </c>
      <c r="J319" s="850"/>
      <c r="P319" s="106"/>
    </row>
    <row r="320" spans="1:17" ht="56.25" hidden="1" x14ac:dyDescent="0.25">
      <c r="A320" s="167" t="s">
        <v>15</v>
      </c>
      <c r="B320" s="167" t="s">
        <v>14</v>
      </c>
      <c r="C320" s="167" t="s">
        <v>27</v>
      </c>
      <c r="D320" s="167" t="s">
        <v>75</v>
      </c>
      <c r="E320" s="167" t="s">
        <v>7</v>
      </c>
      <c r="I320" s="133" t="s">
        <v>115</v>
      </c>
      <c r="J320" s="133" t="s">
        <v>173</v>
      </c>
      <c r="P320" s="106"/>
    </row>
    <row r="321" spans="1:17" hidden="1" x14ac:dyDescent="0.25">
      <c r="A321" s="113">
        <v>1</v>
      </c>
      <c r="B321" s="113">
        <v>2</v>
      </c>
      <c r="C321" s="113">
        <v>3</v>
      </c>
      <c r="D321" s="113">
        <v>4</v>
      </c>
      <c r="E321" s="113">
        <v>5</v>
      </c>
      <c r="F321" s="78"/>
      <c r="G321" s="78"/>
      <c r="H321" s="78"/>
      <c r="I321" s="135"/>
      <c r="J321" s="135"/>
      <c r="P321" s="106"/>
    </row>
    <row r="322" spans="1:17" hidden="1" x14ac:dyDescent="0.25">
      <c r="A322" s="167"/>
      <c r="B322" s="10"/>
      <c r="C322" s="167"/>
      <c r="D322" s="165"/>
      <c r="E322" s="165"/>
      <c r="I322" s="138"/>
      <c r="J322" s="138"/>
      <c r="P322" s="106"/>
    </row>
    <row r="323" spans="1:17" s="78" customFormat="1" hidden="1" x14ac:dyDescent="0.25">
      <c r="A323" s="167"/>
      <c r="B323" s="10"/>
      <c r="C323" s="167"/>
      <c r="D323" s="165"/>
      <c r="E323" s="165"/>
      <c r="F323" s="67"/>
      <c r="G323" s="67"/>
      <c r="H323" s="67"/>
      <c r="I323" s="138"/>
      <c r="J323" s="138"/>
      <c r="K323" s="79"/>
      <c r="O323" s="188"/>
      <c r="P323" s="186"/>
      <c r="Q323" s="188"/>
    </row>
    <row r="324" spans="1:17" hidden="1" x14ac:dyDescent="0.25">
      <c r="A324" s="167"/>
      <c r="B324" s="10"/>
      <c r="C324" s="167"/>
      <c r="D324" s="165"/>
      <c r="E324" s="165"/>
      <c r="I324" s="138"/>
      <c r="J324" s="138"/>
      <c r="P324" s="106"/>
      <c r="Q324" s="195"/>
    </row>
    <row r="325" spans="1:17" hidden="1" x14ac:dyDescent="0.25">
      <c r="A325" s="167"/>
      <c r="B325" s="10"/>
      <c r="C325" s="167"/>
      <c r="D325" s="165"/>
      <c r="E325" s="165"/>
      <c r="I325" s="138"/>
      <c r="J325" s="138"/>
      <c r="P325" s="106"/>
      <c r="Q325" s="195"/>
    </row>
    <row r="326" spans="1:17" hidden="1" x14ac:dyDescent="0.25">
      <c r="A326" s="144"/>
      <c r="B326" s="145" t="s">
        <v>20</v>
      </c>
      <c r="C326" s="144"/>
      <c r="D326" s="144" t="s">
        <v>21</v>
      </c>
      <c r="E326" s="146">
        <f>E325+E322+E323+E324</f>
        <v>0</v>
      </c>
      <c r="I326" s="135">
        <f>SUM(I322:I325)</f>
        <v>0</v>
      </c>
      <c r="J326" s="135">
        <f>SUM(J322:J325)</f>
        <v>0</v>
      </c>
      <c r="P326" s="106"/>
      <c r="Q326" s="195"/>
    </row>
    <row r="327" spans="1:17" x14ac:dyDescent="0.25">
      <c r="A327" s="17"/>
      <c r="B327" s="11"/>
      <c r="C327" s="17"/>
      <c r="D327" s="17"/>
      <c r="E327" s="17"/>
      <c r="F327" s="17"/>
      <c r="P327" s="106"/>
      <c r="Q327" s="195"/>
    </row>
    <row r="328" spans="1:17" x14ac:dyDescent="0.25">
      <c r="A328" s="861" t="s">
        <v>151</v>
      </c>
      <c r="B328" s="861"/>
      <c r="C328" s="861"/>
      <c r="D328" s="861"/>
      <c r="E328" s="861"/>
      <c r="F328" s="861"/>
      <c r="G328" s="861"/>
      <c r="H328" s="861"/>
      <c r="I328" s="861"/>
      <c r="J328" s="861"/>
      <c r="P328" s="106"/>
    </row>
    <row r="329" spans="1:17" x14ac:dyDescent="0.25">
      <c r="A329" s="862"/>
      <c r="B329" s="862"/>
      <c r="C329" s="862"/>
      <c r="D329" s="862"/>
      <c r="E329" s="862"/>
      <c r="F329" s="862"/>
      <c r="I329" s="850" t="s">
        <v>172</v>
      </c>
      <c r="J329" s="850"/>
      <c r="P329" s="106"/>
    </row>
    <row r="330" spans="1:17" ht="56.25" x14ac:dyDescent="0.25">
      <c r="A330" s="167" t="s">
        <v>24</v>
      </c>
      <c r="B330" s="167" t="s">
        <v>14</v>
      </c>
      <c r="C330" s="167" t="s">
        <v>78</v>
      </c>
      <c r="D330" s="167" t="s">
        <v>27</v>
      </c>
      <c r="E330" s="167" t="s">
        <v>79</v>
      </c>
      <c r="F330" s="167" t="s">
        <v>7</v>
      </c>
      <c r="I330" s="133" t="s">
        <v>115</v>
      </c>
      <c r="J330" s="133" t="s">
        <v>173</v>
      </c>
      <c r="K330" s="81"/>
      <c r="L330" s="81"/>
      <c r="P330" s="106"/>
    </row>
    <row r="331" spans="1:17" x14ac:dyDescent="0.25">
      <c r="A331" s="113">
        <v>1</v>
      </c>
      <c r="B331" s="113">
        <v>2</v>
      </c>
      <c r="C331" s="113">
        <v>3</v>
      </c>
      <c r="D331" s="113">
        <v>4</v>
      </c>
      <c r="E331" s="113">
        <v>5</v>
      </c>
      <c r="F331" s="113">
        <v>6</v>
      </c>
      <c r="G331" s="78"/>
      <c r="H331" s="78"/>
      <c r="I331" s="135"/>
      <c r="J331" s="135"/>
      <c r="P331" s="106"/>
    </row>
    <row r="332" spans="1:17" ht="24" thickBot="1" x14ac:dyDescent="0.3">
      <c r="A332" s="167">
        <v>1</v>
      </c>
      <c r="B332" s="10" t="s">
        <v>257</v>
      </c>
      <c r="C332" s="167" t="s">
        <v>229</v>
      </c>
      <c r="D332" s="167">
        <v>15</v>
      </c>
      <c r="E332" s="165">
        <f>F332/D332</f>
        <v>231</v>
      </c>
      <c r="F332" s="165">
        <v>3465</v>
      </c>
      <c r="I332" s="138"/>
      <c r="J332" s="138"/>
      <c r="L332" s="510">
        <f>2205+1260</f>
        <v>3465</v>
      </c>
      <c r="M332" s="563">
        <f>F332-L332</f>
        <v>0</v>
      </c>
      <c r="P332" s="106"/>
    </row>
    <row r="333" spans="1:17" s="78" customFormat="1" hidden="1" x14ac:dyDescent="0.25">
      <c r="A333" s="167">
        <v>2</v>
      </c>
      <c r="B333" s="10"/>
      <c r="C333" s="167"/>
      <c r="D333" s="167"/>
      <c r="E333" s="165"/>
      <c r="F333" s="165"/>
      <c r="G333" s="67"/>
      <c r="H333" s="67"/>
      <c r="I333" s="138"/>
      <c r="J333" s="138"/>
      <c r="K333" s="79"/>
      <c r="O333" s="188"/>
      <c r="P333" s="186"/>
      <c r="Q333" s="188"/>
    </row>
    <row r="334" spans="1:17" hidden="1" x14ac:dyDescent="0.25">
      <c r="A334" s="167">
        <v>3</v>
      </c>
      <c r="B334" s="10"/>
      <c r="C334" s="167"/>
      <c r="D334" s="167"/>
      <c r="E334" s="165"/>
      <c r="F334" s="165"/>
      <c r="I334" s="138"/>
      <c r="J334" s="138"/>
      <c r="K334" s="76"/>
      <c r="P334" s="106"/>
      <c r="Q334" s="195"/>
    </row>
    <row r="335" spans="1:17" hidden="1" x14ac:dyDescent="0.25">
      <c r="A335" s="167">
        <v>4</v>
      </c>
      <c r="B335" s="10"/>
      <c r="C335" s="167"/>
      <c r="D335" s="167"/>
      <c r="E335" s="165"/>
      <c r="F335" s="165"/>
      <c r="I335" s="138"/>
      <c r="J335" s="138"/>
      <c r="P335" s="106"/>
      <c r="Q335" s="195"/>
    </row>
    <row r="336" spans="1:17" ht="24" thickBot="1" x14ac:dyDescent="0.3">
      <c r="A336" s="144"/>
      <c r="B336" s="145" t="s">
        <v>20</v>
      </c>
      <c r="C336" s="144" t="s">
        <v>21</v>
      </c>
      <c r="D336" s="144" t="s">
        <v>21</v>
      </c>
      <c r="E336" s="144" t="s">
        <v>21</v>
      </c>
      <c r="F336" s="146">
        <f>F335+F333+F334+F332</f>
        <v>3465</v>
      </c>
      <c r="I336" s="135">
        <f>SUM(I332:I335)</f>
        <v>0</v>
      </c>
      <c r="J336" s="135">
        <f>SUM(J332:J335)</f>
        <v>0</v>
      </c>
      <c r="L336" s="593">
        <f>L301+L332</f>
        <v>294000</v>
      </c>
      <c r="P336" s="106"/>
      <c r="Q336" s="195"/>
    </row>
    <row r="337" spans="1:17" hidden="1" x14ac:dyDescent="0.25">
      <c r="A337" s="17"/>
      <c r="B337" s="11"/>
      <c r="C337" s="17"/>
      <c r="D337" s="17"/>
      <c r="E337" s="17"/>
      <c r="F337" s="36"/>
      <c r="P337" s="106"/>
      <c r="Q337" s="195"/>
    </row>
    <row r="338" spans="1:17" hidden="1" x14ac:dyDescent="0.25">
      <c r="A338" s="861" t="s">
        <v>152</v>
      </c>
      <c r="B338" s="861"/>
      <c r="C338" s="861"/>
      <c r="D338" s="861"/>
      <c r="E338" s="861"/>
      <c r="F338" s="861"/>
      <c r="G338" s="861"/>
      <c r="H338" s="861"/>
      <c r="I338" s="861"/>
      <c r="J338" s="861"/>
      <c r="P338" s="106"/>
    </row>
    <row r="339" spans="1:17" hidden="1" x14ac:dyDescent="0.25">
      <c r="A339" s="862"/>
      <c r="B339" s="862"/>
      <c r="C339" s="862"/>
      <c r="D339" s="862"/>
      <c r="E339" s="862"/>
      <c r="F339" s="862"/>
      <c r="I339" s="850" t="s">
        <v>172</v>
      </c>
      <c r="J339" s="850"/>
      <c r="P339" s="106"/>
    </row>
    <row r="340" spans="1:17" ht="56.25" hidden="1" x14ac:dyDescent="0.25">
      <c r="A340" s="167" t="s">
        <v>24</v>
      </c>
      <c r="B340" s="167" t="s">
        <v>14</v>
      </c>
      <c r="C340" s="167" t="s">
        <v>78</v>
      </c>
      <c r="D340" s="167" t="s">
        <v>27</v>
      </c>
      <c r="E340" s="167" t="s">
        <v>79</v>
      </c>
      <c r="F340" s="167" t="s">
        <v>7</v>
      </c>
      <c r="I340" s="133" t="s">
        <v>115</v>
      </c>
      <c r="J340" s="133" t="s">
        <v>173</v>
      </c>
      <c r="K340" s="81"/>
      <c r="L340" s="81"/>
      <c r="P340" s="106"/>
    </row>
    <row r="341" spans="1:17" hidden="1" x14ac:dyDescent="0.25">
      <c r="A341" s="113">
        <v>1</v>
      </c>
      <c r="B341" s="113">
        <v>2</v>
      </c>
      <c r="C341" s="113">
        <v>3</v>
      </c>
      <c r="D341" s="113">
        <v>4</v>
      </c>
      <c r="E341" s="113">
        <v>5</v>
      </c>
      <c r="F341" s="113">
        <v>6</v>
      </c>
      <c r="G341" s="78"/>
      <c r="H341" s="78"/>
      <c r="I341" s="135"/>
      <c r="J341" s="135"/>
      <c r="P341" s="106"/>
    </row>
    <row r="342" spans="1:17" hidden="1" x14ac:dyDescent="0.25">
      <c r="A342" s="167">
        <v>1</v>
      </c>
      <c r="B342" s="10"/>
      <c r="C342" s="167"/>
      <c r="D342" s="167"/>
      <c r="E342" s="165" t="e">
        <f>F342/D342</f>
        <v>#DIV/0!</v>
      </c>
      <c r="F342" s="165"/>
      <c r="I342" s="138"/>
      <c r="J342" s="138"/>
      <c r="P342" s="106"/>
    </row>
    <row r="343" spans="1:17" s="78" customFormat="1" hidden="1" x14ac:dyDescent="0.25">
      <c r="A343" s="167">
        <v>2</v>
      </c>
      <c r="B343" s="10"/>
      <c r="C343" s="14"/>
      <c r="D343" s="14"/>
      <c r="E343" s="165" t="e">
        <f t="shared" ref="E343:E345" si="6">F343/D343</f>
        <v>#DIV/0!</v>
      </c>
      <c r="F343" s="165"/>
      <c r="G343" s="67"/>
      <c r="H343" s="67"/>
      <c r="I343" s="138"/>
      <c r="J343" s="138"/>
      <c r="K343" s="79"/>
      <c r="O343" s="188"/>
      <c r="P343" s="186"/>
      <c r="Q343" s="188"/>
    </row>
    <row r="344" spans="1:17" hidden="1" x14ac:dyDescent="0.25">
      <c r="A344" s="167"/>
      <c r="B344" s="10"/>
      <c r="C344" s="14"/>
      <c r="D344" s="14"/>
      <c r="E344" s="165" t="e">
        <f t="shared" si="6"/>
        <v>#DIV/0!</v>
      </c>
      <c r="F344" s="165"/>
      <c r="I344" s="138"/>
      <c r="J344" s="138"/>
      <c r="P344" s="106"/>
    </row>
    <row r="345" spans="1:17" hidden="1" x14ac:dyDescent="0.25">
      <c r="A345" s="167">
        <v>3</v>
      </c>
      <c r="B345" s="10"/>
      <c r="C345" s="167"/>
      <c r="D345" s="167"/>
      <c r="E345" s="165" t="e">
        <f t="shared" si="6"/>
        <v>#DIV/0!</v>
      </c>
      <c r="F345" s="165"/>
      <c r="I345" s="138"/>
      <c r="J345" s="138"/>
      <c r="P345" s="106"/>
    </row>
    <row r="346" spans="1:17" hidden="1" x14ac:dyDescent="0.25">
      <c r="A346" s="144"/>
      <c r="B346" s="145" t="s">
        <v>20</v>
      </c>
      <c r="C346" s="144" t="s">
        <v>21</v>
      </c>
      <c r="D346" s="144" t="s">
        <v>21</v>
      </c>
      <c r="E346" s="144" t="s">
        <v>21</v>
      </c>
      <c r="F346" s="146">
        <f>F345+F343+F342+F344</f>
        <v>0</v>
      </c>
      <c r="I346" s="135">
        <f>SUM(I342:I345)</f>
        <v>0</v>
      </c>
      <c r="J346" s="135">
        <f>SUM(J342:J345)</f>
        <v>0</v>
      </c>
      <c r="P346" s="106"/>
    </row>
    <row r="347" spans="1:17" hidden="1" x14ac:dyDescent="0.25">
      <c r="A347" s="17"/>
      <c r="B347" s="11"/>
      <c r="C347" s="17"/>
      <c r="D347" s="17"/>
      <c r="E347" s="17"/>
      <c r="F347" s="36"/>
      <c r="P347" s="106"/>
    </row>
    <row r="348" spans="1:17" hidden="1" x14ac:dyDescent="0.25">
      <c r="A348" s="861" t="s">
        <v>153</v>
      </c>
      <c r="B348" s="861"/>
      <c r="C348" s="861"/>
      <c r="D348" s="861"/>
      <c r="E348" s="861"/>
      <c r="F348" s="861"/>
      <c r="G348" s="861"/>
      <c r="H348" s="861"/>
      <c r="I348" s="861"/>
      <c r="J348" s="861"/>
      <c r="P348" s="106"/>
    </row>
    <row r="349" spans="1:17" hidden="1" x14ac:dyDescent="0.25">
      <c r="A349" s="862"/>
      <c r="B349" s="862"/>
      <c r="C349" s="862"/>
      <c r="D349" s="862"/>
      <c r="E349" s="862"/>
      <c r="F349" s="862"/>
      <c r="I349" s="850" t="s">
        <v>172</v>
      </c>
      <c r="J349" s="850"/>
      <c r="P349" s="106"/>
    </row>
    <row r="350" spans="1:17" ht="56.25" hidden="1" x14ac:dyDescent="0.25">
      <c r="A350" s="167" t="s">
        <v>24</v>
      </c>
      <c r="B350" s="167" t="s">
        <v>14</v>
      </c>
      <c r="C350" s="167" t="s">
        <v>78</v>
      </c>
      <c r="D350" s="167" t="s">
        <v>27</v>
      </c>
      <c r="E350" s="167" t="s">
        <v>79</v>
      </c>
      <c r="F350" s="167" t="s">
        <v>7</v>
      </c>
      <c r="I350" s="133" t="s">
        <v>115</v>
      </c>
      <c r="J350" s="133" t="s">
        <v>173</v>
      </c>
      <c r="K350" s="81"/>
      <c r="L350" s="81"/>
      <c r="P350" s="106"/>
    </row>
    <row r="351" spans="1:17" hidden="1" x14ac:dyDescent="0.25">
      <c r="A351" s="113">
        <v>1</v>
      </c>
      <c r="B351" s="113">
        <v>2</v>
      </c>
      <c r="C351" s="113">
        <v>3</v>
      </c>
      <c r="D351" s="113">
        <v>4</v>
      </c>
      <c r="E351" s="113">
        <v>5</v>
      </c>
      <c r="F351" s="113">
        <v>6</v>
      </c>
      <c r="G351" s="78"/>
      <c r="H351" s="78"/>
      <c r="I351" s="135"/>
      <c r="J351" s="135"/>
      <c r="P351" s="106"/>
    </row>
    <row r="352" spans="1:17" hidden="1" x14ac:dyDescent="0.25">
      <c r="A352" s="167">
        <v>1</v>
      </c>
      <c r="B352" s="10"/>
      <c r="C352" s="167"/>
      <c r="D352" s="167"/>
      <c r="E352" s="165" t="e">
        <f>F352/D352</f>
        <v>#DIV/0!</v>
      </c>
      <c r="F352" s="165"/>
      <c r="I352" s="138"/>
      <c r="J352" s="138"/>
      <c r="P352" s="106"/>
    </row>
    <row r="353" spans="1:17" s="78" customFormat="1" hidden="1" x14ac:dyDescent="0.25">
      <c r="A353" s="167">
        <v>2</v>
      </c>
      <c r="B353" s="10"/>
      <c r="C353" s="14"/>
      <c r="D353" s="14"/>
      <c r="E353" s="165" t="e">
        <f t="shared" ref="E353:E355" si="7">F353/D353</f>
        <v>#DIV/0!</v>
      </c>
      <c r="F353" s="165"/>
      <c r="G353" s="67"/>
      <c r="H353" s="67"/>
      <c r="I353" s="138"/>
      <c r="J353" s="138"/>
      <c r="K353" s="79"/>
      <c r="O353" s="188"/>
      <c r="P353" s="186"/>
      <c r="Q353" s="188"/>
    </row>
    <row r="354" spans="1:17" hidden="1" x14ac:dyDescent="0.25">
      <c r="A354" s="167"/>
      <c r="B354" s="10"/>
      <c r="C354" s="14"/>
      <c r="D354" s="14"/>
      <c r="E354" s="165" t="e">
        <f t="shared" si="7"/>
        <v>#DIV/0!</v>
      </c>
      <c r="F354" s="165"/>
      <c r="I354" s="138"/>
      <c r="J354" s="138"/>
      <c r="P354" s="106"/>
    </row>
    <row r="355" spans="1:17" hidden="1" x14ac:dyDescent="0.25">
      <c r="A355" s="167">
        <v>3</v>
      </c>
      <c r="B355" s="10"/>
      <c r="C355" s="167"/>
      <c r="D355" s="167"/>
      <c r="E355" s="165" t="e">
        <f t="shared" si="7"/>
        <v>#DIV/0!</v>
      </c>
      <c r="F355" s="165"/>
      <c r="I355" s="138"/>
      <c r="J355" s="138"/>
      <c r="P355" s="106"/>
    </row>
    <row r="356" spans="1:17" hidden="1" x14ac:dyDescent="0.25">
      <c r="A356" s="144"/>
      <c r="B356" s="145" t="s">
        <v>20</v>
      </c>
      <c r="C356" s="144" t="s">
        <v>21</v>
      </c>
      <c r="D356" s="144" t="s">
        <v>21</v>
      </c>
      <c r="E356" s="144" t="s">
        <v>21</v>
      </c>
      <c r="F356" s="146">
        <f>F355+F353+F352+F354</f>
        <v>0</v>
      </c>
      <c r="I356" s="135">
        <f>SUM(I352:I355)</f>
        <v>0</v>
      </c>
      <c r="J356" s="135">
        <f>SUM(J352:J355)</f>
        <v>0</v>
      </c>
      <c r="P356" s="106"/>
    </row>
    <row r="357" spans="1:17" hidden="1" x14ac:dyDescent="0.25">
      <c r="A357" s="17"/>
      <c r="B357" s="11"/>
      <c r="C357" s="17"/>
      <c r="D357" s="17"/>
      <c r="E357" s="17"/>
      <c r="F357" s="36"/>
      <c r="P357" s="106"/>
    </row>
    <row r="358" spans="1:17" hidden="1" x14ac:dyDescent="0.25">
      <c r="A358" s="861" t="s">
        <v>154</v>
      </c>
      <c r="B358" s="861"/>
      <c r="C358" s="861"/>
      <c r="D358" s="861"/>
      <c r="E358" s="861"/>
      <c r="F358" s="861"/>
      <c r="G358" s="861"/>
      <c r="H358" s="861"/>
      <c r="I358" s="861"/>
      <c r="J358" s="861"/>
      <c r="P358" s="106"/>
    </row>
    <row r="359" spans="1:17" hidden="1" x14ac:dyDescent="0.25">
      <c r="A359" s="862"/>
      <c r="B359" s="862"/>
      <c r="C359" s="862"/>
      <c r="D359" s="862"/>
      <c r="E359" s="862"/>
      <c r="F359" s="862"/>
      <c r="I359" s="850" t="s">
        <v>172</v>
      </c>
      <c r="J359" s="850"/>
      <c r="P359" s="106"/>
    </row>
    <row r="360" spans="1:17" ht="56.25" hidden="1" x14ac:dyDescent="0.25">
      <c r="A360" s="167" t="s">
        <v>24</v>
      </c>
      <c r="B360" s="167" t="s">
        <v>14</v>
      </c>
      <c r="C360" s="167" t="s">
        <v>78</v>
      </c>
      <c r="D360" s="167" t="s">
        <v>27</v>
      </c>
      <c r="E360" s="167" t="s">
        <v>79</v>
      </c>
      <c r="F360" s="167" t="s">
        <v>7</v>
      </c>
      <c r="I360" s="133" t="s">
        <v>115</v>
      </c>
      <c r="J360" s="133" t="s">
        <v>173</v>
      </c>
      <c r="K360" s="81"/>
      <c r="L360" s="81"/>
      <c r="P360" s="106"/>
    </row>
    <row r="361" spans="1:17" hidden="1" x14ac:dyDescent="0.25">
      <c r="A361" s="112">
        <v>1</v>
      </c>
      <c r="B361" s="112">
        <v>2</v>
      </c>
      <c r="C361" s="112">
        <v>3</v>
      </c>
      <c r="D361" s="112">
        <v>4</v>
      </c>
      <c r="E361" s="113">
        <v>5</v>
      </c>
      <c r="F361" s="113">
        <v>6</v>
      </c>
      <c r="G361" s="8"/>
      <c r="H361" s="8"/>
      <c r="I361" s="135"/>
      <c r="J361" s="135"/>
      <c r="P361" s="106"/>
    </row>
    <row r="362" spans="1:17" hidden="1" x14ac:dyDescent="0.25">
      <c r="A362" s="167">
        <v>1</v>
      </c>
      <c r="B362" s="10"/>
      <c r="C362" s="167"/>
      <c r="D362" s="167"/>
      <c r="E362" s="165" t="e">
        <f>F362/D362</f>
        <v>#DIV/0!</v>
      </c>
      <c r="F362" s="165"/>
      <c r="I362" s="138"/>
      <c r="J362" s="138"/>
      <c r="P362" s="106"/>
    </row>
    <row r="363" spans="1:17" s="8" customFormat="1" hidden="1" x14ac:dyDescent="0.25">
      <c r="A363" s="167">
        <v>2</v>
      </c>
      <c r="B363" s="10"/>
      <c r="C363" s="14"/>
      <c r="D363" s="14"/>
      <c r="E363" s="165" t="e">
        <f t="shared" ref="E363:E365" si="8">F363/D363</f>
        <v>#DIV/0!</v>
      </c>
      <c r="F363" s="165"/>
      <c r="G363" s="67"/>
      <c r="H363" s="67"/>
      <c r="I363" s="138"/>
      <c r="J363" s="138"/>
      <c r="K363" s="80"/>
      <c r="O363" s="192"/>
      <c r="P363" s="187"/>
      <c r="Q363" s="192"/>
    </row>
    <row r="364" spans="1:17" hidden="1" x14ac:dyDescent="0.25">
      <c r="A364" s="167"/>
      <c r="B364" s="10"/>
      <c r="C364" s="14"/>
      <c r="D364" s="14"/>
      <c r="E364" s="165" t="e">
        <f t="shared" si="8"/>
        <v>#DIV/0!</v>
      </c>
      <c r="F364" s="165"/>
      <c r="I364" s="138"/>
      <c r="J364" s="138"/>
      <c r="P364" s="106"/>
    </row>
    <row r="365" spans="1:17" hidden="1" x14ac:dyDescent="0.25">
      <c r="A365" s="167">
        <v>3</v>
      </c>
      <c r="B365" s="10"/>
      <c r="C365" s="167"/>
      <c r="D365" s="167"/>
      <c r="E365" s="165" t="e">
        <f t="shared" si="8"/>
        <v>#DIV/0!</v>
      </c>
      <c r="F365" s="165"/>
      <c r="I365" s="138"/>
      <c r="J365" s="138"/>
      <c r="P365" s="106"/>
    </row>
    <row r="366" spans="1:17" hidden="1" x14ac:dyDescent="0.25">
      <c r="A366" s="144"/>
      <c r="B366" s="145" t="s">
        <v>20</v>
      </c>
      <c r="C366" s="144" t="s">
        <v>21</v>
      </c>
      <c r="D366" s="144" t="s">
        <v>21</v>
      </c>
      <c r="E366" s="144" t="s">
        <v>21</v>
      </c>
      <c r="F366" s="146">
        <f>F365+F363+F362+F364</f>
        <v>0</v>
      </c>
      <c r="I366" s="135">
        <f>SUM(I362:I365)</f>
        <v>0</v>
      </c>
      <c r="J366" s="135">
        <f>SUM(J362:J365)</f>
        <v>0</v>
      </c>
      <c r="P366" s="106"/>
    </row>
    <row r="367" spans="1:17" hidden="1" x14ac:dyDescent="0.25">
      <c r="A367" s="17"/>
      <c r="B367" s="11"/>
      <c r="C367" s="17"/>
      <c r="D367" s="17"/>
      <c r="E367" s="17"/>
      <c r="F367" s="36"/>
      <c r="P367" s="106"/>
    </row>
    <row r="368" spans="1:17" hidden="1" x14ac:dyDescent="0.25">
      <c r="A368" s="861" t="s">
        <v>155</v>
      </c>
      <c r="B368" s="861"/>
      <c r="C368" s="861"/>
      <c r="D368" s="861"/>
      <c r="E368" s="861"/>
      <c r="F368" s="861"/>
      <c r="G368" s="861"/>
      <c r="H368" s="861"/>
      <c r="I368" s="861"/>
      <c r="J368" s="861"/>
      <c r="P368" s="106"/>
    </row>
    <row r="369" spans="1:17" hidden="1" x14ac:dyDescent="0.25">
      <c r="A369" s="862"/>
      <c r="B369" s="862"/>
      <c r="C369" s="862"/>
      <c r="D369" s="862"/>
      <c r="E369" s="862"/>
      <c r="F369" s="862"/>
      <c r="I369" s="850" t="s">
        <v>172</v>
      </c>
      <c r="J369" s="850"/>
      <c r="P369" s="106"/>
    </row>
    <row r="370" spans="1:17" ht="56.25" hidden="1" x14ac:dyDescent="0.25">
      <c r="A370" s="167" t="s">
        <v>24</v>
      </c>
      <c r="B370" s="167" t="s">
        <v>14</v>
      </c>
      <c r="C370" s="167" t="s">
        <v>78</v>
      </c>
      <c r="D370" s="167" t="s">
        <v>27</v>
      </c>
      <c r="E370" s="167" t="s">
        <v>79</v>
      </c>
      <c r="F370" s="167" t="s">
        <v>7</v>
      </c>
      <c r="I370" s="133" t="s">
        <v>115</v>
      </c>
      <c r="J370" s="133" t="s">
        <v>173</v>
      </c>
      <c r="K370" s="81"/>
      <c r="L370" s="105"/>
      <c r="P370" s="106"/>
    </row>
    <row r="371" spans="1:17" hidden="1" x14ac:dyDescent="0.25">
      <c r="A371" s="113">
        <v>1</v>
      </c>
      <c r="B371" s="113">
        <v>2</v>
      </c>
      <c r="C371" s="113">
        <v>3</v>
      </c>
      <c r="D371" s="113">
        <v>4</v>
      </c>
      <c r="E371" s="113">
        <v>5</v>
      </c>
      <c r="F371" s="113">
        <v>6</v>
      </c>
      <c r="G371" s="78"/>
      <c r="H371" s="78"/>
      <c r="I371" s="135"/>
      <c r="J371" s="135"/>
      <c r="P371" s="106"/>
    </row>
    <row r="372" spans="1:17" hidden="1" x14ac:dyDescent="0.25">
      <c r="A372" s="167">
        <v>1</v>
      </c>
      <c r="B372" s="10"/>
      <c r="C372" s="167"/>
      <c r="D372" s="167"/>
      <c r="E372" s="165" t="e">
        <f>F372/D372</f>
        <v>#DIV/0!</v>
      </c>
      <c r="F372" s="165"/>
      <c r="I372" s="138"/>
      <c r="J372" s="138"/>
      <c r="P372" s="106"/>
    </row>
    <row r="373" spans="1:17" s="78" customFormat="1" hidden="1" x14ac:dyDescent="0.25">
      <c r="A373" s="167">
        <v>2</v>
      </c>
      <c r="B373" s="10"/>
      <c r="C373" s="14"/>
      <c r="D373" s="14"/>
      <c r="E373" s="165" t="e">
        <f t="shared" ref="E373:E375" si="9">F373/D373</f>
        <v>#DIV/0!</v>
      </c>
      <c r="F373" s="165"/>
      <c r="G373" s="67"/>
      <c r="H373" s="67"/>
      <c r="I373" s="138"/>
      <c r="J373" s="138"/>
      <c r="K373" s="79"/>
      <c r="O373" s="188"/>
      <c r="P373" s="186"/>
      <c r="Q373" s="188"/>
    </row>
    <row r="374" spans="1:17" hidden="1" x14ac:dyDescent="0.25">
      <c r="A374" s="167"/>
      <c r="B374" s="10"/>
      <c r="C374" s="14"/>
      <c r="D374" s="14"/>
      <c r="E374" s="165" t="e">
        <f t="shared" si="9"/>
        <v>#DIV/0!</v>
      </c>
      <c r="F374" s="165"/>
      <c r="I374" s="138"/>
      <c r="J374" s="138"/>
      <c r="P374" s="106"/>
    </row>
    <row r="375" spans="1:17" hidden="1" x14ac:dyDescent="0.25">
      <c r="A375" s="167">
        <v>3</v>
      </c>
      <c r="B375" s="10"/>
      <c r="C375" s="167"/>
      <c r="D375" s="167"/>
      <c r="E375" s="165" t="e">
        <f t="shared" si="9"/>
        <v>#DIV/0!</v>
      </c>
      <c r="F375" s="165"/>
      <c r="I375" s="138"/>
      <c r="J375" s="138"/>
      <c r="P375" s="106"/>
    </row>
    <row r="376" spans="1:17" hidden="1" x14ac:dyDescent="0.25">
      <c r="A376" s="144"/>
      <c r="B376" s="145" t="s">
        <v>20</v>
      </c>
      <c r="C376" s="144" t="s">
        <v>21</v>
      </c>
      <c r="D376" s="144" t="s">
        <v>21</v>
      </c>
      <c r="E376" s="144" t="s">
        <v>21</v>
      </c>
      <c r="F376" s="146">
        <f>F375+F373+F372+F374</f>
        <v>0</v>
      </c>
      <c r="I376" s="135">
        <f>SUM(I372:I375)</f>
        <v>0</v>
      </c>
      <c r="J376" s="135">
        <f>SUM(J372:J375)</f>
        <v>0</v>
      </c>
      <c r="P376" s="106"/>
    </row>
    <row r="377" spans="1:17" hidden="1" x14ac:dyDescent="0.25">
      <c r="A377" s="17"/>
      <c r="B377" s="11"/>
      <c r="C377" s="17"/>
      <c r="D377" s="17"/>
      <c r="E377" s="17"/>
      <c r="F377" s="36"/>
      <c r="P377" s="106"/>
    </row>
    <row r="378" spans="1:17" hidden="1" x14ac:dyDescent="0.25">
      <c r="A378" s="861" t="s">
        <v>156</v>
      </c>
      <c r="B378" s="861"/>
      <c r="C378" s="861"/>
      <c r="D378" s="861"/>
      <c r="E378" s="861"/>
      <c r="F378" s="861"/>
      <c r="G378" s="861"/>
      <c r="H378" s="861"/>
      <c r="I378" s="861"/>
      <c r="J378" s="861"/>
      <c r="P378" s="106"/>
    </row>
    <row r="379" spans="1:17" hidden="1" x14ac:dyDescent="0.25">
      <c r="A379" s="862"/>
      <c r="B379" s="862"/>
      <c r="C379" s="862"/>
      <c r="D379" s="862"/>
      <c r="E379" s="862"/>
      <c r="F379" s="862"/>
      <c r="I379" s="850" t="s">
        <v>172</v>
      </c>
      <c r="J379" s="850"/>
      <c r="P379" s="106"/>
    </row>
    <row r="380" spans="1:17" ht="56.25" hidden="1" x14ac:dyDescent="0.25">
      <c r="A380" s="167" t="s">
        <v>24</v>
      </c>
      <c r="B380" s="167" t="s">
        <v>14</v>
      </c>
      <c r="C380" s="167" t="s">
        <v>78</v>
      </c>
      <c r="D380" s="167" t="s">
        <v>27</v>
      </c>
      <c r="E380" s="167" t="s">
        <v>79</v>
      </c>
      <c r="F380" s="167" t="s">
        <v>7</v>
      </c>
      <c r="I380" s="133" t="s">
        <v>115</v>
      </c>
      <c r="J380" s="133" t="s">
        <v>173</v>
      </c>
      <c r="K380" s="81"/>
      <c r="L380" s="105"/>
      <c r="P380" s="106"/>
    </row>
    <row r="381" spans="1:17" hidden="1" x14ac:dyDescent="0.25">
      <c r="A381" s="113">
        <v>1</v>
      </c>
      <c r="B381" s="113">
        <v>2</v>
      </c>
      <c r="C381" s="113">
        <v>3</v>
      </c>
      <c r="D381" s="113">
        <v>4</v>
      </c>
      <c r="E381" s="113">
        <v>5</v>
      </c>
      <c r="F381" s="113">
        <v>6</v>
      </c>
      <c r="G381" s="78"/>
      <c r="H381" s="78"/>
      <c r="I381" s="135"/>
      <c r="J381" s="135"/>
      <c r="P381" s="106"/>
    </row>
    <row r="382" spans="1:17" hidden="1" x14ac:dyDescent="0.25">
      <c r="A382" s="167">
        <v>1</v>
      </c>
      <c r="B382" s="10" t="s">
        <v>170</v>
      </c>
      <c r="C382" s="167"/>
      <c r="D382" s="167"/>
      <c r="E382" s="165" t="e">
        <f>F382/D382</f>
        <v>#DIV/0!</v>
      </c>
      <c r="F382" s="165"/>
      <c r="I382" s="138"/>
      <c r="J382" s="138"/>
      <c r="P382" s="106"/>
    </row>
    <row r="383" spans="1:17" s="78" customFormat="1" hidden="1" x14ac:dyDescent="0.25">
      <c r="A383" s="167">
        <v>2</v>
      </c>
      <c r="B383" s="10" t="s">
        <v>171</v>
      </c>
      <c r="C383" s="14"/>
      <c r="D383" s="14"/>
      <c r="E383" s="165" t="e">
        <f t="shared" ref="E383:E385" si="10">F383/D383</f>
        <v>#DIV/0!</v>
      </c>
      <c r="F383" s="165"/>
      <c r="G383" s="67"/>
      <c r="H383" s="67"/>
      <c r="I383" s="138"/>
      <c r="J383" s="138"/>
      <c r="K383" s="79"/>
      <c r="O383" s="188"/>
      <c r="P383" s="186"/>
      <c r="Q383" s="188"/>
    </row>
    <row r="384" spans="1:17" hidden="1" x14ac:dyDescent="0.25">
      <c r="A384" s="167">
        <v>3</v>
      </c>
      <c r="B384" s="10"/>
      <c r="C384" s="167"/>
      <c r="D384" s="167"/>
      <c r="E384" s="165" t="e">
        <f t="shared" si="10"/>
        <v>#DIV/0!</v>
      </c>
      <c r="F384" s="165"/>
      <c r="I384" s="138"/>
      <c r="J384" s="138"/>
      <c r="P384" s="106"/>
      <c r="Q384" s="195"/>
    </row>
    <row r="385" spans="1:17" hidden="1" x14ac:dyDescent="0.25">
      <c r="A385" s="167">
        <v>4</v>
      </c>
      <c r="B385" s="10"/>
      <c r="C385" s="167"/>
      <c r="D385" s="167"/>
      <c r="E385" s="165" t="e">
        <f t="shared" si="10"/>
        <v>#DIV/0!</v>
      </c>
      <c r="F385" s="165"/>
      <c r="I385" s="138"/>
      <c r="J385" s="138"/>
      <c r="P385" s="106"/>
      <c r="Q385" s="195"/>
    </row>
    <row r="386" spans="1:17" hidden="1" x14ac:dyDescent="0.25">
      <c r="A386" s="144"/>
      <c r="B386" s="145" t="s">
        <v>20</v>
      </c>
      <c r="C386" s="144" t="s">
        <v>21</v>
      </c>
      <c r="D386" s="144" t="s">
        <v>21</v>
      </c>
      <c r="E386" s="144" t="s">
        <v>21</v>
      </c>
      <c r="F386" s="146">
        <f>F385+F383+F382+F384</f>
        <v>0</v>
      </c>
      <c r="I386" s="135">
        <f>SUM(I382:I385)</f>
        <v>0</v>
      </c>
      <c r="J386" s="135">
        <f>SUM(J382:J385)</f>
        <v>0</v>
      </c>
      <c r="K386" s="76"/>
      <c r="P386" s="106"/>
      <c r="Q386" s="195"/>
    </row>
    <row r="387" spans="1:17" hidden="1" x14ac:dyDescent="0.25">
      <c r="A387" s="17"/>
      <c r="B387" s="11"/>
      <c r="C387" s="17"/>
      <c r="D387" s="17"/>
      <c r="E387" s="17"/>
      <c r="F387" s="36"/>
      <c r="P387" s="106"/>
      <c r="Q387" s="195"/>
    </row>
    <row r="388" spans="1:17" hidden="1" x14ac:dyDescent="0.25">
      <c r="A388" s="861" t="s">
        <v>149</v>
      </c>
      <c r="B388" s="861"/>
      <c r="C388" s="861"/>
      <c r="D388" s="861"/>
      <c r="E388" s="861"/>
      <c r="F388" s="861"/>
      <c r="G388" s="861"/>
      <c r="H388" s="861"/>
      <c r="I388" s="861"/>
      <c r="J388" s="861"/>
      <c r="P388" s="106"/>
      <c r="Q388" s="195"/>
    </row>
    <row r="389" spans="1:17" hidden="1" x14ac:dyDescent="0.25">
      <c r="A389" s="862"/>
      <c r="B389" s="862"/>
      <c r="C389" s="862"/>
      <c r="D389" s="862"/>
      <c r="E389" s="862"/>
      <c r="F389" s="17"/>
      <c r="I389" s="850" t="s">
        <v>172</v>
      </c>
      <c r="J389" s="850"/>
      <c r="O389" s="106"/>
    </row>
    <row r="390" spans="1:17" ht="56.25" hidden="1" x14ac:dyDescent="0.25">
      <c r="A390" s="167" t="s">
        <v>15</v>
      </c>
      <c r="B390" s="167" t="s">
        <v>14</v>
      </c>
      <c r="C390" s="167" t="s">
        <v>27</v>
      </c>
      <c r="D390" s="167" t="s">
        <v>75</v>
      </c>
      <c r="E390" s="167" t="s">
        <v>7</v>
      </c>
      <c r="I390" s="133" t="s">
        <v>115</v>
      </c>
      <c r="J390" s="133" t="s">
        <v>173</v>
      </c>
      <c r="K390" s="81"/>
      <c r="O390" s="106"/>
    </row>
    <row r="391" spans="1:17" hidden="1" x14ac:dyDescent="0.25">
      <c r="A391" s="113">
        <v>1</v>
      </c>
      <c r="B391" s="113">
        <v>2</v>
      </c>
      <c r="C391" s="113">
        <v>3</v>
      </c>
      <c r="D391" s="113">
        <v>4</v>
      </c>
      <c r="E391" s="113">
        <v>5</v>
      </c>
      <c r="F391" s="78"/>
      <c r="G391" s="78"/>
      <c r="H391" s="78"/>
      <c r="I391" s="135"/>
      <c r="J391" s="135"/>
      <c r="O391" s="106"/>
    </row>
    <row r="392" spans="1:17" hidden="1" x14ac:dyDescent="0.25">
      <c r="A392" s="167">
        <v>1</v>
      </c>
      <c r="B392" s="10" t="s">
        <v>84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s="78" customFormat="1" hidden="1" x14ac:dyDescent="0.25">
      <c r="A393" s="167">
        <v>2</v>
      </c>
      <c r="B393" s="10" t="s">
        <v>83</v>
      </c>
      <c r="C393" s="167"/>
      <c r="D393" s="165" t="e">
        <f>E393/C393</f>
        <v>#DIV/0!</v>
      </c>
      <c r="E393" s="165"/>
      <c r="F393" s="67"/>
      <c r="G393" s="67"/>
      <c r="H393" s="67"/>
      <c r="I393" s="138"/>
      <c r="J393" s="138"/>
      <c r="K393" s="79"/>
      <c r="O393" s="186"/>
      <c r="P393" s="188"/>
      <c r="Q393" s="188"/>
    </row>
    <row r="394" spans="1:17" hidden="1" x14ac:dyDescent="0.25">
      <c r="A394" s="167">
        <v>3</v>
      </c>
      <c r="B394" s="10" t="s">
        <v>85</v>
      </c>
      <c r="C394" s="167"/>
      <c r="D394" s="165" t="e">
        <f>E394/C394</f>
        <v>#DIV/0!</v>
      </c>
      <c r="E394" s="165"/>
      <c r="I394" s="138"/>
      <c r="J394" s="138"/>
      <c r="O394" s="106"/>
    </row>
    <row r="395" spans="1:17" hidden="1" x14ac:dyDescent="0.25">
      <c r="A395" s="167">
        <v>4</v>
      </c>
      <c r="B395" s="10" t="s">
        <v>86</v>
      </c>
      <c r="C395" s="167"/>
      <c r="D395" s="165" t="e">
        <f>E395/C395</f>
        <v>#DIV/0!</v>
      </c>
      <c r="E395" s="165"/>
      <c r="I395" s="138"/>
      <c r="J395" s="138"/>
      <c r="O395" s="106"/>
    </row>
    <row r="396" spans="1:17" hidden="1" x14ac:dyDescent="0.25">
      <c r="A396" s="144"/>
      <c r="B396" s="145" t="s">
        <v>20</v>
      </c>
      <c r="C396" s="144"/>
      <c r="D396" s="144" t="s">
        <v>21</v>
      </c>
      <c r="E396" s="146">
        <f>E395+E394+E393+E392</f>
        <v>0</v>
      </c>
      <c r="I396" s="135">
        <f>SUM(I392:I395)</f>
        <v>0</v>
      </c>
      <c r="J396" s="135">
        <f>SUM(J392:J395)</f>
        <v>0</v>
      </c>
      <c r="O396" s="106"/>
    </row>
    <row r="397" spans="1:17" hidden="1" x14ac:dyDescent="0.25">
      <c r="A397" s="35"/>
      <c r="B397" s="11"/>
      <c r="C397" s="17"/>
      <c r="D397" s="17"/>
      <c r="E397" s="17"/>
      <c r="F397" s="36"/>
      <c r="O397" s="106"/>
    </row>
    <row r="398" spans="1:17" hidden="1" x14ac:dyDescent="0.25">
      <c r="A398" s="861" t="s">
        <v>158</v>
      </c>
      <c r="B398" s="861"/>
      <c r="C398" s="861"/>
      <c r="D398" s="861"/>
      <c r="E398" s="861"/>
      <c r="F398" s="861"/>
      <c r="G398" s="861"/>
      <c r="H398" s="861"/>
      <c r="I398" s="861"/>
      <c r="J398" s="861"/>
      <c r="O398" s="106"/>
    </row>
    <row r="399" spans="1:17" hidden="1" x14ac:dyDescent="0.25">
      <c r="A399" s="30"/>
      <c r="B399" s="11"/>
      <c r="C399" s="17"/>
      <c r="D399" s="17"/>
      <c r="E399" s="17"/>
      <c r="F399" s="17"/>
      <c r="P399" s="106"/>
    </row>
    <row r="400" spans="1:17" hidden="1" x14ac:dyDescent="0.25">
      <c r="A400" s="30"/>
      <c r="B400" s="11"/>
      <c r="C400" s="17"/>
      <c r="D400" s="17"/>
      <c r="E400" s="17"/>
      <c r="F400" s="17"/>
      <c r="I400" s="850" t="s">
        <v>172</v>
      </c>
      <c r="J400" s="850"/>
      <c r="K400" s="128"/>
    </row>
    <row r="401" spans="1:17" ht="56.25" hidden="1" x14ac:dyDescent="0.25">
      <c r="A401" s="167" t="s">
        <v>24</v>
      </c>
      <c r="B401" s="167" t="s">
        <v>14</v>
      </c>
      <c r="C401" s="167" t="s">
        <v>74</v>
      </c>
      <c r="D401" s="167" t="s">
        <v>117</v>
      </c>
      <c r="F401" s="17"/>
      <c r="I401" s="133" t="s">
        <v>115</v>
      </c>
      <c r="J401" s="133" t="s">
        <v>173</v>
      </c>
      <c r="P401" s="106"/>
    </row>
    <row r="402" spans="1:17" hidden="1" x14ac:dyDescent="0.25">
      <c r="A402" s="113">
        <v>1</v>
      </c>
      <c r="B402" s="113">
        <v>2</v>
      </c>
      <c r="C402" s="113">
        <v>3</v>
      </c>
      <c r="D402" s="113">
        <v>4</v>
      </c>
      <c r="E402" s="78"/>
      <c r="F402" s="1"/>
      <c r="G402" s="78"/>
      <c r="H402" s="78"/>
      <c r="I402" s="135"/>
      <c r="J402" s="135"/>
      <c r="P402" s="106"/>
    </row>
    <row r="403" spans="1:17" hidden="1" x14ac:dyDescent="0.25">
      <c r="A403" s="167"/>
      <c r="B403" s="15"/>
      <c r="C403" s="13"/>
      <c r="D403" s="165"/>
      <c r="F403" s="17"/>
      <c r="I403" s="138"/>
      <c r="J403" s="138"/>
      <c r="P403" s="106"/>
    </row>
    <row r="404" spans="1:17" s="78" customFormat="1" hidden="1" x14ac:dyDescent="0.25">
      <c r="A404" s="167"/>
      <c r="B404" s="15"/>
      <c r="C404" s="13"/>
      <c r="D404" s="165"/>
      <c r="E404" s="67"/>
      <c r="F404" s="36"/>
      <c r="G404" s="67"/>
      <c r="H404" s="67"/>
      <c r="I404" s="138"/>
      <c r="J404" s="138"/>
      <c r="K404" s="79"/>
      <c r="O404" s="188"/>
      <c r="P404" s="186"/>
      <c r="Q404" s="188"/>
    </row>
    <row r="405" spans="1:17" hidden="1" x14ac:dyDescent="0.25">
      <c r="A405" s="167"/>
      <c r="B405" s="15"/>
      <c r="C405" s="13"/>
      <c r="D405" s="165"/>
      <c r="F405" s="17"/>
      <c r="I405" s="138"/>
      <c r="J405" s="138"/>
      <c r="P405" s="106"/>
      <c r="Q405" s="195"/>
    </row>
    <row r="406" spans="1:17" hidden="1" x14ac:dyDescent="0.25">
      <c r="A406" s="167"/>
      <c r="B406" s="15"/>
      <c r="C406" s="13"/>
      <c r="D406" s="165"/>
      <c r="F406" s="17"/>
      <c r="I406" s="138"/>
      <c r="J406" s="138"/>
      <c r="P406" s="106"/>
      <c r="Q406" s="195"/>
    </row>
    <row r="407" spans="1:17" hidden="1" x14ac:dyDescent="0.25">
      <c r="A407" s="144"/>
      <c r="B407" s="145" t="s">
        <v>20</v>
      </c>
      <c r="C407" s="144" t="s">
        <v>21</v>
      </c>
      <c r="D407" s="146">
        <f>SUM(D403:D406)</f>
        <v>0</v>
      </c>
      <c r="F407" s="17"/>
      <c r="I407" s="135">
        <f>SUM(I403:I406)</f>
        <v>0</v>
      </c>
      <c r="J407" s="135">
        <f>SUM(J403:J406)</f>
        <v>0</v>
      </c>
      <c r="P407" s="106"/>
      <c r="Q407" s="195"/>
    </row>
    <row r="408" spans="1:17" hidden="1" x14ac:dyDescent="0.25">
      <c r="A408" s="35"/>
      <c r="B408" s="11"/>
      <c r="C408" s="17"/>
      <c r="D408" s="17"/>
      <c r="E408" s="17"/>
      <c r="F408" s="36"/>
      <c r="P408" s="106"/>
      <c r="Q408" s="195"/>
    </row>
    <row r="409" spans="1:17" hidden="1" x14ac:dyDescent="0.25">
      <c r="A409" s="863" t="s">
        <v>180</v>
      </c>
      <c r="B409" s="863"/>
      <c r="C409" s="863"/>
      <c r="D409" s="863"/>
      <c r="E409" s="863"/>
      <c r="F409" s="863"/>
      <c r="G409" s="863"/>
      <c r="H409" s="863"/>
      <c r="I409" s="863"/>
      <c r="J409" s="863"/>
      <c r="P409" s="106"/>
    </row>
    <row r="410" spans="1:17" hidden="1" x14ac:dyDescent="0.25">
      <c r="A410" s="35"/>
      <c r="B410" s="11"/>
      <c r="C410" s="17"/>
      <c r="D410" s="17"/>
      <c r="E410" s="17"/>
      <c r="F410" s="36"/>
      <c r="P410" s="106"/>
    </row>
    <row r="411" spans="1:17" hidden="1" x14ac:dyDescent="0.25">
      <c r="A411" s="860" t="s">
        <v>118</v>
      </c>
      <c r="B411" s="860"/>
      <c r="C411" s="860"/>
      <c r="D411" s="860"/>
      <c r="E411" s="860"/>
      <c r="F411" s="860"/>
      <c r="G411" s="860"/>
      <c r="H411" s="860"/>
      <c r="I411" s="860"/>
      <c r="J411" s="860"/>
      <c r="K411" s="123"/>
    </row>
    <row r="412" spans="1:17" hidden="1" x14ac:dyDescent="0.25">
      <c r="A412" s="55"/>
      <c r="B412" s="55"/>
      <c r="C412" s="55"/>
      <c r="D412" s="55"/>
      <c r="E412" s="55"/>
      <c r="F412" s="17"/>
      <c r="I412" s="850" t="s">
        <v>172</v>
      </c>
      <c r="J412" s="850"/>
      <c r="P412" s="106"/>
    </row>
    <row r="413" spans="1:17" ht="56.25" hidden="1" x14ac:dyDescent="0.25">
      <c r="A413" s="167" t="s">
        <v>24</v>
      </c>
      <c r="B413" s="167" t="s">
        <v>14</v>
      </c>
      <c r="C413" s="167" t="s">
        <v>74</v>
      </c>
      <c r="D413" s="167" t="s">
        <v>117</v>
      </c>
      <c r="E413" s="68"/>
      <c r="F413" s="37"/>
      <c r="G413" s="4"/>
      <c r="H413" s="37"/>
      <c r="I413" s="133" t="s">
        <v>115</v>
      </c>
      <c r="J413" s="133" t="s">
        <v>173</v>
      </c>
      <c r="K413" s="128"/>
      <c r="P413" s="106"/>
    </row>
    <row r="414" spans="1:17" hidden="1" x14ac:dyDescent="0.25">
      <c r="A414" s="113">
        <v>1</v>
      </c>
      <c r="B414" s="113">
        <v>2</v>
      </c>
      <c r="C414" s="113">
        <v>3</v>
      </c>
      <c r="D414" s="113">
        <v>4</v>
      </c>
      <c r="E414" s="79"/>
      <c r="F414" s="107"/>
      <c r="G414" s="108"/>
      <c r="H414" s="109"/>
      <c r="I414" s="141"/>
      <c r="J414" s="141"/>
      <c r="P414" s="106"/>
    </row>
    <row r="415" spans="1:17" s="68" customFormat="1" hidden="1" x14ac:dyDescent="0.25">
      <c r="A415" s="167">
        <v>1</v>
      </c>
      <c r="B415" s="10"/>
      <c r="C415" s="13"/>
      <c r="D415" s="165"/>
      <c r="F415" s="37"/>
      <c r="G415" s="4"/>
      <c r="H415" s="21"/>
      <c r="I415" s="142"/>
      <c r="J415" s="142"/>
      <c r="O415" s="121"/>
      <c r="P415" s="88"/>
      <c r="Q415" s="121"/>
    </row>
    <row r="416" spans="1:17" s="79" customFormat="1" hidden="1" x14ac:dyDescent="0.25">
      <c r="A416" s="144"/>
      <c r="B416" s="145" t="s">
        <v>20</v>
      </c>
      <c r="C416" s="144" t="s">
        <v>21</v>
      </c>
      <c r="D416" s="146">
        <f>SUM(D415:D415)</f>
        <v>0</v>
      </c>
      <c r="E416" s="68"/>
      <c r="F416" s="37"/>
      <c r="G416" s="4"/>
      <c r="H416" s="21"/>
      <c r="I416" s="135">
        <f>SUM(I415)</f>
        <v>0</v>
      </c>
      <c r="J416" s="135">
        <f>SUM(J415)</f>
        <v>0</v>
      </c>
      <c r="O416" s="193"/>
      <c r="P416" s="198"/>
      <c r="Q416" s="193"/>
    </row>
    <row r="417" spans="1:17" s="68" customFormat="1" hidden="1" x14ac:dyDescent="0.25">
      <c r="A417" s="37"/>
      <c r="B417" s="37"/>
      <c r="C417" s="37"/>
      <c r="D417" s="37"/>
      <c r="E417" s="37"/>
      <c r="F417" s="37"/>
      <c r="G417" s="4"/>
      <c r="H417" s="21"/>
      <c r="I417" s="4"/>
      <c r="J417" s="4"/>
      <c r="O417" s="121"/>
      <c r="P417" s="88"/>
      <c r="Q417" s="199"/>
    </row>
    <row r="418" spans="1:17" s="68" customFormat="1" hidden="1" x14ac:dyDescent="0.25">
      <c r="A418" s="861" t="s">
        <v>152</v>
      </c>
      <c r="B418" s="861"/>
      <c r="C418" s="861"/>
      <c r="D418" s="861"/>
      <c r="E418" s="861"/>
      <c r="F418" s="861"/>
      <c r="G418" s="861"/>
      <c r="H418" s="861"/>
      <c r="I418" s="861"/>
      <c r="J418" s="861"/>
      <c r="O418" s="121"/>
      <c r="P418" s="88"/>
      <c r="Q418" s="121"/>
    </row>
    <row r="419" spans="1:17" s="68" customFormat="1" hidden="1" x14ac:dyDescent="0.25">
      <c r="A419" s="862"/>
      <c r="B419" s="862"/>
      <c r="C419" s="862"/>
      <c r="D419" s="862"/>
      <c r="E419" s="862"/>
      <c r="F419" s="862"/>
      <c r="G419" s="67"/>
      <c r="H419" s="67"/>
      <c r="I419" s="850" t="s">
        <v>172</v>
      </c>
      <c r="J419" s="850"/>
      <c r="O419" s="121"/>
      <c r="P419" s="88"/>
      <c r="Q419" s="121"/>
    </row>
    <row r="420" spans="1:17" s="68" customFormat="1" ht="56.25" hidden="1" x14ac:dyDescent="0.25">
      <c r="A420" s="167" t="s">
        <v>24</v>
      </c>
      <c r="B420" s="167" t="s">
        <v>14</v>
      </c>
      <c r="C420" s="167" t="s">
        <v>78</v>
      </c>
      <c r="D420" s="167" t="s">
        <v>27</v>
      </c>
      <c r="E420" s="167" t="s">
        <v>79</v>
      </c>
      <c r="F420" s="167" t="s">
        <v>7</v>
      </c>
      <c r="H420" s="67"/>
      <c r="I420" s="133" t="s">
        <v>115</v>
      </c>
      <c r="J420" s="133" t="s">
        <v>173</v>
      </c>
      <c r="M420" s="76"/>
      <c r="O420" s="121"/>
      <c r="P420" s="88"/>
      <c r="Q420" s="121"/>
    </row>
    <row r="421" spans="1:17" s="68" customFormat="1" hidden="1" x14ac:dyDescent="0.25">
      <c r="A421" s="113">
        <v>1</v>
      </c>
      <c r="B421" s="113">
        <v>2</v>
      </c>
      <c r="C421" s="113">
        <v>3</v>
      </c>
      <c r="D421" s="113">
        <v>4</v>
      </c>
      <c r="E421" s="113">
        <v>5</v>
      </c>
      <c r="F421" s="113">
        <v>6</v>
      </c>
      <c r="G421" s="79"/>
      <c r="H421" s="78"/>
      <c r="I421" s="130"/>
      <c r="J421" s="130"/>
      <c r="O421" s="121"/>
      <c r="P421" s="88"/>
      <c r="Q421" s="121"/>
    </row>
    <row r="422" spans="1:17" s="68" customFormat="1" hidden="1" x14ac:dyDescent="0.25">
      <c r="A422" s="167">
        <v>1</v>
      </c>
      <c r="B422" s="10" t="s">
        <v>175</v>
      </c>
      <c r="C422" s="167"/>
      <c r="D422" s="167"/>
      <c r="E422" s="165" t="e">
        <f>F422/D422</f>
        <v>#DIV/0!</v>
      </c>
      <c r="F422" s="165"/>
      <c r="H422" s="67"/>
      <c r="I422" s="142"/>
      <c r="J422" s="142"/>
      <c r="O422" s="121"/>
      <c r="P422" s="88"/>
      <c r="Q422" s="121"/>
    </row>
    <row r="423" spans="1:17" s="79" customFormat="1" hidden="1" x14ac:dyDescent="0.25">
      <c r="A423" s="144"/>
      <c r="B423" s="145" t="s">
        <v>20</v>
      </c>
      <c r="C423" s="144" t="s">
        <v>21</v>
      </c>
      <c r="D423" s="144" t="s">
        <v>21</v>
      </c>
      <c r="E423" s="144" t="s">
        <v>21</v>
      </c>
      <c r="F423" s="146">
        <f>F422</f>
        <v>0</v>
      </c>
      <c r="G423" s="67"/>
      <c r="H423" s="67"/>
      <c r="I423" s="135">
        <f>SUM(I422)</f>
        <v>0</v>
      </c>
      <c r="J423" s="135">
        <f>SUM(J422)</f>
        <v>0</v>
      </c>
      <c r="O423" s="193"/>
      <c r="P423" s="198"/>
      <c r="Q423" s="193"/>
    </row>
    <row r="424" spans="1:17" s="68" customFormat="1" x14ac:dyDescent="0.25">
      <c r="A424" s="35"/>
      <c r="B424" s="11"/>
      <c r="C424" s="17"/>
      <c r="D424" s="17"/>
      <c r="E424" s="17"/>
      <c r="F424" s="36"/>
      <c r="G424" s="67"/>
      <c r="H424" s="67"/>
      <c r="I424" s="67"/>
      <c r="J424" s="67"/>
      <c r="O424" s="121"/>
      <c r="P424" s="88"/>
      <c r="Q424" s="121"/>
    </row>
    <row r="425" spans="1:17" x14ac:dyDescent="0.25">
      <c r="A425" s="35"/>
      <c r="B425" s="48" t="s">
        <v>100</v>
      </c>
      <c r="C425" s="164">
        <f>C426+C427+C428</f>
        <v>294000</v>
      </c>
      <c r="D425" s="194"/>
      <c r="K425" s="76" t="e">
        <f>C425-#REF!-#REF!</f>
        <v>#REF!</v>
      </c>
      <c r="P425" s="106"/>
    </row>
    <row r="426" spans="1:17" x14ac:dyDescent="0.25">
      <c r="A426" s="35"/>
      <c r="B426" s="49" t="s">
        <v>2</v>
      </c>
      <c r="C426" s="164">
        <f>F423+D416+D407+E396+F386+F376+F366+F356+F346+F336+E326+D316+D305+E294+F284+F273+F265+F250+D241+D232+E223+E211+E202+C190+C179+C168+C157+C144+E131+E116+E105+D94+E78+F69+F62+F44+E30+J22-C427-C428</f>
        <v>294000</v>
      </c>
      <c r="D426" s="195"/>
      <c r="P426" s="106"/>
    </row>
    <row r="427" spans="1:17" x14ac:dyDescent="0.25">
      <c r="A427" s="17"/>
      <c r="B427" s="11" t="s">
        <v>13</v>
      </c>
      <c r="C427" s="164">
        <f>I423+I416+I407+I396+I386+I376+I366+I346+I356+I336+I326+I316+I305+I294+I284+I273+I265+I250+I241+I232+I223+I211+I202+I190+I179+I168+I157+I144+I131+I116+I105+I94+I78+I69+I62+I44+I30</f>
        <v>0</v>
      </c>
      <c r="D427" s="195"/>
      <c r="L427" s="38"/>
      <c r="M427" s="11"/>
      <c r="N427" s="75"/>
      <c r="P427" s="106"/>
    </row>
    <row r="428" spans="1:17" x14ac:dyDescent="0.25">
      <c r="A428" s="17"/>
      <c r="B428" s="11" t="s">
        <v>106</v>
      </c>
      <c r="C428" s="164">
        <f>J423+J416+J407+J396+J386+J376+J366+J356+J346+J336+J326+J316+J305+J294+J284+J273+J265+J250+J241+J232+J223+J211+J202+J190+J179+J168+J157+J144+J131+J116+J105+J94+J78+J69+J62+J44+J30</f>
        <v>0</v>
      </c>
      <c r="D428" s="195"/>
    </row>
    <row r="429" spans="1:17" x14ac:dyDescent="0.25">
      <c r="A429" s="17"/>
      <c r="B429" s="11"/>
      <c r="C429" s="17"/>
      <c r="D429" s="17"/>
      <c r="E429" s="17"/>
      <c r="F429" s="17"/>
    </row>
    <row r="430" spans="1:17" x14ac:dyDescent="0.25">
      <c r="A430" s="17"/>
      <c r="B430" s="175" t="s">
        <v>195</v>
      </c>
      <c r="C430" s="201">
        <f>F423+D416+D407+E396+F386+F376+F366+F356+F346+F336+E326+D316+D305+E294+F284+F273+F265+F250+D241+D232+E223</f>
        <v>294000</v>
      </c>
      <c r="D430" s="17"/>
      <c r="E430" s="17"/>
      <c r="F430" s="17"/>
    </row>
    <row r="431" spans="1:17" ht="50.25" customHeight="1" x14ac:dyDescent="0.25">
      <c r="A431" s="17"/>
      <c r="B431" s="200" t="s">
        <v>196</v>
      </c>
      <c r="C431" s="202"/>
      <c r="D431" s="17"/>
      <c r="E431" s="17"/>
      <c r="F431" s="17"/>
    </row>
    <row r="432" spans="1:17" ht="45" x14ac:dyDescent="0.25">
      <c r="A432" s="17"/>
      <c r="B432" s="175" t="s">
        <v>197</v>
      </c>
      <c r="C432" s="201">
        <f>C430-C431</f>
        <v>294000</v>
      </c>
      <c r="D432" s="17"/>
      <c r="E432" s="17"/>
      <c r="F432" s="17"/>
    </row>
    <row r="433" spans="1:17" x14ac:dyDescent="0.25">
      <c r="A433" s="17"/>
      <c r="B433" s="11"/>
      <c r="C433" s="17"/>
      <c r="D433" s="17"/>
      <c r="E433" s="17"/>
      <c r="F433" s="17"/>
    </row>
    <row r="434" spans="1:17" x14ac:dyDescent="0.25">
      <c r="A434" s="17"/>
      <c r="B434" s="11"/>
      <c r="C434" s="17"/>
      <c r="D434" s="17"/>
      <c r="E434" s="17"/>
      <c r="F434" s="17"/>
    </row>
    <row r="435" spans="1:17" x14ac:dyDescent="0.25">
      <c r="A435" s="17"/>
      <c r="B435" s="11"/>
      <c r="C435" s="17"/>
      <c r="D435" s="17"/>
      <c r="E435" s="17"/>
      <c r="F435" s="17"/>
    </row>
    <row r="436" spans="1:17" hidden="1" x14ac:dyDescent="0.25">
      <c r="A436" s="17"/>
      <c r="B436" s="11"/>
      <c r="C436" s="17"/>
      <c r="D436" s="17"/>
      <c r="E436" s="17"/>
      <c r="F436" s="17"/>
    </row>
    <row r="437" spans="1:17" hidden="1" x14ac:dyDescent="0.25">
      <c r="A437" s="858" t="s">
        <v>9</v>
      </c>
      <c r="B437" s="858"/>
      <c r="C437" s="39"/>
      <c r="D437" s="928" t="s">
        <v>112</v>
      </c>
      <c r="E437" s="928"/>
      <c r="F437" s="17"/>
      <c r="G437" s="17"/>
      <c r="H437" s="17"/>
      <c r="I437" s="17"/>
      <c r="J437" s="17"/>
    </row>
    <row r="438" spans="1:17" hidden="1" x14ac:dyDescent="0.25">
      <c r="A438" s="17"/>
      <c r="B438" s="40"/>
      <c r="C438" s="161" t="s">
        <v>10</v>
      </c>
      <c r="D438" s="929" t="s">
        <v>3</v>
      </c>
      <c r="E438" s="929"/>
      <c r="F438" s="17"/>
      <c r="G438" s="17"/>
      <c r="H438" s="17"/>
      <c r="I438" s="17"/>
      <c r="J438" s="17"/>
    </row>
    <row r="439" spans="1:17" s="17" customFormat="1" hidden="1" x14ac:dyDescent="0.25">
      <c r="A439" s="927"/>
      <c r="B439" s="927"/>
      <c r="C439" s="41"/>
      <c r="D439" s="162"/>
      <c r="E439" s="42"/>
      <c r="L439" s="111"/>
      <c r="O439" s="20"/>
      <c r="P439" s="20"/>
      <c r="Q439" s="20"/>
    </row>
    <row r="440" spans="1:17" s="17" customFormat="1" hidden="1" x14ac:dyDescent="0.25">
      <c r="A440" s="927"/>
      <c r="B440" s="927"/>
      <c r="C440" s="41"/>
      <c r="D440" s="910"/>
      <c r="E440" s="910"/>
      <c r="L440" s="111"/>
      <c r="O440" s="20"/>
      <c r="P440" s="20"/>
      <c r="Q440" s="20"/>
    </row>
    <row r="441" spans="1:17" s="17" customFormat="1" hidden="1" x14ac:dyDescent="0.25">
      <c r="A441" s="20"/>
      <c r="B441" s="43"/>
      <c r="C441" s="9"/>
      <c r="D441" s="910"/>
      <c r="E441" s="910"/>
      <c r="L441" s="111"/>
      <c r="O441" s="20"/>
      <c r="P441" s="20"/>
      <c r="Q441" s="20"/>
    </row>
    <row r="442" spans="1:17" s="17" customFormat="1" hidden="1" x14ac:dyDescent="0.25">
      <c r="B442" s="40"/>
      <c r="C442" s="44"/>
      <c r="D442" s="45"/>
      <c r="E442" s="46"/>
      <c r="L442" s="111"/>
      <c r="O442" s="20"/>
      <c r="P442" s="20"/>
      <c r="Q442" s="20"/>
    </row>
    <row r="443" spans="1:17" s="17" customFormat="1" x14ac:dyDescent="0.25">
      <c r="A443" s="858" t="s">
        <v>11</v>
      </c>
      <c r="B443" s="858"/>
      <c r="C443" s="47"/>
      <c r="D443" s="928" t="e">
        <f>#REF!</f>
        <v>#REF!</v>
      </c>
      <c r="E443" s="928"/>
      <c r="L443" s="111"/>
      <c r="O443" s="20"/>
      <c r="P443" s="20"/>
      <c r="Q443" s="20"/>
    </row>
    <row r="444" spans="1:17" s="17" customFormat="1" x14ac:dyDescent="0.25">
      <c r="B444" s="40"/>
      <c r="C444" s="161" t="s">
        <v>10</v>
      </c>
      <c r="D444" s="857" t="s">
        <v>3</v>
      </c>
      <c r="E444" s="857"/>
      <c r="L444" s="111"/>
      <c r="O444" s="20"/>
      <c r="P444" s="20"/>
      <c r="Q444" s="20"/>
    </row>
    <row r="445" spans="1:17" x14ac:dyDescent="0.25">
      <c r="A445" s="851" t="e">
        <f>#REF!</f>
        <v>#REF!</v>
      </c>
      <c r="B445" s="851"/>
      <c r="C445" s="851"/>
      <c r="D445" s="851"/>
      <c r="E445" s="851"/>
      <c r="F445" s="851"/>
      <c r="G445" s="851"/>
      <c r="H445" s="851"/>
      <c r="I445" s="851"/>
      <c r="J445" s="851"/>
      <c r="K445" s="116"/>
    </row>
    <row r="447" spans="1:17" x14ac:dyDescent="0.25">
      <c r="A447" s="852" t="s">
        <v>77</v>
      </c>
      <c r="B447" s="852"/>
      <c r="C447" s="852"/>
      <c r="D447" s="852"/>
      <c r="E447" s="852"/>
      <c r="F447" s="852"/>
      <c r="G447" s="852"/>
      <c r="H447" s="852"/>
      <c r="I447" s="852"/>
      <c r="J447" s="852"/>
      <c r="K447" s="117"/>
    </row>
    <row r="449" spans="1:11" x14ac:dyDescent="0.25">
      <c r="A449" s="111"/>
      <c r="B449" s="111"/>
      <c r="C449" s="111"/>
      <c r="D449" s="111"/>
      <c r="E449" s="111"/>
      <c r="F449" s="111"/>
      <c r="G449" s="69" t="s">
        <v>104</v>
      </c>
      <c r="H449" s="2"/>
      <c r="I449" s="70"/>
      <c r="J449" s="2"/>
      <c r="K449" s="118"/>
    </row>
    <row r="450" spans="1:11" x14ac:dyDescent="0.25">
      <c r="B450" s="17"/>
    </row>
    <row r="451" spans="1:11" ht="23.25" customHeight="1" x14ac:dyDescent="0.25">
      <c r="A451" s="853" t="s">
        <v>95</v>
      </c>
      <c r="B451" s="853"/>
      <c r="C451" s="854" t="s">
        <v>97</v>
      </c>
      <c r="D451" s="855"/>
      <c r="E451" s="855"/>
      <c r="F451" s="855"/>
      <c r="G451" s="855"/>
      <c r="H451" s="855"/>
      <c r="I451" s="855"/>
      <c r="J451" s="856"/>
      <c r="K451" s="72"/>
    </row>
    <row r="452" spans="1:11" x14ac:dyDescent="0.25">
      <c r="A452" s="20"/>
      <c r="B452" s="20"/>
      <c r="C452" s="66"/>
      <c r="D452" s="66"/>
      <c r="E452" s="66"/>
      <c r="F452" s="66"/>
      <c r="G452" s="66"/>
      <c r="H452" s="66"/>
      <c r="I452" s="66"/>
      <c r="J452" s="66"/>
      <c r="K452" s="72"/>
    </row>
    <row r="454" spans="1:11" ht="53.25" customHeight="1" x14ac:dyDescent="0.25">
      <c r="A454" s="881" t="s">
        <v>307</v>
      </c>
      <c r="B454" s="881"/>
      <c r="C454" s="881"/>
      <c r="D454" s="881"/>
      <c r="E454" s="881"/>
      <c r="F454" s="881"/>
      <c r="G454" s="881"/>
      <c r="H454" s="881"/>
      <c r="I454" s="881"/>
      <c r="J454" s="881"/>
    </row>
    <row r="455" spans="1:11" x14ac:dyDescent="0.2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1" hidden="1" x14ac:dyDescent="0.25">
      <c r="A456" s="880" t="s">
        <v>191</v>
      </c>
      <c r="B456" s="880"/>
      <c r="C456" s="880"/>
      <c r="D456" s="880"/>
      <c r="E456" s="880"/>
      <c r="F456" s="880"/>
      <c r="G456" s="880"/>
      <c r="H456" s="880"/>
      <c r="I456" s="880"/>
      <c r="J456" s="880"/>
      <c r="K456" s="123"/>
    </row>
    <row r="457" spans="1:11" hidden="1" x14ac:dyDescent="0.2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0"/>
    </row>
    <row r="458" spans="1:11" hidden="1" x14ac:dyDescent="0.25">
      <c r="A458" s="882" t="s">
        <v>120</v>
      </c>
      <c r="B458" s="882"/>
      <c r="C458" s="882"/>
      <c r="D458" s="882"/>
      <c r="E458" s="882"/>
      <c r="F458" s="882"/>
      <c r="G458" s="882"/>
      <c r="H458" s="882"/>
      <c r="I458" s="882"/>
      <c r="J458" s="882"/>
      <c r="K458" s="125"/>
    </row>
    <row r="459" spans="1:11" hidden="1" x14ac:dyDescent="0.25">
      <c r="B459" s="111"/>
      <c r="C459" s="111"/>
      <c r="D459" s="111"/>
      <c r="E459" s="111"/>
      <c r="F459" s="111"/>
      <c r="G459" s="111"/>
      <c r="H459" s="111"/>
      <c r="I459" s="111"/>
      <c r="J459" s="111"/>
      <c r="K459" s="176"/>
    </row>
    <row r="460" spans="1:11" hidden="1" x14ac:dyDescent="0.25">
      <c r="B460" s="11"/>
      <c r="C460" s="11"/>
      <c r="D460" s="20"/>
      <c r="E460" s="20"/>
      <c r="F460" s="20"/>
      <c r="G460" s="20"/>
      <c r="H460" s="20"/>
      <c r="I460" s="20"/>
      <c r="J460" s="20"/>
      <c r="K460" s="119"/>
    </row>
    <row r="461" spans="1:11" hidden="1" x14ac:dyDescent="0.25">
      <c r="A461" s="875" t="s">
        <v>24</v>
      </c>
      <c r="B461" s="875" t="s">
        <v>22</v>
      </c>
      <c r="C461" s="875" t="s">
        <v>23</v>
      </c>
      <c r="D461" s="877" t="s">
        <v>16</v>
      </c>
      <c r="E461" s="878"/>
      <c r="F461" s="878"/>
      <c r="G461" s="879"/>
      <c r="H461" s="884" t="s">
        <v>17</v>
      </c>
      <c r="I461" s="884" t="s">
        <v>25</v>
      </c>
      <c r="J461" s="874" t="s">
        <v>168</v>
      </c>
      <c r="K461" s="18"/>
    </row>
    <row r="462" spans="1:11" hidden="1" x14ac:dyDescent="0.25">
      <c r="A462" s="883"/>
      <c r="B462" s="883"/>
      <c r="C462" s="883"/>
      <c r="D462" s="875" t="s">
        <v>6</v>
      </c>
      <c r="E462" s="877" t="s">
        <v>1</v>
      </c>
      <c r="F462" s="878"/>
      <c r="G462" s="879"/>
      <c r="H462" s="885"/>
      <c r="I462" s="885"/>
      <c r="J462" s="874"/>
      <c r="K462" s="21"/>
    </row>
    <row r="463" spans="1:11" ht="93" hidden="1" x14ac:dyDescent="0.25">
      <c r="A463" s="876"/>
      <c r="B463" s="876"/>
      <c r="C463" s="876"/>
      <c r="D463" s="876"/>
      <c r="E463" s="167" t="s">
        <v>18</v>
      </c>
      <c r="F463" s="167" t="s">
        <v>26</v>
      </c>
      <c r="G463" s="167" t="s">
        <v>19</v>
      </c>
      <c r="H463" s="886"/>
      <c r="I463" s="886"/>
      <c r="J463" s="874"/>
      <c r="K463" s="180"/>
    </row>
    <row r="464" spans="1:11" hidden="1" x14ac:dyDescent="0.25">
      <c r="A464" s="113">
        <v>1</v>
      </c>
      <c r="B464" s="113">
        <v>2</v>
      </c>
      <c r="C464" s="113">
        <v>3</v>
      </c>
      <c r="D464" s="113">
        <v>4</v>
      </c>
      <c r="E464" s="113">
        <v>5</v>
      </c>
      <c r="F464" s="113">
        <v>6</v>
      </c>
      <c r="G464" s="113">
        <v>7</v>
      </c>
      <c r="H464" s="113">
        <v>8</v>
      </c>
      <c r="I464" s="113">
        <v>9</v>
      </c>
      <c r="J464" s="113">
        <v>10</v>
      </c>
      <c r="K464" s="180"/>
    </row>
    <row r="465" spans="1:17" hidden="1" x14ac:dyDescent="0.25">
      <c r="A465" s="167" t="s">
        <v>89</v>
      </c>
      <c r="B465" s="10"/>
      <c r="C465" s="165"/>
      <c r="D465" s="165">
        <f>F465+G465+E465</f>
        <v>0</v>
      </c>
      <c r="E465" s="165"/>
      <c r="F465" s="165"/>
      <c r="G465" s="165">
        <f>ROUND((J465-K465)/12,2)</f>
        <v>0</v>
      </c>
      <c r="H465" s="165">
        <v>0</v>
      </c>
      <c r="I465" s="165"/>
      <c r="J465" s="5"/>
      <c r="K465" s="183">
        <f>ROUND((E465+F465)*12,2)</f>
        <v>0</v>
      </c>
      <c r="M465" s="75"/>
      <c r="N465" s="181"/>
      <c r="O465" s="185"/>
    </row>
    <row r="466" spans="1:17" s="78" customFormat="1" hidden="1" x14ac:dyDescent="0.25">
      <c r="A466" s="144"/>
      <c r="B466" s="145" t="s">
        <v>20</v>
      </c>
      <c r="C466" s="146">
        <f>SUM(C465:C465)</f>
        <v>0</v>
      </c>
      <c r="D466" s="146">
        <f>SUM(D465:D465)</f>
        <v>0</v>
      </c>
      <c r="E466" s="144" t="s">
        <v>21</v>
      </c>
      <c r="F466" s="144" t="s">
        <v>21</v>
      </c>
      <c r="G466" s="144" t="s">
        <v>21</v>
      </c>
      <c r="H466" s="144" t="s">
        <v>21</v>
      </c>
      <c r="I466" s="144" t="s">
        <v>21</v>
      </c>
      <c r="J466" s="146">
        <f>SUM(J465:J465)</f>
        <v>0</v>
      </c>
      <c r="K466" s="182"/>
      <c r="M466" s="75"/>
      <c r="N466" s="181"/>
      <c r="O466" s="185"/>
      <c r="P466" s="184"/>
      <c r="Q466" s="188"/>
    </row>
    <row r="467" spans="1:17" hidden="1" x14ac:dyDescent="0.25">
      <c r="K467" s="114"/>
    </row>
    <row r="468" spans="1:17" hidden="1" x14ac:dyDescent="0.25">
      <c r="A468" s="868" t="s">
        <v>124</v>
      </c>
      <c r="B468" s="868"/>
      <c r="C468" s="868"/>
      <c r="D468" s="868"/>
      <c r="E468" s="868"/>
      <c r="F468" s="868"/>
      <c r="G468" s="868"/>
      <c r="H468" s="868"/>
      <c r="I468" s="868"/>
      <c r="J468" s="868"/>
      <c r="K468" s="115"/>
    </row>
    <row r="469" spans="1:17" hidden="1" x14ac:dyDescent="0.25">
      <c r="A469" s="174"/>
      <c r="B469" s="174"/>
      <c r="C469" s="174"/>
      <c r="D469" s="174"/>
      <c r="E469" s="174"/>
      <c r="F469" s="174"/>
      <c r="G469" s="174"/>
      <c r="H469" s="174"/>
      <c r="I469" s="850" t="s">
        <v>172</v>
      </c>
      <c r="J469" s="850"/>
    </row>
    <row r="470" spans="1:17" ht="56.25" hidden="1" x14ac:dyDescent="0.25">
      <c r="A470" s="14" t="s">
        <v>24</v>
      </c>
      <c r="B470" s="14" t="s">
        <v>14</v>
      </c>
      <c r="C470" s="167" t="s">
        <v>132</v>
      </c>
      <c r="D470" s="167" t="s">
        <v>133</v>
      </c>
      <c r="E470" s="167" t="s">
        <v>134</v>
      </c>
      <c r="G470" s="174"/>
      <c r="H470" s="174"/>
      <c r="I470" s="133" t="s">
        <v>115</v>
      </c>
      <c r="J470" s="133" t="s">
        <v>173</v>
      </c>
      <c r="K470" s="120"/>
    </row>
    <row r="471" spans="1:17" hidden="1" x14ac:dyDescent="0.25">
      <c r="A471" s="91">
        <v>1</v>
      </c>
      <c r="B471" s="91">
        <v>2</v>
      </c>
      <c r="C471" s="113">
        <v>3</v>
      </c>
      <c r="D471" s="113">
        <v>4</v>
      </c>
      <c r="E471" s="113">
        <v>5</v>
      </c>
      <c r="G471" s="174"/>
      <c r="H471" s="174"/>
      <c r="I471" s="134"/>
      <c r="J471" s="133"/>
    </row>
    <row r="472" spans="1:17" ht="139.5" hidden="1" x14ac:dyDescent="0.25">
      <c r="A472" s="84">
        <v>1</v>
      </c>
      <c r="B472" s="90" t="s">
        <v>123</v>
      </c>
      <c r="C472" s="165"/>
      <c r="D472" s="77">
        <v>12</v>
      </c>
      <c r="E472" s="85"/>
      <c r="G472" s="86"/>
      <c r="H472" s="87"/>
      <c r="I472" s="138"/>
      <c r="J472" s="138"/>
    </row>
    <row r="473" spans="1:17" hidden="1" x14ac:dyDescent="0.25">
      <c r="A473" s="84">
        <v>2</v>
      </c>
      <c r="B473" s="90" t="s">
        <v>160</v>
      </c>
      <c r="C473" s="165"/>
      <c r="D473" s="77"/>
      <c r="E473" s="85"/>
      <c r="G473" s="86"/>
      <c r="H473" s="87"/>
      <c r="I473" s="138"/>
      <c r="J473" s="138"/>
    </row>
    <row r="474" spans="1:17" hidden="1" x14ac:dyDescent="0.25">
      <c r="A474" s="147"/>
      <c r="B474" s="145" t="s">
        <v>20</v>
      </c>
      <c r="C474" s="148"/>
      <c r="D474" s="149"/>
      <c r="E474" s="146">
        <f>E473+E472</f>
        <v>0</v>
      </c>
      <c r="G474" s="174"/>
      <c r="H474" s="174"/>
      <c r="I474" s="135">
        <f>SUM(I472:I473)</f>
        <v>0</v>
      </c>
      <c r="J474" s="135">
        <f>SUM(J472:J473)</f>
        <v>0</v>
      </c>
    </row>
    <row r="475" spans="1:17" hidden="1" x14ac:dyDescent="0.25"/>
    <row r="476" spans="1:17" hidden="1" x14ac:dyDescent="0.25">
      <c r="A476" s="880" t="s">
        <v>190</v>
      </c>
      <c r="B476" s="880"/>
      <c r="C476" s="880"/>
      <c r="D476" s="880"/>
      <c r="E476" s="880"/>
      <c r="F476" s="880"/>
      <c r="G476" s="880"/>
      <c r="H476" s="880"/>
      <c r="I476" s="880"/>
      <c r="J476" s="880"/>
    </row>
    <row r="477" spans="1:17" hidden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</row>
    <row r="478" spans="1:17" hidden="1" x14ac:dyDescent="0.25">
      <c r="A478" s="865" t="s">
        <v>121</v>
      </c>
      <c r="B478" s="865"/>
      <c r="C478" s="865"/>
      <c r="D478" s="865"/>
      <c r="E478" s="865"/>
      <c r="F478" s="865"/>
      <c r="G478" s="865"/>
      <c r="H478" s="865"/>
      <c r="I478" s="865"/>
      <c r="J478" s="865"/>
      <c r="K478" s="125"/>
    </row>
    <row r="479" spans="1:17" hidden="1" x14ac:dyDescent="0.25">
      <c r="A479" s="163"/>
      <c r="B479" s="24"/>
      <c r="C479" s="163"/>
      <c r="D479" s="163"/>
      <c r="E479" s="163"/>
      <c r="F479" s="163"/>
      <c r="I479" s="850" t="s">
        <v>172</v>
      </c>
      <c r="J479" s="850"/>
      <c r="K479" s="111"/>
    </row>
    <row r="480" spans="1:17" ht="69.75" hidden="1" x14ac:dyDescent="0.25">
      <c r="A480" s="167" t="s">
        <v>24</v>
      </c>
      <c r="B480" s="167" t="s">
        <v>14</v>
      </c>
      <c r="C480" s="167" t="s">
        <v>40</v>
      </c>
      <c r="D480" s="167" t="s">
        <v>38</v>
      </c>
      <c r="E480" s="167" t="s">
        <v>39</v>
      </c>
      <c r="F480" s="167" t="s">
        <v>80</v>
      </c>
      <c r="I480" s="133" t="s">
        <v>115</v>
      </c>
      <c r="J480" s="133" t="s">
        <v>173</v>
      </c>
      <c r="K480" s="122"/>
      <c r="O480" s="106"/>
    </row>
    <row r="481" spans="1:17" hidden="1" x14ac:dyDescent="0.25">
      <c r="A481" s="113">
        <v>1</v>
      </c>
      <c r="B481" s="113">
        <v>2</v>
      </c>
      <c r="C481" s="113">
        <v>3</v>
      </c>
      <c r="D481" s="113">
        <v>4</v>
      </c>
      <c r="E481" s="113">
        <v>5</v>
      </c>
      <c r="F481" s="113">
        <v>6</v>
      </c>
      <c r="G481" s="78"/>
      <c r="H481" s="78"/>
      <c r="I481" s="136"/>
      <c r="J481" s="136"/>
      <c r="O481" s="106"/>
    </row>
    <row r="482" spans="1:17" ht="69.75" hidden="1" x14ac:dyDescent="0.25">
      <c r="A482" s="167">
        <v>1</v>
      </c>
      <c r="B482" s="10" t="s">
        <v>28</v>
      </c>
      <c r="C482" s="167" t="s">
        <v>21</v>
      </c>
      <c r="D482" s="167" t="s">
        <v>21</v>
      </c>
      <c r="E482" s="167" t="s">
        <v>21</v>
      </c>
      <c r="F482" s="5">
        <f>F484</f>
        <v>0</v>
      </c>
      <c r="I482" s="137">
        <f>I484</f>
        <v>0</v>
      </c>
      <c r="J482" s="137">
        <f>J484</f>
        <v>0</v>
      </c>
      <c r="O482" s="106"/>
    </row>
    <row r="483" spans="1:17" s="78" customFormat="1" hidden="1" x14ac:dyDescent="0.25">
      <c r="A483" s="873" t="s">
        <v>29</v>
      </c>
      <c r="B483" s="10" t="s">
        <v>1</v>
      </c>
      <c r="C483" s="167"/>
      <c r="D483" s="167"/>
      <c r="E483" s="167"/>
      <c r="F483" s="5"/>
      <c r="G483" s="67"/>
      <c r="H483" s="67"/>
      <c r="I483" s="137"/>
      <c r="J483" s="137"/>
      <c r="K483" s="79"/>
      <c r="O483" s="186"/>
      <c r="P483" s="188"/>
      <c r="Q483" s="188"/>
    </row>
    <row r="484" spans="1:17" ht="69.75" hidden="1" x14ac:dyDescent="0.25">
      <c r="A484" s="873"/>
      <c r="B484" s="10" t="s">
        <v>30</v>
      </c>
      <c r="C484" s="167" t="e">
        <f>F484/E484/D484</f>
        <v>#DIV/0!</v>
      </c>
      <c r="D484" s="167"/>
      <c r="E484" s="167"/>
      <c r="F484" s="5"/>
      <c r="I484" s="143"/>
      <c r="J484" s="143"/>
      <c r="O484" s="106"/>
    </row>
    <row r="485" spans="1:17" ht="69.75" hidden="1" x14ac:dyDescent="0.25">
      <c r="A485" s="167">
        <v>2</v>
      </c>
      <c r="B485" s="10" t="s">
        <v>34</v>
      </c>
      <c r="C485" s="167" t="s">
        <v>21</v>
      </c>
      <c r="D485" s="167" t="s">
        <v>21</v>
      </c>
      <c r="E485" s="167" t="s">
        <v>21</v>
      </c>
      <c r="F485" s="5">
        <f>F487</f>
        <v>0</v>
      </c>
      <c r="I485" s="137">
        <f>I487</f>
        <v>0</v>
      </c>
      <c r="J485" s="137">
        <f>J487</f>
        <v>0</v>
      </c>
      <c r="O485" s="106"/>
    </row>
    <row r="486" spans="1:17" hidden="1" x14ac:dyDescent="0.25">
      <c r="A486" s="873" t="s">
        <v>35</v>
      </c>
      <c r="B486" s="10" t="s">
        <v>1</v>
      </c>
      <c r="C486" s="167"/>
      <c r="D486" s="167"/>
      <c r="E486" s="167"/>
      <c r="F486" s="5"/>
      <c r="I486" s="137"/>
      <c r="J486" s="137"/>
      <c r="O486" s="106"/>
    </row>
    <row r="487" spans="1:17" ht="69.75" hidden="1" x14ac:dyDescent="0.25">
      <c r="A487" s="873"/>
      <c r="B487" s="10" t="s">
        <v>30</v>
      </c>
      <c r="C487" s="167" t="e">
        <f t="shared" ref="C487" si="11">F487/E487/D487</f>
        <v>#DIV/0!</v>
      </c>
      <c r="D487" s="167"/>
      <c r="E487" s="167"/>
      <c r="F487" s="5"/>
      <c r="I487" s="143"/>
      <c r="J487" s="143"/>
      <c r="O487" s="106"/>
    </row>
    <row r="488" spans="1:17" hidden="1" x14ac:dyDescent="0.25">
      <c r="A488" s="147"/>
      <c r="B488" s="145" t="s">
        <v>20</v>
      </c>
      <c r="C488" s="144" t="s">
        <v>21</v>
      </c>
      <c r="D488" s="144" t="s">
        <v>21</v>
      </c>
      <c r="E488" s="144" t="s">
        <v>21</v>
      </c>
      <c r="F488" s="146">
        <f>F485+F482</f>
        <v>0</v>
      </c>
      <c r="I488" s="137">
        <f>I482+I485</f>
        <v>0</v>
      </c>
      <c r="J488" s="137">
        <f>J482+J485</f>
        <v>0</v>
      </c>
      <c r="O488" s="106"/>
    </row>
    <row r="489" spans="1:17" hidden="1" x14ac:dyDescent="0.25">
      <c r="A489" s="17"/>
      <c r="B489" s="11"/>
      <c r="C489" s="17"/>
      <c r="D489" s="17"/>
      <c r="E489" s="17"/>
      <c r="F489" s="17"/>
      <c r="G489" s="121"/>
      <c r="O489" s="106"/>
    </row>
    <row r="490" spans="1:17" hidden="1" x14ac:dyDescent="0.25">
      <c r="A490" s="865" t="s">
        <v>118</v>
      </c>
      <c r="B490" s="865"/>
      <c r="C490" s="865"/>
      <c r="D490" s="865"/>
      <c r="E490" s="865"/>
      <c r="F490" s="865"/>
      <c r="G490" s="865"/>
      <c r="H490" s="865"/>
      <c r="I490" s="865"/>
      <c r="J490" s="865"/>
      <c r="O490" s="106"/>
    </row>
    <row r="491" spans="1:17" hidden="1" x14ac:dyDescent="0.25">
      <c r="A491" s="163"/>
      <c r="B491" s="24"/>
      <c r="C491" s="163"/>
      <c r="D491" s="163"/>
      <c r="E491" s="163"/>
      <c r="F491" s="163"/>
      <c r="I491" s="850" t="s">
        <v>172</v>
      </c>
      <c r="J491" s="850"/>
      <c r="O491" s="106"/>
    </row>
    <row r="492" spans="1:17" ht="69.75" hidden="1" x14ac:dyDescent="0.25">
      <c r="A492" s="167" t="s">
        <v>24</v>
      </c>
      <c r="B492" s="167" t="s">
        <v>14</v>
      </c>
      <c r="C492" s="167" t="s">
        <v>163</v>
      </c>
      <c r="D492" s="167" t="s">
        <v>38</v>
      </c>
      <c r="E492" s="167" t="s">
        <v>39</v>
      </c>
      <c r="F492" s="167" t="s">
        <v>80</v>
      </c>
      <c r="I492" s="133" t="s">
        <v>115</v>
      </c>
      <c r="J492" s="133" t="s">
        <v>173</v>
      </c>
      <c r="K492" s="122"/>
      <c r="O492" s="106"/>
    </row>
    <row r="493" spans="1:17" hidden="1" x14ac:dyDescent="0.25">
      <c r="A493" s="112">
        <v>1</v>
      </c>
      <c r="B493" s="112">
        <v>2</v>
      </c>
      <c r="C493" s="112">
        <v>3</v>
      </c>
      <c r="D493" s="112">
        <v>4</v>
      </c>
      <c r="E493" s="112">
        <v>5</v>
      </c>
      <c r="F493" s="112">
        <v>6</v>
      </c>
      <c r="G493" s="8"/>
      <c r="H493" s="8"/>
      <c r="I493" s="136"/>
      <c r="J493" s="136"/>
      <c r="O493" s="106"/>
    </row>
    <row r="494" spans="1:17" ht="69.75" hidden="1" x14ac:dyDescent="0.25">
      <c r="A494" s="167">
        <v>1</v>
      </c>
      <c r="B494" s="10" t="s">
        <v>28</v>
      </c>
      <c r="C494" s="167" t="s">
        <v>21</v>
      </c>
      <c r="D494" s="167" t="s">
        <v>21</v>
      </c>
      <c r="E494" s="167" t="s">
        <v>21</v>
      </c>
      <c r="F494" s="5">
        <f>F496+F498+F497+F499</f>
        <v>0</v>
      </c>
      <c r="I494" s="137">
        <f>I496+I497+I498+I499</f>
        <v>0</v>
      </c>
      <c r="J494" s="137">
        <f>J496+J497+J498+J499</f>
        <v>0</v>
      </c>
      <c r="O494" s="106"/>
    </row>
    <row r="495" spans="1:17" s="8" customFormat="1" hidden="1" x14ac:dyDescent="0.25">
      <c r="A495" s="167"/>
      <c r="B495" s="10" t="s">
        <v>1</v>
      </c>
      <c r="C495" s="167"/>
      <c r="D495" s="167"/>
      <c r="E495" s="167"/>
      <c r="F495" s="5"/>
      <c r="G495" s="67"/>
      <c r="H495" s="67"/>
      <c r="I495" s="137"/>
      <c r="J495" s="137"/>
      <c r="K495" s="80"/>
      <c r="O495" s="187"/>
      <c r="P495" s="192"/>
      <c r="Q495" s="192"/>
    </row>
    <row r="496" spans="1:17" ht="46.5" hidden="1" x14ac:dyDescent="0.25">
      <c r="A496" s="167" t="s">
        <v>29</v>
      </c>
      <c r="B496" s="10" t="s">
        <v>32</v>
      </c>
      <c r="C496" s="167" t="e">
        <f t="shared" ref="C496:C497" si="12">F496/E496/D496</f>
        <v>#DIV/0!</v>
      </c>
      <c r="D496" s="167"/>
      <c r="E496" s="167"/>
      <c r="F496" s="5"/>
      <c r="I496" s="143"/>
      <c r="J496" s="143"/>
      <c r="O496" s="106"/>
    </row>
    <row r="497" spans="1:15" ht="46.5" hidden="1" x14ac:dyDescent="0.25">
      <c r="A497" s="167" t="s">
        <v>31</v>
      </c>
      <c r="B497" s="10" t="s">
        <v>33</v>
      </c>
      <c r="C497" s="167" t="e">
        <f t="shared" si="12"/>
        <v>#DIV/0!</v>
      </c>
      <c r="D497" s="167"/>
      <c r="E497" s="167"/>
      <c r="F497" s="5"/>
      <c r="I497" s="143"/>
      <c r="J497" s="143"/>
      <c r="O497" s="106"/>
    </row>
    <row r="498" spans="1:15" hidden="1" x14ac:dyDescent="0.25">
      <c r="A498" s="167"/>
      <c r="B498" s="10"/>
      <c r="C498" s="167"/>
      <c r="D498" s="167"/>
      <c r="E498" s="167"/>
      <c r="F498" s="5"/>
      <c r="I498" s="143"/>
      <c r="J498" s="143"/>
      <c r="O498" s="106"/>
    </row>
    <row r="499" spans="1:15" hidden="1" x14ac:dyDescent="0.25">
      <c r="A499" s="167"/>
      <c r="B499" s="10"/>
      <c r="C499" s="167"/>
      <c r="D499" s="167"/>
      <c r="E499" s="167"/>
      <c r="F499" s="5"/>
      <c r="I499" s="143"/>
      <c r="J499" s="143"/>
      <c r="O499" s="106"/>
    </row>
    <row r="500" spans="1:15" ht="69.75" hidden="1" x14ac:dyDescent="0.25">
      <c r="A500" s="167">
        <v>2</v>
      </c>
      <c r="B500" s="10" t="s">
        <v>34</v>
      </c>
      <c r="C500" s="167" t="s">
        <v>21</v>
      </c>
      <c r="D500" s="167" t="s">
        <v>21</v>
      </c>
      <c r="E500" s="167" t="s">
        <v>21</v>
      </c>
      <c r="F500" s="5">
        <f>F502+F504+F503+F505</f>
        <v>0</v>
      </c>
      <c r="I500" s="137">
        <f>I502+I503+I504+I505</f>
        <v>0</v>
      </c>
      <c r="J500" s="137">
        <f>J502+J503+J504+J505</f>
        <v>0</v>
      </c>
      <c r="O500" s="106"/>
    </row>
    <row r="501" spans="1:15" hidden="1" x14ac:dyDescent="0.25">
      <c r="A501" s="167"/>
      <c r="B501" s="10" t="s">
        <v>1</v>
      </c>
      <c r="C501" s="167"/>
      <c r="D501" s="167"/>
      <c r="E501" s="167"/>
      <c r="F501" s="5"/>
      <c r="I501" s="137"/>
      <c r="J501" s="137"/>
      <c r="O501" s="106"/>
    </row>
    <row r="502" spans="1:15" ht="46.5" hidden="1" x14ac:dyDescent="0.25">
      <c r="A502" s="167" t="s">
        <v>35</v>
      </c>
      <c r="B502" s="10" t="s">
        <v>32</v>
      </c>
      <c r="C502" s="167" t="e">
        <f t="shared" ref="C502:C503" si="13">F502/E502/D502</f>
        <v>#DIV/0!</v>
      </c>
      <c r="D502" s="167"/>
      <c r="E502" s="167"/>
      <c r="F502" s="5"/>
      <c r="I502" s="143"/>
      <c r="J502" s="143"/>
      <c r="O502" s="106"/>
    </row>
    <row r="503" spans="1:15" ht="46.5" hidden="1" x14ac:dyDescent="0.25">
      <c r="A503" s="167" t="s">
        <v>36</v>
      </c>
      <c r="B503" s="10" t="s">
        <v>33</v>
      </c>
      <c r="C503" s="167" t="e">
        <f t="shared" si="13"/>
        <v>#DIV/0!</v>
      </c>
      <c r="D503" s="167"/>
      <c r="E503" s="167"/>
      <c r="F503" s="5"/>
      <c r="I503" s="143"/>
      <c r="J503" s="143"/>
      <c r="O503" s="106"/>
    </row>
    <row r="504" spans="1:15" hidden="1" x14ac:dyDescent="0.25">
      <c r="A504" s="167"/>
      <c r="B504" s="10"/>
      <c r="C504" s="167"/>
      <c r="D504" s="167"/>
      <c r="E504" s="167"/>
      <c r="F504" s="5"/>
      <c r="I504" s="143"/>
      <c r="J504" s="143"/>
      <c r="O504" s="106"/>
    </row>
    <row r="505" spans="1:15" hidden="1" x14ac:dyDescent="0.25">
      <c r="A505" s="167"/>
      <c r="B505" s="10"/>
      <c r="C505" s="167"/>
      <c r="D505" s="167"/>
      <c r="E505" s="167"/>
      <c r="F505" s="5"/>
      <c r="I505" s="143"/>
      <c r="J505" s="143"/>
      <c r="O505" s="106"/>
    </row>
    <row r="506" spans="1:15" hidden="1" x14ac:dyDescent="0.25">
      <c r="A506" s="147"/>
      <c r="B506" s="145" t="s">
        <v>20</v>
      </c>
      <c r="C506" s="144" t="s">
        <v>21</v>
      </c>
      <c r="D506" s="144" t="s">
        <v>21</v>
      </c>
      <c r="E506" s="144" t="s">
        <v>21</v>
      </c>
      <c r="F506" s="146">
        <f>F500+F494</f>
        <v>0</v>
      </c>
      <c r="I506" s="137">
        <f>I494+I500</f>
        <v>0</v>
      </c>
      <c r="J506" s="137">
        <f>J494+J500</f>
        <v>0</v>
      </c>
      <c r="O506" s="106"/>
    </row>
    <row r="507" spans="1:15" hidden="1" x14ac:dyDescent="0.25">
      <c r="A507" s="17"/>
      <c r="B507" s="11"/>
      <c r="C507" s="17"/>
      <c r="D507" s="17"/>
      <c r="E507" s="17"/>
      <c r="F507" s="17"/>
      <c r="O507" s="106"/>
    </row>
    <row r="508" spans="1:15" hidden="1" x14ac:dyDescent="0.25">
      <c r="A508" s="865" t="s">
        <v>119</v>
      </c>
      <c r="B508" s="865"/>
      <c r="C508" s="865"/>
      <c r="D508" s="865"/>
      <c r="E508" s="865"/>
      <c r="F508" s="865"/>
      <c r="G508" s="865"/>
      <c r="H508" s="865"/>
      <c r="I508" s="865"/>
      <c r="J508" s="865"/>
      <c r="O508" s="106"/>
    </row>
    <row r="509" spans="1:15" hidden="1" x14ac:dyDescent="0.25">
      <c r="A509" s="163"/>
      <c r="B509" s="24"/>
      <c r="C509" s="163"/>
      <c r="D509" s="163"/>
      <c r="E509" s="163"/>
      <c r="F509" s="163"/>
      <c r="I509" s="850" t="s">
        <v>172</v>
      </c>
      <c r="J509" s="850"/>
      <c r="O509" s="106"/>
    </row>
    <row r="510" spans="1:15" ht="93" hidden="1" x14ac:dyDescent="0.25">
      <c r="A510" s="167" t="s">
        <v>24</v>
      </c>
      <c r="B510" s="167" t="s">
        <v>14</v>
      </c>
      <c r="C510" s="167" t="s">
        <v>43</v>
      </c>
      <c r="D510" s="167" t="s">
        <v>41</v>
      </c>
      <c r="E510" s="167" t="s">
        <v>44</v>
      </c>
      <c r="F510" s="167" t="s">
        <v>42</v>
      </c>
      <c r="I510" s="133" t="s">
        <v>115</v>
      </c>
      <c r="J510" s="133" t="s">
        <v>173</v>
      </c>
      <c r="K510" s="122"/>
      <c r="O510" s="106"/>
    </row>
    <row r="511" spans="1:15" hidden="1" x14ac:dyDescent="0.25">
      <c r="A511" s="113">
        <v>1</v>
      </c>
      <c r="B511" s="113">
        <v>2</v>
      </c>
      <c r="C511" s="113">
        <v>3</v>
      </c>
      <c r="D511" s="113">
        <v>4</v>
      </c>
      <c r="E511" s="113">
        <v>5</v>
      </c>
      <c r="F511" s="113">
        <v>6</v>
      </c>
      <c r="G511" s="78"/>
      <c r="H511" s="78"/>
      <c r="I511" s="136"/>
      <c r="J511" s="136"/>
      <c r="O511" s="106"/>
    </row>
    <row r="512" spans="1:15" hidden="1" x14ac:dyDescent="0.25">
      <c r="A512" s="167">
        <v>1</v>
      </c>
      <c r="B512" s="10" t="s">
        <v>45</v>
      </c>
      <c r="C512" s="167"/>
      <c r="D512" s="167"/>
      <c r="E512" s="167">
        <v>50</v>
      </c>
      <c r="F512" s="5">
        <f>E512*D512*C512</f>
        <v>0</v>
      </c>
      <c r="I512" s="138"/>
      <c r="J512" s="138"/>
      <c r="O512" s="106"/>
    </row>
    <row r="513" spans="1:17" s="78" customFormat="1" hidden="1" x14ac:dyDescent="0.25">
      <c r="A513" s="147"/>
      <c r="B513" s="145" t="s">
        <v>20</v>
      </c>
      <c r="C513" s="144" t="s">
        <v>21</v>
      </c>
      <c r="D513" s="144" t="s">
        <v>21</v>
      </c>
      <c r="E513" s="144" t="s">
        <v>21</v>
      </c>
      <c r="F513" s="146">
        <f>F512</f>
        <v>0</v>
      </c>
      <c r="G513" s="67"/>
      <c r="H513" s="67"/>
      <c r="I513" s="135">
        <f>I512</f>
        <v>0</v>
      </c>
      <c r="J513" s="135">
        <f>J512</f>
        <v>0</v>
      </c>
      <c r="K513" s="79"/>
      <c r="O513" s="186"/>
      <c r="P513" s="188"/>
      <c r="Q513" s="188"/>
    </row>
    <row r="514" spans="1:17" hidden="1" x14ac:dyDescent="0.25">
      <c r="O514" s="106"/>
    </row>
    <row r="515" spans="1:17" ht="65.25" hidden="1" customHeight="1" x14ac:dyDescent="0.25">
      <c r="A515" s="871" t="s">
        <v>189</v>
      </c>
      <c r="B515" s="871"/>
      <c r="C515" s="871"/>
      <c r="D515" s="871"/>
      <c r="E515" s="871"/>
      <c r="F515" s="871"/>
      <c r="G515" s="871"/>
      <c r="H515" s="871"/>
      <c r="I515" s="871"/>
      <c r="J515" s="871"/>
      <c r="O515" s="106"/>
    </row>
    <row r="516" spans="1:17" hidden="1" x14ac:dyDescent="0.2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7" hidden="1" x14ac:dyDescent="0.25">
      <c r="A517" s="861" t="s">
        <v>118</v>
      </c>
      <c r="B517" s="861"/>
      <c r="C517" s="861"/>
      <c r="D517" s="861"/>
      <c r="E517" s="861"/>
      <c r="F517" s="861"/>
      <c r="G517" s="861"/>
      <c r="H517" s="861"/>
      <c r="I517" s="861"/>
      <c r="J517" s="861"/>
      <c r="K517" s="124"/>
    </row>
    <row r="518" spans="1:17" hidden="1" x14ac:dyDescent="0.25">
      <c r="A518" s="862"/>
      <c r="B518" s="862"/>
      <c r="C518" s="862"/>
      <c r="D518" s="862"/>
      <c r="E518" s="862"/>
      <c r="F518" s="17"/>
      <c r="I518" s="850" t="s">
        <v>172</v>
      </c>
      <c r="J518" s="850"/>
      <c r="K518" s="170"/>
    </row>
    <row r="519" spans="1:17" ht="56.25" hidden="1" x14ac:dyDescent="0.25">
      <c r="A519" s="167" t="s">
        <v>15</v>
      </c>
      <c r="B519" s="167" t="s">
        <v>14</v>
      </c>
      <c r="C519" s="167" t="s">
        <v>27</v>
      </c>
      <c r="D519" s="167" t="s">
        <v>75</v>
      </c>
      <c r="E519" s="167" t="s">
        <v>76</v>
      </c>
      <c r="I519" s="133" t="s">
        <v>115</v>
      </c>
      <c r="J519" s="133" t="s">
        <v>173</v>
      </c>
      <c r="K519" s="81"/>
    </row>
    <row r="520" spans="1:17" hidden="1" x14ac:dyDescent="0.25">
      <c r="A520" s="113">
        <v>1</v>
      </c>
      <c r="B520" s="113">
        <v>2</v>
      </c>
      <c r="C520" s="113">
        <v>3</v>
      </c>
      <c r="D520" s="113">
        <v>4</v>
      </c>
      <c r="E520" s="113">
        <v>5</v>
      </c>
      <c r="F520" s="78"/>
      <c r="G520" s="78"/>
      <c r="H520" s="78"/>
      <c r="I520" s="136"/>
      <c r="J520" s="136"/>
    </row>
    <row r="521" spans="1:17" ht="139.5" hidden="1" x14ac:dyDescent="0.25">
      <c r="A521" s="167">
        <v>1</v>
      </c>
      <c r="B521" s="10" t="s">
        <v>105</v>
      </c>
      <c r="C521" s="167"/>
      <c r="D521" s="165" t="e">
        <f>E521/C521</f>
        <v>#DIV/0!</v>
      </c>
      <c r="E521" s="165"/>
      <c r="I521" s="138"/>
      <c r="J521" s="138"/>
    </row>
    <row r="522" spans="1:17" s="78" customFormat="1" hidden="1" x14ac:dyDescent="0.25">
      <c r="A522" s="144"/>
      <c r="B522" s="145" t="s">
        <v>20</v>
      </c>
      <c r="C522" s="144"/>
      <c r="D522" s="144" t="s">
        <v>21</v>
      </c>
      <c r="E522" s="146">
        <f>E521</f>
        <v>0</v>
      </c>
      <c r="F522" s="67"/>
      <c r="G522" s="67"/>
      <c r="H522" s="67"/>
      <c r="I522" s="135">
        <f>I521</f>
        <v>0</v>
      </c>
      <c r="J522" s="135">
        <f>J521</f>
        <v>0</v>
      </c>
      <c r="K522" s="79"/>
      <c r="O522" s="188"/>
      <c r="P522" s="188"/>
      <c r="Q522" s="188"/>
    </row>
    <row r="523" spans="1:17" hidden="1" x14ac:dyDescent="0.25"/>
    <row r="524" spans="1:17" ht="48.75" hidden="1" customHeight="1" x14ac:dyDescent="0.25">
      <c r="A524" s="871" t="s">
        <v>188</v>
      </c>
      <c r="B524" s="871"/>
      <c r="C524" s="871"/>
      <c r="D524" s="871"/>
      <c r="E524" s="871"/>
      <c r="F524" s="871"/>
      <c r="G524" s="871"/>
      <c r="H524" s="871"/>
      <c r="I524" s="871"/>
      <c r="J524" s="871"/>
    </row>
    <row r="525" spans="1:17" hidden="1" x14ac:dyDescent="0.25">
      <c r="A525" s="17"/>
      <c r="B525" s="11"/>
      <c r="C525" s="17"/>
      <c r="D525" s="17"/>
      <c r="E525" s="17"/>
      <c r="F525" s="17"/>
    </row>
    <row r="526" spans="1:17" hidden="1" x14ac:dyDescent="0.25">
      <c r="A526" s="861" t="s">
        <v>122</v>
      </c>
      <c r="B526" s="861"/>
      <c r="C526" s="861"/>
      <c r="D526" s="861"/>
      <c r="E526" s="861"/>
      <c r="F526" s="861"/>
      <c r="G526" s="861"/>
      <c r="H526" s="861"/>
      <c r="I526" s="861"/>
      <c r="J526" s="861"/>
      <c r="K526" s="124"/>
    </row>
    <row r="527" spans="1:17" hidden="1" x14ac:dyDescent="0.25">
      <c r="A527" s="23"/>
      <c r="B527" s="11"/>
      <c r="C527" s="17"/>
      <c r="D527" s="17"/>
      <c r="E527" s="17"/>
      <c r="F527" s="17"/>
      <c r="I527" s="850" t="s">
        <v>172</v>
      </c>
      <c r="J527" s="850"/>
    </row>
    <row r="528" spans="1:17" ht="93" hidden="1" x14ac:dyDescent="0.25">
      <c r="A528" s="167" t="s">
        <v>24</v>
      </c>
      <c r="B528" s="167" t="s">
        <v>46</v>
      </c>
      <c r="C528" s="167" t="s">
        <v>53</v>
      </c>
      <c r="D528" s="167" t="s">
        <v>54</v>
      </c>
      <c r="F528" s="17"/>
      <c r="I528" s="133" t="s">
        <v>115</v>
      </c>
      <c r="J528" s="133" t="s">
        <v>173</v>
      </c>
    </row>
    <row r="529" spans="1:17" hidden="1" x14ac:dyDescent="0.25">
      <c r="A529" s="113">
        <v>1</v>
      </c>
      <c r="B529" s="113">
        <v>2</v>
      </c>
      <c r="C529" s="113">
        <v>3</v>
      </c>
      <c r="D529" s="113">
        <v>4</v>
      </c>
      <c r="E529" s="78"/>
      <c r="F529" s="1"/>
      <c r="G529" s="78"/>
      <c r="H529" s="78"/>
      <c r="I529" s="133"/>
      <c r="J529" s="133"/>
    </row>
    <row r="530" spans="1:17" ht="45" hidden="1" x14ac:dyDescent="0.25">
      <c r="A530" s="171">
        <v>1</v>
      </c>
      <c r="B530" s="26" t="s">
        <v>47</v>
      </c>
      <c r="C530" s="171" t="s">
        <v>21</v>
      </c>
      <c r="D530" s="5">
        <f>D531</f>
        <v>0</v>
      </c>
      <c r="F530" s="17"/>
      <c r="I530" s="138">
        <f>I531</f>
        <v>0</v>
      </c>
      <c r="J530" s="138">
        <f>J531</f>
        <v>0</v>
      </c>
    </row>
    <row r="531" spans="1:17" s="78" customFormat="1" hidden="1" x14ac:dyDescent="0.25">
      <c r="A531" s="167" t="s">
        <v>29</v>
      </c>
      <c r="B531" s="10" t="s">
        <v>48</v>
      </c>
      <c r="C531" s="165">
        <f>J466+E472</f>
        <v>0</v>
      </c>
      <c r="D531" s="165"/>
      <c r="E531" s="67"/>
      <c r="F531" s="17"/>
      <c r="G531" s="67"/>
      <c r="H531" s="67"/>
      <c r="I531" s="138"/>
      <c r="J531" s="138"/>
      <c r="K531" s="74">
        <f>C531*0.22</f>
        <v>0</v>
      </c>
      <c r="L531" s="872" t="s">
        <v>114</v>
      </c>
      <c r="O531" s="188"/>
      <c r="P531" s="188"/>
      <c r="Q531" s="188"/>
    </row>
    <row r="532" spans="1:17" ht="45" hidden="1" x14ac:dyDescent="0.25">
      <c r="A532" s="171">
        <v>2</v>
      </c>
      <c r="B532" s="26" t="s">
        <v>49</v>
      </c>
      <c r="C532" s="171" t="s">
        <v>21</v>
      </c>
      <c r="D532" s="5">
        <f>D534+D535</f>
        <v>0</v>
      </c>
      <c r="F532" s="17"/>
      <c r="I532" s="138">
        <f>I534+I535+I536</f>
        <v>0</v>
      </c>
      <c r="J532" s="138">
        <f>J534+J535+J536</f>
        <v>0</v>
      </c>
      <c r="K532" s="74"/>
      <c r="L532" s="872"/>
    </row>
    <row r="533" spans="1:17" hidden="1" x14ac:dyDescent="0.25">
      <c r="A533" s="873" t="s">
        <v>35</v>
      </c>
      <c r="B533" s="10" t="s">
        <v>1</v>
      </c>
      <c r="C533" s="167"/>
      <c r="D533" s="165"/>
      <c r="F533" s="17"/>
      <c r="I533" s="138"/>
      <c r="J533" s="138"/>
      <c r="K533" s="74"/>
      <c r="L533" s="872"/>
      <c r="N533" s="27"/>
      <c r="O533" s="27"/>
      <c r="P533" s="27"/>
      <c r="Q533" s="27"/>
    </row>
    <row r="534" spans="1:17" ht="69.75" hidden="1" x14ac:dyDescent="0.25">
      <c r="A534" s="873"/>
      <c r="B534" s="10" t="s">
        <v>50</v>
      </c>
      <c r="C534" s="7">
        <f>C531</f>
        <v>0</v>
      </c>
      <c r="D534" s="165"/>
      <c r="F534" s="17"/>
      <c r="I534" s="138"/>
      <c r="J534" s="138"/>
      <c r="K534" s="74">
        <f>C534*0.029</f>
        <v>0</v>
      </c>
      <c r="L534" s="872"/>
      <c r="N534" s="27"/>
      <c r="O534" s="27"/>
      <c r="P534" s="27"/>
      <c r="Q534" s="27"/>
    </row>
    <row r="535" spans="1:17" ht="69.75" hidden="1" x14ac:dyDescent="0.25">
      <c r="A535" s="167" t="s">
        <v>37</v>
      </c>
      <c r="B535" s="10" t="s">
        <v>51</v>
      </c>
      <c r="C535" s="165">
        <f>C531</f>
        <v>0</v>
      </c>
      <c r="D535" s="165"/>
      <c r="F535" s="17"/>
      <c r="I535" s="138"/>
      <c r="J535" s="138"/>
      <c r="K535" s="74">
        <f>C535*0.002</f>
        <v>0</v>
      </c>
      <c r="L535" s="872"/>
      <c r="N535" s="27"/>
      <c r="O535" s="27"/>
      <c r="P535" s="27"/>
      <c r="Q535" s="27"/>
    </row>
    <row r="536" spans="1:17" ht="67.5" hidden="1" x14ac:dyDescent="0.25">
      <c r="A536" s="171">
        <v>3</v>
      </c>
      <c r="B536" s="26" t="s">
        <v>52</v>
      </c>
      <c r="C536" s="165">
        <f>C531</f>
        <v>0</v>
      </c>
      <c r="D536" s="165"/>
      <c r="F536" s="17"/>
      <c r="I536" s="138"/>
      <c r="J536" s="138"/>
      <c r="K536" s="74">
        <f>C536*0.051</f>
        <v>0</v>
      </c>
      <c r="L536" s="872"/>
      <c r="N536" s="27"/>
      <c r="O536" s="27"/>
      <c r="P536" s="27"/>
      <c r="Q536" s="27"/>
    </row>
    <row r="537" spans="1:17" hidden="1" x14ac:dyDescent="0.25">
      <c r="A537" s="171">
        <v>4</v>
      </c>
      <c r="B537" s="26" t="s">
        <v>106</v>
      </c>
      <c r="C537" s="165"/>
      <c r="D537" s="165"/>
      <c r="F537" s="17"/>
      <c r="I537" s="138"/>
      <c r="J537" s="138"/>
      <c r="N537" s="27"/>
      <c r="O537" s="27"/>
      <c r="P537" s="27"/>
      <c r="Q537" s="27"/>
    </row>
    <row r="538" spans="1:17" hidden="1" x14ac:dyDescent="0.25">
      <c r="A538" s="144"/>
      <c r="B538" s="145" t="s">
        <v>20</v>
      </c>
      <c r="C538" s="144" t="s">
        <v>21</v>
      </c>
      <c r="D538" s="146">
        <f>D536+D532+D530+D537</f>
        <v>0</v>
      </c>
      <c r="F538" s="17"/>
      <c r="I538" s="135">
        <f>I537+I536+I532+I530</f>
        <v>0</v>
      </c>
      <c r="J538" s="135">
        <f>J537+J536+J532+J530</f>
        <v>0</v>
      </c>
      <c r="N538" s="27"/>
      <c r="O538" s="27"/>
      <c r="P538" s="27"/>
      <c r="Q538" s="27"/>
    </row>
    <row r="539" spans="1:17" hidden="1" x14ac:dyDescent="0.25"/>
    <row r="540" spans="1:17" ht="51" hidden="1" customHeight="1" x14ac:dyDescent="0.25">
      <c r="A540" s="869" t="s">
        <v>187</v>
      </c>
      <c r="B540" s="869"/>
      <c r="C540" s="869"/>
      <c r="D540" s="869"/>
      <c r="E540" s="869"/>
      <c r="F540" s="869"/>
      <c r="G540" s="869"/>
      <c r="H540" s="869"/>
      <c r="I540" s="869"/>
      <c r="J540" s="869"/>
    </row>
    <row r="541" spans="1:17" hidden="1" x14ac:dyDescent="0.25"/>
    <row r="542" spans="1:17" hidden="1" x14ac:dyDescent="0.25">
      <c r="A542" s="868" t="s">
        <v>162</v>
      </c>
      <c r="B542" s="868"/>
      <c r="C542" s="868"/>
      <c r="D542" s="868"/>
      <c r="E542" s="868"/>
      <c r="F542" s="868"/>
      <c r="G542" s="868"/>
      <c r="H542" s="868"/>
      <c r="I542" s="868"/>
      <c r="J542" s="868"/>
      <c r="K542" s="126"/>
    </row>
    <row r="543" spans="1:17" hidden="1" x14ac:dyDescent="0.25">
      <c r="A543" s="174"/>
      <c r="B543" s="174"/>
      <c r="C543" s="174"/>
      <c r="D543" s="174"/>
      <c r="E543" s="174"/>
      <c r="F543" s="174"/>
      <c r="G543" s="174"/>
      <c r="H543" s="174"/>
      <c r="I543" s="850" t="s">
        <v>172</v>
      </c>
      <c r="J543" s="850"/>
    </row>
    <row r="544" spans="1:17" ht="56.25" hidden="1" x14ac:dyDescent="0.25">
      <c r="A544" s="14" t="s">
        <v>24</v>
      </c>
      <c r="B544" s="14" t="s">
        <v>14</v>
      </c>
      <c r="C544" s="167" t="s">
        <v>132</v>
      </c>
      <c r="D544" s="167" t="s">
        <v>133</v>
      </c>
      <c r="E544" s="167" t="s">
        <v>109</v>
      </c>
      <c r="G544" s="174"/>
      <c r="H544" s="174"/>
      <c r="I544" s="133" t="s">
        <v>115</v>
      </c>
      <c r="J544" s="133" t="s">
        <v>173</v>
      </c>
      <c r="K544" s="120"/>
    </row>
    <row r="545" spans="1:20" hidden="1" x14ac:dyDescent="0.25">
      <c r="A545" s="91">
        <v>1</v>
      </c>
      <c r="B545" s="91">
        <v>2</v>
      </c>
      <c r="C545" s="113">
        <v>3</v>
      </c>
      <c r="D545" s="113">
        <v>4</v>
      </c>
      <c r="E545" s="113">
        <v>5</v>
      </c>
      <c r="G545" s="174"/>
      <c r="H545" s="174"/>
      <c r="I545" s="138"/>
      <c r="J545" s="138"/>
    </row>
    <row r="546" spans="1:20" ht="69.75" hidden="1" x14ac:dyDescent="0.25">
      <c r="A546" s="84">
        <v>1</v>
      </c>
      <c r="B546" s="101" t="s">
        <v>166</v>
      </c>
      <c r="C546" s="165"/>
      <c r="D546" s="77" t="e">
        <f>E546/C546*100</f>
        <v>#DIV/0!</v>
      </c>
      <c r="E546" s="85"/>
      <c r="G546" s="86"/>
      <c r="H546" s="87"/>
      <c r="I546" s="138"/>
      <c r="J546" s="138"/>
    </row>
    <row r="547" spans="1:20" ht="93" hidden="1" x14ac:dyDescent="0.25">
      <c r="A547" s="84">
        <v>2</v>
      </c>
      <c r="B547" s="101" t="s">
        <v>164</v>
      </c>
      <c r="C547" s="165"/>
      <c r="D547" s="77" t="e">
        <f>E547/C547*100</f>
        <v>#DIV/0!</v>
      </c>
      <c r="E547" s="85"/>
      <c r="G547" s="86"/>
      <c r="H547" s="87"/>
      <c r="I547" s="138"/>
      <c r="J547" s="138"/>
    </row>
    <row r="548" spans="1:20" ht="93" hidden="1" x14ac:dyDescent="0.25">
      <c r="A548" s="84">
        <v>3</v>
      </c>
      <c r="B548" s="101" t="s">
        <v>165</v>
      </c>
      <c r="C548" s="165"/>
      <c r="D548" s="77" t="e">
        <f>E548/C548*100</f>
        <v>#DIV/0!</v>
      </c>
      <c r="E548" s="85"/>
      <c r="G548" s="86"/>
      <c r="H548" s="87"/>
      <c r="I548" s="138"/>
      <c r="J548" s="138"/>
    </row>
    <row r="549" spans="1:20" hidden="1" x14ac:dyDescent="0.25">
      <c r="A549" s="147"/>
      <c r="B549" s="145" t="s">
        <v>20</v>
      </c>
      <c r="C549" s="148"/>
      <c r="D549" s="149"/>
      <c r="E549" s="146">
        <f>E546</f>
        <v>0</v>
      </c>
      <c r="G549" s="174"/>
      <c r="H549" s="174"/>
      <c r="I549" s="135">
        <f>I546</f>
        <v>0</v>
      </c>
      <c r="J549" s="135">
        <f>J546</f>
        <v>0</v>
      </c>
    </row>
    <row r="550" spans="1:20" hidden="1" x14ac:dyDescent="0.25"/>
    <row r="551" spans="1:20" hidden="1" x14ac:dyDescent="0.25">
      <c r="A551" s="869" t="s">
        <v>186</v>
      </c>
      <c r="B551" s="869"/>
      <c r="C551" s="869"/>
      <c r="D551" s="869"/>
      <c r="E551" s="869"/>
      <c r="F551" s="869"/>
      <c r="G551" s="869"/>
      <c r="H551" s="869"/>
      <c r="I551" s="869"/>
      <c r="J551" s="869"/>
    </row>
    <row r="552" spans="1:20" hidden="1" x14ac:dyDescent="0.25"/>
    <row r="553" spans="1:20" hidden="1" x14ac:dyDescent="0.25">
      <c r="A553" s="861" t="s">
        <v>131</v>
      </c>
      <c r="B553" s="861"/>
      <c r="C553" s="861"/>
      <c r="D553" s="861"/>
      <c r="E553" s="861"/>
      <c r="F553" s="861"/>
      <c r="G553" s="861"/>
      <c r="H553" s="861"/>
      <c r="I553" s="861"/>
      <c r="J553" s="861"/>
      <c r="K553" s="126"/>
    </row>
    <row r="554" spans="1:20" hidden="1" x14ac:dyDescent="0.35">
      <c r="A554" s="870"/>
      <c r="B554" s="870"/>
      <c r="C554" s="870"/>
      <c r="D554" s="870"/>
      <c r="E554" s="870"/>
      <c r="F554" s="17"/>
      <c r="G554" s="12"/>
      <c r="H554" s="12"/>
      <c r="I554" s="850" t="s">
        <v>172</v>
      </c>
      <c r="J554" s="850"/>
    </row>
    <row r="555" spans="1:20" s="12" customFormat="1" ht="69.75" hidden="1" x14ac:dyDescent="0.35">
      <c r="A555" s="167" t="s">
        <v>24</v>
      </c>
      <c r="B555" s="167" t="s">
        <v>14</v>
      </c>
      <c r="C555" s="167" t="s">
        <v>58</v>
      </c>
      <c r="D555" s="167" t="s">
        <v>55</v>
      </c>
      <c r="E555" s="167" t="s">
        <v>7</v>
      </c>
      <c r="I555" s="133" t="s">
        <v>115</v>
      </c>
      <c r="J555" s="133" t="s">
        <v>173</v>
      </c>
      <c r="K555" s="81"/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hidden="1" x14ac:dyDescent="0.35">
      <c r="A556" s="113">
        <v>1</v>
      </c>
      <c r="B556" s="113">
        <v>2</v>
      </c>
      <c r="C556" s="113">
        <v>3</v>
      </c>
      <c r="D556" s="113">
        <v>4</v>
      </c>
      <c r="E556" s="113">
        <v>5</v>
      </c>
      <c r="F556" s="97"/>
      <c r="G556" s="97"/>
      <c r="H556" s="97"/>
      <c r="I556" s="138"/>
      <c r="J556" s="138"/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hidden="1" x14ac:dyDescent="0.35">
      <c r="A557" s="167">
        <v>1</v>
      </c>
      <c r="B557" s="10" t="s">
        <v>56</v>
      </c>
      <c r="C557" s="94">
        <f>C559</f>
        <v>0</v>
      </c>
      <c r="D557" s="14">
        <f>D559</f>
        <v>1.5</v>
      </c>
      <c r="E557" s="94">
        <f>E559</f>
        <v>0</v>
      </c>
      <c r="I557" s="138">
        <f>I559</f>
        <v>0</v>
      </c>
      <c r="J557" s="138">
        <f>J559</f>
        <v>0</v>
      </c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97" customFormat="1" hidden="1" x14ac:dyDescent="0.35">
      <c r="A558" s="167"/>
      <c r="B558" s="10" t="s">
        <v>57</v>
      </c>
      <c r="C558" s="165"/>
      <c r="D558" s="167"/>
      <c r="E558" s="165"/>
      <c r="F558" s="12"/>
      <c r="G558" s="12"/>
      <c r="H558" s="12"/>
      <c r="I558" s="138"/>
      <c r="J558" s="138"/>
      <c r="K558" s="98"/>
      <c r="L558" s="99"/>
      <c r="M558" s="99"/>
      <c r="O558" s="190"/>
      <c r="P558" s="197"/>
      <c r="Q558" s="197"/>
      <c r="R558" s="100"/>
      <c r="S558" s="100"/>
      <c r="T558" s="100"/>
    </row>
    <row r="559" spans="1:20" s="12" customFormat="1" hidden="1" x14ac:dyDescent="0.35">
      <c r="A559" s="167"/>
      <c r="B559" s="10" t="s">
        <v>130</v>
      </c>
      <c r="C559" s="165"/>
      <c r="D559" s="167">
        <v>1.5</v>
      </c>
      <c r="E559" s="165"/>
      <c r="I559" s="138"/>
      <c r="J559" s="138"/>
      <c r="K559" s="16" t="s">
        <v>193</v>
      </c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hidden="1" x14ac:dyDescent="0.35">
      <c r="A560" s="144"/>
      <c r="B560" s="145" t="s">
        <v>20</v>
      </c>
      <c r="C560" s="144" t="s">
        <v>21</v>
      </c>
      <c r="D560" s="144" t="s">
        <v>21</v>
      </c>
      <c r="E560" s="146">
        <f>E557</f>
        <v>0</v>
      </c>
      <c r="I560" s="135">
        <f>I557</f>
        <v>0</v>
      </c>
      <c r="J560" s="135">
        <f>J557</f>
        <v>0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hidden="1" x14ac:dyDescent="0.35">
      <c r="A561" s="28"/>
      <c r="B561" s="29"/>
      <c r="C561" s="28"/>
      <c r="D561" s="28"/>
      <c r="E561" s="17"/>
      <c r="F561" s="17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hidden="1" x14ac:dyDescent="0.35">
      <c r="A562" s="28"/>
      <c r="B562" s="29"/>
      <c r="C562" s="28"/>
      <c r="D562" s="28"/>
      <c r="E562" s="17"/>
      <c r="F562" s="17"/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hidden="1" x14ac:dyDescent="0.35">
      <c r="A563" s="28"/>
      <c r="B563" s="29"/>
      <c r="C563" s="28"/>
      <c r="D563" s="28"/>
      <c r="E563" s="17"/>
      <c r="F563" s="17"/>
      <c r="I563" s="850" t="s">
        <v>172</v>
      </c>
      <c r="J563" s="850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ht="116.25" hidden="1" x14ac:dyDescent="0.35">
      <c r="A564" s="168" t="s">
        <v>24</v>
      </c>
      <c r="B564" s="167" t="s">
        <v>14</v>
      </c>
      <c r="C564" s="168" t="s">
        <v>125</v>
      </c>
      <c r="D564" s="167" t="s">
        <v>55</v>
      </c>
      <c r="E564" s="167" t="s">
        <v>161</v>
      </c>
      <c r="I564" s="133" t="s">
        <v>115</v>
      </c>
      <c r="J564" s="133" t="s">
        <v>173</v>
      </c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hidden="1" x14ac:dyDescent="0.35">
      <c r="A565" s="113">
        <v>1</v>
      </c>
      <c r="B565" s="113">
        <v>2</v>
      </c>
      <c r="C565" s="113">
        <v>3</v>
      </c>
      <c r="D565" s="113">
        <v>4</v>
      </c>
      <c r="E565" s="113">
        <v>5</v>
      </c>
      <c r="F565" s="97"/>
      <c r="G565" s="97"/>
      <c r="H565" s="97"/>
      <c r="I565" s="134"/>
      <c r="J565" s="134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hidden="1" x14ac:dyDescent="0.35">
      <c r="A566" s="13">
        <v>1</v>
      </c>
      <c r="B566" s="95" t="s">
        <v>126</v>
      </c>
      <c r="C566" s="165" t="s">
        <v>12</v>
      </c>
      <c r="D566" s="165" t="s">
        <v>12</v>
      </c>
      <c r="E566" s="165">
        <f>E570</f>
        <v>0</v>
      </c>
      <c r="I566" s="135">
        <f>I567</f>
        <v>0</v>
      </c>
      <c r="J566" s="135">
        <f>J567</f>
        <v>0</v>
      </c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97" customFormat="1" ht="46.5" hidden="1" x14ac:dyDescent="0.35">
      <c r="A567" s="165"/>
      <c r="B567" s="95" t="s">
        <v>127</v>
      </c>
      <c r="C567" s="165">
        <f>C570</f>
        <v>0</v>
      </c>
      <c r="D567" s="165">
        <f>D570</f>
        <v>2.2000000000000002</v>
      </c>
      <c r="E567" s="165">
        <f>E570</f>
        <v>0</v>
      </c>
      <c r="F567" s="12"/>
      <c r="G567" s="12"/>
      <c r="H567" s="12"/>
      <c r="I567" s="135">
        <f>I570</f>
        <v>0</v>
      </c>
      <c r="J567" s="135">
        <f>J570</f>
        <v>0</v>
      </c>
      <c r="K567" s="98"/>
      <c r="L567" s="99"/>
      <c r="M567" s="99"/>
      <c r="O567" s="190"/>
      <c r="P567" s="197"/>
      <c r="Q567" s="197"/>
      <c r="R567" s="100"/>
      <c r="S567" s="100"/>
      <c r="T567" s="100"/>
    </row>
    <row r="568" spans="1:20" s="12" customFormat="1" hidden="1" x14ac:dyDescent="0.35">
      <c r="A568" s="867"/>
      <c r="B568" s="95" t="s">
        <v>116</v>
      </c>
      <c r="C568" s="867"/>
      <c r="D568" s="867"/>
      <c r="E568" s="867"/>
      <c r="I568" s="138"/>
      <c r="J568" s="138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hidden="1" x14ac:dyDescent="0.35">
      <c r="A569" s="867"/>
      <c r="B569" s="95" t="s">
        <v>128</v>
      </c>
      <c r="C569" s="867"/>
      <c r="D569" s="867"/>
      <c r="E569" s="867"/>
      <c r="I569" s="138"/>
      <c r="J569" s="138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s="12" customFormat="1" hidden="1" x14ac:dyDescent="0.35">
      <c r="A570" s="165"/>
      <c r="B570" s="95" t="s">
        <v>129</v>
      </c>
      <c r="C570" s="165">
        <f>E570/D570*100</f>
        <v>0</v>
      </c>
      <c r="D570" s="165">
        <v>2.2000000000000002</v>
      </c>
      <c r="E570" s="165"/>
      <c r="I570" s="138"/>
      <c r="J570" s="138"/>
      <c r="K570" s="16"/>
      <c r="L570" s="36"/>
      <c r="M570" s="36"/>
      <c r="O570" s="189"/>
      <c r="P570" s="196"/>
      <c r="Q570" s="196"/>
      <c r="R570" s="92"/>
      <c r="S570" s="92"/>
      <c r="T570" s="92"/>
    </row>
    <row r="571" spans="1:20" s="12" customFormat="1" hidden="1" x14ac:dyDescent="0.35">
      <c r="A571" s="867"/>
      <c r="B571" s="165" t="s">
        <v>116</v>
      </c>
      <c r="C571" s="867"/>
      <c r="D571" s="867"/>
      <c r="E571" s="867"/>
      <c r="I571" s="139"/>
      <c r="J571" s="139"/>
      <c r="K571" s="16"/>
      <c r="L571" s="36"/>
      <c r="M571" s="36"/>
      <c r="O571" s="189"/>
      <c r="P571" s="196"/>
      <c r="Q571" s="196"/>
      <c r="R571" s="92"/>
      <c r="S571" s="92"/>
      <c r="T571" s="92"/>
    </row>
    <row r="572" spans="1:20" s="12" customFormat="1" hidden="1" x14ac:dyDescent="0.35">
      <c r="A572" s="867"/>
      <c r="B572" s="165" t="s">
        <v>128</v>
      </c>
      <c r="C572" s="867"/>
      <c r="D572" s="867"/>
      <c r="E572" s="867"/>
      <c r="I572" s="139"/>
      <c r="J572" s="139"/>
      <c r="K572" s="16"/>
      <c r="L572" s="36"/>
      <c r="M572" s="36"/>
      <c r="O572" s="189"/>
      <c r="P572" s="196"/>
      <c r="Q572" s="196"/>
      <c r="R572" s="92"/>
      <c r="S572" s="92"/>
      <c r="T572" s="92"/>
    </row>
    <row r="573" spans="1:20" s="12" customFormat="1" hidden="1" x14ac:dyDescent="0.35">
      <c r="A573" s="165"/>
      <c r="B573" s="165"/>
      <c r="C573" s="165"/>
      <c r="D573" s="165"/>
      <c r="E573" s="165"/>
      <c r="I573" s="139"/>
      <c r="J573" s="139"/>
      <c r="K573" s="16"/>
      <c r="L573" s="36"/>
      <c r="M573" s="36"/>
      <c r="O573" s="189"/>
      <c r="P573" s="196"/>
      <c r="Q573" s="196"/>
      <c r="R573" s="92"/>
      <c r="S573" s="92"/>
      <c r="T573" s="92"/>
    </row>
    <row r="574" spans="1:20" s="12" customFormat="1" hidden="1" x14ac:dyDescent="0.35">
      <c r="A574" s="165"/>
      <c r="B574" s="165"/>
      <c r="C574" s="165"/>
      <c r="D574" s="165"/>
      <c r="E574" s="165"/>
      <c r="I574" s="139"/>
      <c r="J574" s="139"/>
      <c r="K574" s="16"/>
      <c r="L574" s="36"/>
      <c r="M574" s="36"/>
      <c r="O574" s="189"/>
      <c r="P574" s="196"/>
      <c r="Q574" s="196"/>
      <c r="R574" s="92"/>
      <c r="S574" s="92"/>
      <c r="T574" s="92"/>
    </row>
    <row r="575" spans="1:20" s="12" customFormat="1" hidden="1" x14ac:dyDescent="0.35">
      <c r="A575" s="146"/>
      <c r="B575" s="146" t="s">
        <v>20</v>
      </c>
      <c r="C575" s="146"/>
      <c r="D575" s="146" t="s">
        <v>21</v>
      </c>
      <c r="E575" s="146">
        <f>E566</f>
        <v>0</v>
      </c>
      <c r="I575" s="135">
        <f>I566</f>
        <v>0</v>
      </c>
      <c r="J575" s="135">
        <f>J566</f>
        <v>0</v>
      </c>
      <c r="K575" s="16"/>
      <c r="L575" s="36"/>
      <c r="M575" s="36"/>
      <c r="O575" s="189"/>
      <c r="P575" s="196"/>
      <c r="Q575" s="196"/>
      <c r="R575" s="92"/>
      <c r="S575" s="92"/>
      <c r="T575" s="92"/>
    </row>
    <row r="576" spans="1:20" s="12" customFormat="1" hidden="1" x14ac:dyDescent="0.3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16"/>
      <c r="L576" s="36"/>
      <c r="M576" s="36"/>
      <c r="O576" s="189"/>
      <c r="P576" s="196"/>
      <c r="Q576" s="196"/>
      <c r="R576" s="92"/>
      <c r="S576" s="92"/>
      <c r="T576" s="92"/>
    </row>
    <row r="577" spans="1:20" s="12" customFormat="1" ht="55.5" hidden="1" customHeight="1" x14ac:dyDescent="0.35">
      <c r="A577" s="863" t="s">
        <v>185</v>
      </c>
      <c r="B577" s="863"/>
      <c r="C577" s="863"/>
      <c r="D577" s="863"/>
      <c r="E577" s="863"/>
      <c r="F577" s="863"/>
      <c r="G577" s="863"/>
      <c r="H577" s="863"/>
      <c r="I577" s="863"/>
      <c r="J577" s="863"/>
      <c r="K577" s="16"/>
      <c r="L577" s="36"/>
      <c r="M577" s="36"/>
      <c r="O577" s="189"/>
      <c r="P577" s="196"/>
      <c r="Q577" s="196"/>
      <c r="R577" s="92"/>
      <c r="S577" s="92"/>
      <c r="T577" s="92"/>
    </row>
    <row r="578" spans="1:20" hidden="1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</row>
    <row r="579" spans="1:20" hidden="1" x14ac:dyDescent="0.25">
      <c r="A579" s="861" t="s">
        <v>131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123"/>
    </row>
    <row r="580" spans="1:20" hidden="1" x14ac:dyDescent="0.25">
      <c r="I580" s="850" t="s">
        <v>172</v>
      </c>
      <c r="J580" s="850"/>
      <c r="K580" s="173"/>
    </row>
    <row r="581" spans="1:20" s="12" customFormat="1" ht="56.25" hidden="1" x14ac:dyDescent="0.35">
      <c r="A581" s="14" t="s">
        <v>24</v>
      </c>
      <c r="B581" s="14" t="s">
        <v>14</v>
      </c>
      <c r="C581" s="14" t="s">
        <v>81</v>
      </c>
      <c r="D581" s="67"/>
      <c r="E581" s="67"/>
      <c r="F581" s="67"/>
      <c r="G581" s="67"/>
      <c r="H581" s="67"/>
      <c r="I581" s="133" t="s">
        <v>115</v>
      </c>
      <c r="J581" s="133" t="s">
        <v>173</v>
      </c>
      <c r="K581" s="81"/>
      <c r="L581" s="36"/>
      <c r="M581" s="36"/>
      <c r="O581" s="189"/>
      <c r="P581" s="196"/>
      <c r="Q581" s="196"/>
      <c r="R581" s="92"/>
      <c r="S581" s="92"/>
      <c r="T581" s="92"/>
    </row>
    <row r="582" spans="1:20" hidden="1" x14ac:dyDescent="0.25">
      <c r="A582" s="91">
        <v>1</v>
      </c>
      <c r="B582" s="91">
        <v>2</v>
      </c>
      <c r="C582" s="91">
        <v>3</v>
      </c>
      <c r="D582" s="78"/>
      <c r="E582" s="78"/>
      <c r="F582" s="78"/>
      <c r="G582" s="78"/>
      <c r="H582" s="78"/>
      <c r="I582" s="140"/>
      <c r="J582" s="140"/>
    </row>
    <row r="583" spans="1:20" hidden="1" x14ac:dyDescent="0.25">
      <c r="A583" s="14">
        <v>1</v>
      </c>
      <c r="B583" s="101" t="s">
        <v>82</v>
      </c>
      <c r="C583" s="102">
        <f>C584+C585+C586+C587</f>
        <v>0</v>
      </c>
      <c r="I583" s="135">
        <f>I584+I585+I586+I587</f>
        <v>0</v>
      </c>
      <c r="J583" s="135">
        <f>J584+J585+J586+J587</f>
        <v>0</v>
      </c>
    </row>
    <row r="584" spans="1:20" s="78" customFormat="1" hidden="1" x14ac:dyDescent="0.25">
      <c r="A584" s="14"/>
      <c r="B584" s="101"/>
      <c r="C584" s="94"/>
      <c r="D584" s="67"/>
      <c r="E584" s="67"/>
      <c r="F584" s="67"/>
      <c r="G584" s="67"/>
      <c r="H584" s="67"/>
      <c r="I584" s="140"/>
      <c r="J584" s="140"/>
      <c r="K584" s="79"/>
      <c r="O584" s="188"/>
      <c r="P584" s="188"/>
      <c r="Q584" s="188"/>
    </row>
    <row r="585" spans="1:20" hidden="1" x14ac:dyDescent="0.25">
      <c r="A585" s="14"/>
      <c r="B585" s="101"/>
      <c r="C585" s="94"/>
      <c r="I585" s="140"/>
      <c r="J585" s="140"/>
    </row>
    <row r="586" spans="1:20" hidden="1" x14ac:dyDescent="0.25">
      <c r="A586" s="14"/>
      <c r="B586" s="101"/>
      <c r="C586" s="94"/>
      <c r="I586" s="140"/>
      <c r="J586" s="140"/>
    </row>
    <row r="587" spans="1:20" hidden="1" x14ac:dyDescent="0.25">
      <c r="A587" s="14"/>
      <c r="B587" s="101"/>
      <c r="C587" s="94"/>
      <c r="I587" s="140"/>
      <c r="J587" s="140"/>
    </row>
    <row r="588" spans="1:20" hidden="1" x14ac:dyDescent="0.25">
      <c r="A588" s="144"/>
      <c r="B588" s="145" t="s">
        <v>20</v>
      </c>
      <c r="C588" s="146">
        <f>C583</f>
        <v>0</v>
      </c>
      <c r="I588" s="135">
        <f>I583</f>
        <v>0</v>
      </c>
      <c r="J588" s="135">
        <f>J583</f>
        <v>0</v>
      </c>
    </row>
    <row r="589" spans="1:20" hidden="1" x14ac:dyDescent="0.25"/>
    <row r="590" spans="1:20" ht="40.5" hidden="1" customHeight="1" x14ac:dyDescent="0.25">
      <c r="A590" s="863" t="s">
        <v>184</v>
      </c>
      <c r="B590" s="863"/>
      <c r="C590" s="863"/>
      <c r="D590" s="863"/>
      <c r="E590" s="863"/>
      <c r="F590" s="863"/>
      <c r="G590" s="863"/>
      <c r="H590" s="863"/>
      <c r="I590" s="863"/>
      <c r="J590" s="863"/>
    </row>
    <row r="591" spans="1:20" hidden="1" x14ac:dyDescent="0.25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</row>
    <row r="592" spans="1:20" hidden="1" x14ac:dyDescent="0.25">
      <c r="A592" s="861" t="s">
        <v>131</v>
      </c>
      <c r="B592" s="861"/>
      <c r="C592" s="861"/>
      <c r="D592" s="861"/>
      <c r="E592" s="861"/>
      <c r="F592" s="861"/>
      <c r="G592" s="861"/>
      <c r="H592" s="861"/>
      <c r="I592" s="861"/>
      <c r="J592" s="861"/>
      <c r="K592" s="123"/>
    </row>
    <row r="593" spans="1:20" hidden="1" x14ac:dyDescent="0.25">
      <c r="I593" s="850" t="s">
        <v>172</v>
      </c>
      <c r="J593" s="850"/>
      <c r="K593" s="173"/>
    </row>
    <row r="594" spans="1:20" s="12" customFormat="1" ht="56.25" hidden="1" x14ac:dyDescent="0.35">
      <c r="A594" s="14" t="s">
        <v>24</v>
      </c>
      <c r="B594" s="14" t="s">
        <v>14</v>
      </c>
      <c r="C594" s="14" t="s">
        <v>81</v>
      </c>
      <c r="D594" s="67"/>
      <c r="E594" s="67"/>
      <c r="F594" s="67"/>
      <c r="G594" s="67"/>
      <c r="H594" s="67"/>
      <c r="I594" s="133" t="s">
        <v>115</v>
      </c>
      <c r="J594" s="133" t="s">
        <v>173</v>
      </c>
      <c r="K594" s="81"/>
      <c r="L594" s="36"/>
      <c r="M594" s="36"/>
      <c r="O594" s="189"/>
      <c r="P594" s="196"/>
      <c r="Q594" s="196"/>
      <c r="R594" s="92"/>
      <c r="S594" s="92"/>
      <c r="T594" s="92"/>
    </row>
    <row r="595" spans="1:20" hidden="1" x14ac:dyDescent="0.25">
      <c r="A595" s="91">
        <v>1</v>
      </c>
      <c r="B595" s="91">
        <v>2</v>
      </c>
      <c r="C595" s="91">
        <v>3</v>
      </c>
      <c r="D595" s="78"/>
      <c r="E595" s="78"/>
      <c r="F595" s="78"/>
      <c r="G595" s="78"/>
      <c r="H595" s="78"/>
      <c r="I595" s="140"/>
      <c r="J595" s="140"/>
    </row>
    <row r="596" spans="1:20" hidden="1" x14ac:dyDescent="0.25">
      <c r="A596" s="14">
        <v>1</v>
      </c>
      <c r="B596" s="101"/>
      <c r="C596" s="102"/>
      <c r="I596" s="138"/>
      <c r="J596" s="138"/>
    </row>
    <row r="597" spans="1:20" s="78" customFormat="1" hidden="1" x14ac:dyDescent="0.25">
      <c r="A597" s="14"/>
      <c r="B597" s="101"/>
      <c r="C597" s="94"/>
      <c r="D597" s="67"/>
      <c r="E597" s="67"/>
      <c r="F597" s="67"/>
      <c r="G597" s="67"/>
      <c r="H597" s="67"/>
      <c r="I597" s="140"/>
      <c r="J597" s="140"/>
      <c r="K597" s="79"/>
      <c r="O597" s="188"/>
      <c r="P597" s="188"/>
      <c r="Q597" s="188"/>
    </row>
    <row r="598" spans="1:20" hidden="1" x14ac:dyDescent="0.25">
      <c r="A598" s="14"/>
      <c r="B598" s="101"/>
      <c r="C598" s="94"/>
      <c r="I598" s="140"/>
      <c r="J598" s="140"/>
    </row>
    <row r="599" spans="1:20" hidden="1" x14ac:dyDescent="0.25">
      <c r="A599" s="14"/>
      <c r="B599" s="101"/>
      <c r="C599" s="94"/>
      <c r="I599" s="140"/>
      <c r="J599" s="140"/>
    </row>
    <row r="600" spans="1:20" hidden="1" x14ac:dyDescent="0.25">
      <c r="A600" s="14"/>
      <c r="B600" s="101"/>
      <c r="C600" s="94"/>
      <c r="I600" s="140"/>
      <c r="J600" s="140"/>
    </row>
    <row r="601" spans="1:20" hidden="1" x14ac:dyDescent="0.25">
      <c r="A601" s="144"/>
      <c r="B601" s="145" t="s">
        <v>20</v>
      </c>
      <c r="C601" s="146">
        <f>SUM(C596:C600)</f>
        <v>0</v>
      </c>
      <c r="I601" s="135">
        <f>SUM(I596:I600)</f>
        <v>0</v>
      </c>
      <c r="J601" s="135">
        <f>SUM(J596:J600)</f>
        <v>0</v>
      </c>
    </row>
    <row r="602" spans="1:20" hidden="1" x14ac:dyDescent="0.25"/>
    <row r="603" spans="1:20" hidden="1" x14ac:dyDescent="0.25">
      <c r="A603" s="861" t="s">
        <v>135</v>
      </c>
      <c r="B603" s="861"/>
      <c r="C603" s="861"/>
      <c r="D603" s="861"/>
      <c r="E603" s="861"/>
      <c r="F603" s="861"/>
      <c r="G603" s="861"/>
      <c r="H603" s="861"/>
      <c r="I603" s="861"/>
      <c r="J603" s="861"/>
    </row>
    <row r="604" spans="1:20" hidden="1" x14ac:dyDescent="0.25">
      <c r="I604" s="850" t="s">
        <v>172</v>
      </c>
      <c r="J604" s="850"/>
    </row>
    <row r="605" spans="1:20" s="12" customFormat="1" ht="56.25" hidden="1" x14ac:dyDescent="0.35">
      <c r="A605" s="14" t="s">
        <v>24</v>
      </c>
      <c r="B605" s="14" t="s">
        <v>14</v>
      </c>
      <c r="C605" s="14" t="s">
        <v>81</v>
      </c>
      <c r="D605" s="67"/>
      <c r="E605" s="67"/>
      <c r="F605" s="67"/>
      <c r="G605" s="67"/>
      <c r="H605" s="67"/>
      <c r="I605" s="133" t="s">
        <v>115</v>
      </c>
      <c r="J605" s="133" t="s">
        <v>173</v>
      </c>
      <c r="K605" s="81"/>
      <c r="L605" s="36"/>
      <c r="M605" s="36"/>
      <c r="O605" s="189"/>
      <c r="P605" s="196"/>
      <c r="Q605" s="196"/>
      <c r="R605" s="92"/>
      <c r="S605" s="92"/>
      <c r="T605" s="92"/>
    </row>
    <row r="606" spans="1:20" hidden="1" x14ac:dyDescent="0.25">
      <c r="A606" s="91">
        <v>1</v>
      </c>
      <c r="B606" s="91">
        <v>2</v>
      </c>
      <c r="C606" s="91">
        <v>3</v>
      </c>
      <c r="D606" s="78"/>
      <c r="E606" s="78"/>
      <c r="F606" s="78"/>
      <c r="G606" s="78"/>
      <c r="H606" s="78"/>
      <c r="I606" s="140"/>
      <c r="J606" s="140"/>
    </row>
    <row r="607" spans="1:20" hidden="1" x14ac:dyDescent="0.25">
      <c r="A607" s="14">
        <v>1</v>
      </c>
      <c r="B607" s="101"/>
      <c r="C607" s="102"/>
      <c r="I607" s="138"/>
      <c r="J607" s="138"/>
    </row>
    <row r="608" spans="1:20" s="78" customFormat="1" hidden="1" x14ac:dyDescent="0.25">
      <c r="A608" s="14"/>
      <c r="B608" s="101"/>
      <c r="C608" s="94"/>
      <c r="D608" s="67"/>
      <c r="E608" s="67"/>
      <c r="F608" s="67"/>
      <c r="G608" s="67"/>
      <c r="H608" s="67"/>
      <c r="I608" s="140"/>
      <c r="J608" s="140"/>
      <c r="K608" s="79"/>
      <c r="O608" s="188"/>
      <c r="P608" s="188"/>
      <c r="Q608" s="188"/>
    </row>
    <row r="609" spans="1:20" hidden="1" x14ac:dyDescent="0.25">
      <c r="A609" s="14"/>
      <c r="B609" s="101"/>
      <c r="C609" s="94"/>
      <c r="I609" s="140"/>
      <c r="J609" s="140"/>
    </row>
    <row r="610" spans="1:20" hidden="1" x14ac:dyDescent="0.25">
      <c r="A610" s="14"/>
      <c r="B610" s="101"/>
      <c r="C610" s="94"/>
      <c r="I610" s="140"/>
      <c r="J610" s="140"/>
    </row>
    <row r="611" spans="1:20" hidden="1" x14ac:dyDescent="0.25">
      <c r="A611" s="14"/>
      <c r="B611" s="101"/>
      <c r="C611" s="94"/>
      <c r="I611" s="140"/>
      <c r="J611" s="140"/>
    </row>
    <row r="612" spans="1:20" hidden="1" x14ac:dyDescent="0.25">
      <c r="A612" s="144"/>
      <c r="B612" s="145" t="s">
        <v>20</v>
      </c>
      <c r="C612" s="146">
        <f>SUM(C607:C611)</f>
        <v>0</v>
      </c>
      <c r="I612" s="135">
        <f>SUM(I607:I611)</f>
        <v>0</v>
      </c>
      <c r="J612" s="135">
        <f>SUM(J607:J611)</f>
        <v>0</v>
      </c>
    </row>
    <row r="613" spans="1:20" hidden="1" x14ac:dyDescent="0.25"/>
    <row r="614" spans="1:20" hidden="1" x14ac:dyDescent="0.25">
      <c r="A614" s="861" t="s">
        <v>136</v>
      </c>
      <c r="B614" s="861"/>
      <c r="C614" s="861"/>
      <c r="D614" s="861"/>
      <c r="E614" s="861"/>
      <c r="F614" s="861"/>
      <c r="G614" s="861"/>
      <c r="H614" s="861"/>
      <c r="I614" s="861"/>
      <c r="J614" s="861"/>
    </row>
    <row r="615" spans="1:20" hidden="1" x14ac:dyDescent="0.25">
      <c r="I615" s="850" t="s">
        <v>172</v>
      </c>
      <c r="J615" s="850"/>
    </row>
    <row r="616" spans="1:20" s="12" customFormat="1" ht="56.25" hidden="1" x14ac:dyDescent="0.35">
      <c r="A616" s="14" t="s">
        <v>24</v>
      </c>
      <c r="B616" s="14" t="s">
        <v>14</v>
      </c>
      <c r="C616" s="14" t="s">
        <v>81</v>
      </c>
      <c r="D616" s="67"/>
      <c r="E616" s="67"/>
      <c r="F616" s="67"/>
      <c r="G616" s="67"/>
      <c r="H616" s="67"/>
      <c r="I616" s="133" t="s">
        <v>115</v>
      </c>
      <c r="J616" s="133" t="s">
        <v>173</v>
      </c>
      <c r="K616" s="81"/>
      <c r="L616" s="36"/>
      <c r="M616" s="36"/>
      <c r="O616" s="189"/>
      <c r="P616" s="196"/>
      <c r="Q616" s="196"/>
      <c r="R616" s="92"/>
      <c r="S616" s="92"/>
      <c r="T616" s="92"/>
    </row>
    <row r="617" spans="1:20" hidden="1" x14ac:dyDescent="0.25">
      <c r="A617" s="91">
        <v>1</v>
      </c>
      <c r="B617" s="91">
        <v>2</v>
      </c>
      <c r="C617" s="91">
        <v>3</v>
      </c>
      <c r="D617" s="78"/>
      <c r="E617" s="78"/>
      <c r="F617" s="78"/>
      <c r="G617" s="78"/>
      <c r="H617" s="78"/>
      <c r="I617" s="140"/>
      <c r="J617" s="140"/>
    </row>
    <row r="618" spans="1:20" hidden="1" x14ac:dyDescent="0.25">
      <c r="A618" s="14">
        <v>1</v>
      </c>
      <c r="B618" s="101"/>
      <c r="C618" s="102"/>
      <c r="I618" s="138"/>
      <c r="J618" s="138"/>
    </row>
    <row r="619" spans="1:20" s="78" customFormat="1" hidden="1" x14ac:dyDescent="0.25">
      <c r="A619" s="14"/>
      <c r="B619" s="101"/>
      <c r="C619" s="94"/>
      <c r="D619" s="67"/>
      <c r="E619" s="67"/>
      <c r="F619" s="67"/>
      <c r="G619" s="67"/>
      <c r="H619" s="67"/>
      <c r="I619" s="140"/>
      <c r="J619" s="140"/>
      <c r="K619" s="79"/>
      <c r="O619" s="188"/>
      <c r="P619" s="188"/>
      <c r="Q619" s="188"/>
    </row>
    <row r="620" spans="1:20" hidden="1" x14ac:dyDescent="0.25">
      <c r="A620" s="14"/>
      <c r="B620" s="101"/>
      <c r="C620" s="94"/>
      <c r="I620" s="140"/>
      <c r="J620" s="140"/>
    </row>
    <row r="621" spans="1:20" hidden="1" x14ac:dyDescent="0.25">
      <c r="A621" s="14"/>
      <c r="B621" s="101"/>
      <c r="C621" s="94"/>
      <c r="I621" s="140"/>
      <c r="J621" s="140"/>
    </row>
    <row r="622" spans="1:20" hidden="1" x14ac:dyDescent="0.25">
      <c r="A622" s="14"/>
      <c r="B622" s="101"/>
      <c r="C622" s="94"/>
      <c r="I622" s="140"/>
      <c r="J622" s="140"/>
    </row>
    <row r="623" spans="1:20" hidden="1" x14ac:dyDescent="0.25">
      <c r="A623" s="144"/>
      <c r="B623" s="145" t="s">
        <v>20</v>
      </c>
      <c r="C623" s="146">
        <f>SUM(C618:C622)</f>
        <v>0</v>
      </c>
      <c r="I623" s="135">
        <f>SUM(I618:I622)</f>
        <v>0</v>
      </c>
      <c r="J623" s="135">
        <f>SUM(J618:J622)</f>
        <v>0</v>
      </c>
    </row>
    <row r="624" spans="1:20" hidden="1" x14ac:dyDescent="0.25"/>
    <row r="625" spans="1:20" hidden="1" x14ac:dyDescent="0.25">
      <c r="A625" s="861" t="s">
        <v>137</v>
      </c>
      <c r="B625" s="861"/>
      <c r="C625" s="861"/>
      <c r="D625" s="861"/>
      <c r="E625" s="861"/>
      <c r="F625" s="861"/>
      <c r="G625" s="861"/>
      <c r="H625" s="861"/>
      <c r="I625" s="861"/>
      <c r="J625" s="861"/>
    </row>
    <row r="626" spans="1:20" hidden="1" x14ac:dyDescent="0.25">
      <c r="I626" s="850" t="s">
        <v>172</v>
      </c>
      <c r="J626" s="850"/>
    </row>
    <row r="627" spans="1:20" s="12" customFormat="1" ht="56.25" hidden="1" x14ac:dyDescent="0.35">
      <c r="A627" s="14" t="s">
        <v>24</v>
      </c>
      <c r="B627" s="14" t="s">
        <v>14</v>
      </c>
      <c r="C627" s="14" t="s">
        <v>81</v>
      </c>
      <c r="D627" s="67"/>
      <c r="E627" s="67"/>
      <c r="F627" s="67"/>
      <c r="G627" s="67"/>
      <c r="H627" s="67"/>
      <c r="I627" s="133" t="s">
        <v>115</v>
      </c>
      <c r="J627" s="133" t="s">
        <v>173</v>
      </c>
      <c r="K627" s="81"/>
      <c r="L627" s="36"/>
      <c r="M627" s="36"/>
      <c r="O627" s="189"/>
      <c r="P627" s="196"/>
      <c r="Q627" s="196"/>
      <c r="R627" s="92"/>
      <c r="S627" s="92"/>
      <c r="T627" s="92"/>
    </row>
    <row r="628" spans="1:20" hidden="1" x14ac:dyDescent="0.25">
      <c r="A628" s="91">
        <v>1</v>
      </c>
      <c r="B628" s="91">
        <v>2</v>
      </c>
      <c r="C628" s="91">
        <v>3</v>
      </c>
      <c r="D628" s="78"/>
      <c r="E628" s="78"/>
      <c r="F628" s="78"/>
      <c r="G628" s="78"/>
      <c r="H628" s="78"/>
      <c r="I628" s="140"/>
      <c r="J628" s="140"/>
    </row>
    <row r="629" spans="1:20" hidden="1" x14ac:dyDescent="0.25">
      <c r="A629" s="14">
        <v>1</v>
      </c>
      <c r="B629" s="101"/>
      <c r="C629" s="102"/>
      <c r="I629" s="138"/>
      <c r="J629" s="138"/>
    </row>
    <row r="630" spans="1:20" s="78" customFormat="1" hidden="1" x14ac:dyDescent="0.25">
      <c r="A630" s="14"/>
      <c r="B630" s="101"/>
      <c r="C630" s="94"/>
      <c r="D630" s="67"/>
      <c r="E630" s="67"/>
      <c r="F630" s="67"/>
      <c r="G630" s="67"/>
      <c r="H630" s="67"/>
      <c r="I630" s="140"/>
      <c r="J630" s="140"/>
      <c r="K630" s="79"/>
      <c r="O630" s="188"/>
      <c r="P630" s="188"/>
      <c r="Q630" s="188"/>
    </row>
    <row r="631" spans="1:20" hidden="1" x14ac:dyDescent="0.25">
      <c r="A631" s="14"/>
      <c r="B631" s="101"/>
      <c r="C631" s="94"/>
      <c r="I631" s="140"/>
      <c r="J631" s="140"/>
    </row>
    <row r="632" spans="1:20" hidden="1" x14ac:dyDescent="0.25">
      <c r="A632" s="14"/>
      <c r="B632" s="101"/>
      <c r="C632" s="94"/>
      <c r="I632" s="140"/>
      <c r="J632" s="140"/>
    </row>
    <row r="633" spans="1:20" hidden="1" x14ac:dyDescent="0.25">
      <c r="A633" s="14"/>
      <c r="B633" s="101"/>
      <c r="C633" s="94"/>
      <c r="I633" s="140"/>
      <c r="J633" s="140"/>
    </row>
    <row r="634" spans="1:20" hidden="1" x14ac:dyDescent="0.25">
      <c r="A634" s="144"/>
      <c r="B634" s="145" t="s">
        <v>20</v>
      </c>
      <c r="C634" s="146">
        <f>SUM(C629:C633)</f>
        <v>0</v>
      </c>
      <c r="I634" s="135">
        <f>SUM(I629:I633)</f>
        <v>0</v>
      </c>
      <c r="J634" s="135">
        <f>SUM(J629:J633)</f>
        <v>0</v>
      </c>
    </row>
    <row r="635" spans="1:20" hidden="1" x14ac:dyDescent="0.25"/>
    <row r="636" spans="1:20" hidden="1" x14ac:dyDescent="0.25"/>
    <row r="637" spans="1:20" ht="57" hidden="1" customHeight="1" x14ac:dyDescent="0.25">
      <c r="A637" s="863" t="s">
        <v>183</v>
      </c>
      <c r="B637" s="863"/>
      <c r="C637" s="863"/>
      <c r="D637" s="863"/>
      <c r="E637" s="863"/>
      <c r="F637" s="863"/>
      <c r="G637" s="863"/>
      <c r="H637" s="863"/>
      <c r="I637" s="863"/>
      <c r="J637" s="863"/>
    </row>
    <row r="638" spans="1:20" hidden="1" x14ac:dyDescent="0.25"/>
    <row r="639" spans="1:20" hidden="1" x14ac:dyDescent="0.25">
      <c r="A639" s="861" t="s">
        <v>138</v>
      </c>
      <c r="B639" s="861"/>
      <c r="C639" s="861"/>
      <c r="D639" s="861"/>
      <c r="E639" s="861"/>
      <c r="F639" s="861"/>
      <c r="G639" s="861"/>
      <c r="H639" s="861"/>
      <c r="I639" s="861"/>
      <c r="J639" s="861"/>
      <c r="K639" s="123"/>
    </row>
    <row r="640" spans="1:20" hidden="1" x14ac:dyDescent="0.25">
      <c r="I640" s="850" t="s">
        <v>172</v>
      </c>
      <c r="J640" s="850"/>
    </row>
    <row r="641" spans="1:20" s="12" customFormat="1" ht="56.25" hidden="1" x14ac:dyDescent="0.35">
      <c r="A641" s="14" t="s">
        <v>24</v>
      </c>
      <c r="B641" s="14" t="s">
        <v>14</v>
      </c>
      <c r="C641" s="167" t="s">
        <v>132</v>
      </c>
      <c r="D641" s="167" t="s">
        <v>133</v>
      </c>
      <c r="E641" s="167" t="s">
        <v>134</v>
      </c>
      <c r="F641" s="67"/>
      <c r="G641" s="67"/>
      <c r="H641" s="67"/>
      <c r="I641" s="133" t="s">
        <v>115</v>
      </c>
      <c r="J641" s="133" t="s">
        <v>173</v>
      </c>
      <c r="K641" s="81"/>
      <c r="L641" s="36"/>
      <c r="M641" s="36"/>
      <c r="O641" s="189"/>
      <c r="P641" s="196"/>
      <c r="Q641" s="196"/>
      <c r="R641" s="92"/>
      <c r="S641" s="92"/>
      <c r="T641" s="92"/>
    </row>
    <row r="642" spans="1:20" hidden="1" x14ac:dyDescent="0.25">
      <c r="A642" s="91">
        <v>1</v>
      </c>
      <c r="B642" s="91">
        <v>2</v>
      </c>
      <c r="C642" s="113">
        <v>3</v>
      </c>
      <c r="D642" s="113">
        <v>4</v>
      </c>
      <c r="E642" s="113">
        <v>5</v>
      </c>
      <c r="F642" s="78"/>
      <c r="G642" s="78"/>
      <c r="H642" s="78"/>
      <c r="I642" s="138"/>
      <c r="J642" s="138"/>
    </row>
    <row r="643" spans="1:20" hidden="1" x14ac:dyDescent="0.25">
      <c r="A643" s="14">
        <v>1</v>
      </c>
      <c r="B643" s="101"/>
      <c r="C643" s="94"/>
      <c r="D643" s="14"/>
      <c r="E643" s="94"/>
      <c r="I643" s="138"/>
      <c r="J643" s="138"/>
    </row>
    <row r="644" spans="1:20" s="78" customFormat="1" hidden="1" x14ac:dyDescent="0.25">
      <c r="A644" s="14"/>
      <c r="B644" s="101"/>
      <c r="C644" s="165"/>
      <c r="D644" s="167"/>
      <c r="E644" s="165"/>
      <c r="F644" s="67"/>
      <c r="G644" s="67"/>
      <c r="H644" s="67"/>
      <c r="I644" s="138"/>
      <c r="J644" s="138"/>
      <c r="K644" s="79"/>
      <c r="O644" s="188"/>
      <c r="P644" s="188"/>
      <c r="Q644" s="188"/>
    </row>
    <row r="645" spans="1:20" hidden="1" x14ac:dyDescent="0.25">
      <c r="A645" s="14"/>
      <c r="B645" s="101"/>
      <c r="C645" s="165"/>
      <c r="D645" s="167"/>
      <c r="E645" s="165"/>
      <c r="I645" s="138"/>
      <c r="J645" s="138"/>
    </row>
    <row r="646" spans="1:20" hidden="1" x14ac:dyDescent="0.25">
      <c r="A646" s="144"/>
      <c r="B646" s="145" t="s">
        <v>20</v>
      </c>
      <c r="C646" s="144" t="s">
        <v>21</v>
      </c>
      <c r="D646" s="144" t="s">
        <v>21</v>
      </c>
      <c r="E646" s="146">
        <f>E643</f>
        <v>0</v>
      </c>
      <c r="I646" s="135">
        <f>SUM(I643:I645)</f>
        <v>0</v>
      </c>
      <c r="J646" s="135">
        <f>SUM(J643:J645)</f>
        <v>0</v>
      </c>
    </row>
    <row r="647" spans="1:20" hidden="1" x14ac:dyDescent="0.25"/>
    <row r="648" spans="1:20" hidden="1" x14ac:dyDescent="0.25">
      <c r="A648" s="861" t="s">
        <v>139</v>
      </c>
      <c r="B648" s="861"/>
      <c r="C648" s="861"/>
      <c r="D648" s="861"/>
      <c r="E648" s="861"/>
      <c r="F648" s="861"/>
      <c r="G648" s="861"/>
      <c r="H648" s="861"/>
      <c r="I648" s="861"/>
      <c r="J648" s="861"/>
    </row>
    <row r="649" spans="1:20" hidden="1" x14ac:dyDescent="0.25">
      <c r="I649" s="850" t="s">
        <v>172</v>
      </c>
      <c r="J649" s="850"/>
    </row>
    <row r="650" spans="1:20" s="12" customFormat="1" ht="56.25" hidden="1" x14ac:dyDescent="0.35">
      <c r="A650" s="14" t="s">
        <v>24</v>
      </c>
      <c r="B650" s="14" t="s">
        <v>14</v>
      </c>
      <c r="C650" s="167" t="s">
        <v>132</v>
      </c>
      <c r="D650" s="167" t="s">
        <v>133</v>
      </c>
      <c r="E650" s="167" t="s">
        <v>134</v>
      </c>
      <c r="F650" s="67"/>
      <c r="G650" s="67"/>
      <c r="H650" s="67"/>
      <c r="I650" s="133" t="s">
        <v>115</v>
      </c>
      <c r="J650" s="133" t="s">
        <v>173</v>
      </c>
      <c r="K650" s="81"/>
      <c r="L650" s="36"/>
      <c r="M650" s="36"/>
      <c r="O650" s="189"/>
      <c r="P650" s="196"/>
      <c r="Q650" s="196"/>
      <c r="R650" s="92"/>
      <c r="S650" s="92"/>
      <c r="T650" s="92"/>
    </row>
    <row r="651" spans="1:20" hidden="1" x14ac:dyDescent="0.25">
      <c r="A651" s="91">
        <v>1</v>
      </c>
      <c r="B651" s="91">
        <v>2</v>
      </c>
      <c r="C651" s="113">
        <v>3</v>
      </c>
      <c r="D651" s="113">
        <v>4</v>
      </c>
      <c r="E651" s="113">
        <v>5</v>
      </c>
      <c r="F651" s="78"/>
      <c r="G651" s="78"/>
      <c r="H651" s="78"/>
      <c r="I651" s="138"/>
      <c r="J651" s="138"/>
    </row>
    <row r="652" spans="1:20" hidden="1" x14ac:dyDescent="0.25">
      <c r="A652" s="14">
        <v>1</v>
      </c>
      <c r="B652" s="101"/>
      <c r="C652" s="94"/>
      <c r="D652" s="14"/>
      <c r="E652" s="94"/>
      <c r="I652" s="138"/>
      <c r="J652" s="138"/>
    </row>
    <row r="653" spans="1:20" s="78" customFormat="1" hidden="1" x14ac:dyDescent="0.25">
      <c r="A653" s="14"/>
      <c r="B653" s="101"/>
      <c r="C653" s="165"/>
      <c r="D653" s="167"/>
      <c r="E653" s="165"/>
      <c r="F653" s="67"/>
      <c r="G653" s="67"/>
      <c r="H653" s="67"/>
      <c r="I653" s="138"/>
      <c r="J653" s="138"/>
      <c r="K653" s="79"/>
      <c r="O653" s="188"/>
      <c r="P653" s="188"/>
      <c r="Q653" s="188"/>
    </row>
    <row r="654" spans="1:20" hidden="1" x14ac:dyDescent="0.25">
      <c r="A654" s="14"/>
      <c r="B654" s="101"/>
      <c r="C654" s="165"/>
      <c r="D654" s="167"/>
      <c r="E654" s="165"/>
      <c r="I654" s="138"/>
      <c r="J654" s="138"/>
    </row>
    <row r="655" spans="1:20" hidden="1" x14ac:dyDescent="0.25">
      <c r="A655" s="144"/>
      <c r="B655" s="145" t="s">
        <v>20</v>
      </c>
      <c r="C655" s="144" t="s">
        <v>21</v>
      </c>
      <c r="D655" s="144" t="s">
        <v>21</v>
      </c>
      <c r="E655" s="146">
        <f>E652</f>
        <v>0</v>
      </c>
      <c r="I655" s="135">
        <f>SUM(I652:I654)</f>
        <v>0</v>
      </c>
      <c r="J655" s="135">
        <f>SUM(J652:J654)</f>
        <v>0</v>
      </c>
    </row>
    <row r="656" spans="1:20" hidden="1" x14ac:dyDescent="0.25"/>
    <row r="657" spans="1:17" hidden="1" x14ac:dyDescent="0.25"/>
    <row r="658" spans="1:17" ht="52.5" hidden="1" customHeight="1" x14ac:dyDescent="0.25">
      <c r="A658" s="863" t="s">
        <v>182</v>
      </c>
      <c r="B658" s="863"/>
      <c r="C658" s="863"/>
      <c r="D658" s="863"/>
      <c r="E658" s="863"/>
      <c r="F658" s="863"/>
      <c r="G658" s="863"/>
      <c r="H658" s="863"/>
      <c r="I658" s="863"/>
      <c r="J658" s="863"/>
    </row>
    <row r="659" spans="1:17" hidden="1" x14ac:dyDescent="0.25"/>
    <row r="660" spans="1:17" hidden="1" x14ac:dyDescent="0.25">
      <c r="A660" s="866" t="s">
        <v>140</v>
      </c>
      <c r="B660" s="866"/>
      <c r="C660" s="866"/>
      <c r="D660" s="866"/>
      <c r="E660" s="866"/>
      <c r="F660" s="866"/>
      <c r="G660" s="866"/>
      <c r="H660" s="866"/>
      <c r="I660" s="866"/>
      <c r="J660" s="866"/>
      <c r="K660" s="123"/>
    </row>
    <row r="661" spans="1:17" hidden="1" x14ac:dyDescent="0.25">
      <c r="A661" s="32"/>
      <c r="B661" s="11"/>
      <c r="C661" s="17"/>
      <c r="D661" s="17"/>
      <c r="E661" s="17"/>
      <c r="F661" s="17"/>
      <c r="I661" s="850" t="s">
        <v>172</v>
      </c>
      <c r="J661" s="850"/>
    </row>
    <row r="662" spans="1:17" ht="56.25" hidden="1" x14ac:dyDescent="0.25">
      <c r="A662" s="167" t="s">
        <v>24</v>
      </c>
      <c r="B662" s="167" t="s">
        <v>14</v>
      </c>
      <c r="C662" s="167" t="s">
        <v>71</v>
      </c>
      <c r="D662" s="167" t="s">
        <v>72</v>
      </c>
      <c r="E662" s="167" t="s">
        <v>73</v>
      </c>
      <c r="I662" s="133" t="s">
        <v>115</v>
      </c>
      <c r="J662" s="133" t="s">
        <v>173</v>
      </c>
      <c r="K662" s="127"/>
    </row>
    <row r="663" spans="1:17" hidden="1" x14ac:dyDescent="0.25">
      <c r="A663" s="113">
        <v>1</v>
      </c>
      <c r="B663" s="113">
        <v>2</v>
      </c>
      <c r="C663" s="113">
        <v>3</v>
      </c>
      <c r="D663" s="113">
        <v>4</v>
      </c>
      <c r="E663" s="113">
        <v>5</v>
      </c>
      <c r="F663" s="78"/>
      <c r="G663" s="78"/>
      <c r="H663" s="78"/>
      <c r="I663" s="138"/>
      <c r="J663" s="138"/>
    </row>
    <row r="664" spans="1:17" hidden="1" x14ac:dyDescent="0.25">
      <c r="A664" s="171"/>
      <c r="B664" s="26"/>
      <c r="C664" s="167"/>
      <c r="D664" s="13"/>
      <c r="E664" s="165"/>
      <c r="I664" s="138"/>
      <c r="J664" s="138"/>
    </row>
    <row r="665" spans="1:17" s="78" customFormat="1" hidden="1" x14ac:dyDescent="0.25">
      <c r="A665" s="167"/>
      <c r="B665" s="10"/>
      <c r="C665" s="167"/>
      <c r="D665" s="13"/>
      <c r="E665" s="165"/>
      <c r="F665" s="67"/>
      <c r="G665" s="67"/>
      <c r="H665" s="67"/>
      <c r="I665" s="138"/>
      <c r="J665" s="138"/>
      <c r="K665" s="79"/>
      <c r="O665" s="188"/>
      <c r="P665" s="188"/>
      <c r="Q665" s="188"/>
    </row>
    <row r="666" spans="1:17" hidden="1" x14ac:dyDescent="0.25">
      <c r="A666" s="167"/>
      <c r="B666" s="10"/>
      <c r="C666" s="167"/>
      <c r="D666" s="13"/>
      <c r="E666" s="165"/>
      <c r="I666" s="138"/>
      <c r="J666" s="138"/>
    </row>
    <row r="667" spans="1:17" hidden="1" x14ac:dyDescent="0.25">
      <c r="A667" s="144"/>
      <c r="B667" s="145" t="s">
        <v>20</v>
      </c>
      <c r="C667" s="144" t="s">
        <v>21</v>
      </c>
      <c r="D667" s="144" t="s">
        <v>21</v>
      </c>
      <c r="E667" s="146">
        <f>SUM(E664:E666)</f>
        <v>0</v>
      </c>
      <c r="I667" s="135">
        <f>SUM(I664:I666)</f>
        <v>0</v>
      </c>
      <c r="J667" s="135">
        <f>SUM(J664:J666)</f>
        <v>0</v>
      </c>
    </row>
    <row r="668" spans="1:17" hidden="1" x14ac:dyDescent="0.25">
      <c r="A668" s="30"/>
      <c r="B668" s="31"/>
      <c r="C668" s="30"/>
      <c r="D668" s="30"/>
      <c r="E668" s="30"/>
      <c r="F668" s="30"/>
    </row>
    <row r="669" spans="1:17" hidden="1" x14ac:dyDescent="0.25">
      <c r="A669" s="860" t="s">
        <v>118</v>
      </c>
      <c r="B669" s="860"/>
      <c r="C669" s="860"/>
      <c r="D669" s="860"/>
      <c r="E669" s="860"/>
      <c r="F669" s="860"/>
      <c r="G669" s="860"/>
      <c r="H669" s="860"/>
      <c r="I669" s="860"/>
      <c r="J669" s="860"/>
    </row>
    <row r="670" spans="1:17" hidden="1" x14ac:dyDescent="0.25">
      <c r="A670" s="30"/>
      <c r="B670" s="11"/>
      <c r="C670" s="17"/>
      <c r="D670" s="17"/>
      <c r="E670" s="17"/>
      <c r="F670" s="17"/>
      <c r="I670" s="850" t="s">
        <v>172</v>
      </c>
      <c r="J670" s="850"/>
    </row>
    <row r="671" spans="1:17" ht="56.25" hidden="1" x14ac:dyDescent="0.25">
      <c r="A671" s="167" t="s">
        <v>24</v>
      </c>
      <c r="B671" s="167" t="s">
        <v>14</v>
      </c>
      <c r="C671" s="167" t="s">
        <v>74</v>
      </c>
      <c r="D671" s="167" t="s">
        <v>117</v>
      </c>
      <c r="F671" s="17"/>
      <c r="I671" s="133" t="s">
        <v>115</v>
      </c>
      <c r="J671" s="133" t="s">
        <v>173</v>
      </c>
      <c r="K671" s="128"/>
    </row>
    <row r="672" spans="1:17" hidden="1" x14ac:dyDescent="0.25">
      <c r="A672" s="113">
        <v>1</v>
      </c>
      <c r="B672" s="113">
        <v>2</v>
      </c>
      <c r="C672" s="113">
        <v>3</v>
      </c>
      <c r="D672" s="113">
        <v>4</v>
      </c>
      <c r="E672" s="78"/>
      <c r="F672" s="1"/>
      <c r="G672" s="78"/>
      <c r="H672" s="78"/>
      <c r="I672" s="138"/>
      <c r="J672" s="138"/>
    </row>
    <row r="673" spans="1:17" hidden="1" x14ac:dyDescent="0.25">
      <c r="A673" s="167"/>
      <c r="B673" s="26"/>
      <c r="C673" s="13"/>
      <c r="D673" s="165"/>
      <c r="F673" s="17"/>
      <c r="I673" s="138"/>
      <c r="J673" s="138"/>
    </row>
    <row r="674" spans="1:17" s="78" customFormat="1" hidden="1" x14ac:dyDescent="0.25">
      <c r="A674" s="167"/>
      <c r="B674" s="10"/>
      <c r="C674" s="13"/>
      <c r="D674" s="165"/>
      <c r="E674" s="67"/>
      <c r="F674" s="17"/>
      <c r="G674" s="67"/>
      <c r="H674" s="67"/>
      <c r="I674" s="138"/>
      <c r="J674" s="138"/>
      <c r="K674" s="79"/>
      <c r="O674" s="188"/>
      <c r="P674" s="188"/>
      <c r="Q674" s="188"/>
    </row>
    <row r="675" spans="1:17" hidden="1" x14ac:dyDescent="0.25">
      <c r="A675" s="167"/>
      <c r="B675" s="10"/>
      <c r="C675" s="13"/>
      <c r="D675" s="165"/>
      <c r="F675" s="17"/>
      <c r="I675" s="138"/>
      <c r="J675" s="138"/>
    </row>
    <row r="676" spans="1:17" hidden="1" x14ac:dyDescent="0.25">
      <c r="A676" s="144"/>
      <c r="B676" s="145" t="s">
        <v>20</v>
      </c>
      <c r="C676" s="144" t="s">
        <v>21</v>
      </c>
      <c r="D676" s="146">
        <f>SUM(D673:D675)</f>
        <v>0</v>
      </c>
      <c r="F676" s="17"/>
      <c r="I676" s="135">
        <f>SUM(I673:I675)</f>
        <v>0</v>
      </c>
      <c r="J676" s="135">
        <f>SUM(J673:J675)</f>
        <v>0</v>
      </c>
    </row>
    <row r="677" spans="1:17" hidden="1" x14ac:dyDescent="0.25">
      <c r="A677" s="30"/>
      <c r="B677" s="31"/>
      <c r="C677" s="30"/>
      <c r="D677" s="30"/>
      <c r="E677" s="30"/>
      <c r="F677" s="30"/>
    </row>
    <row r="678" spans="1:17" hidden="1" x14ac:dyDescent="0.25">
      <c r="A678" s="860" t="s">
        <v>141</v>
      </c>
      <c r="B678" s="860"/>
      <c r="C678" s="860"/>
      <c r="D678" s="860"/>
      <c r="E678" s="860"/>
      <c r="F678" s="860"/>
      <c r="G678" s="860"/>
      <c r="H678" s="860"/>
      <c r="I678" s="860"/>
      <c r="J678" s="860"/>
    </row>
    <row r="679" spans="1:17" hidden="1" x14ac:dyDescent="0.25">
      <c r="A679" s="30"/>
      <c r="B679" s="11"/>
      <c r="C679" s="17"/>
      <c r="D679" s="17"/>
      <c r="E679" s="17"/>
      <c r="F679" s="17"/>
      <c r="I679" s="850" t="s">
        <v>172</v>
      </c>
      <c r="J679" s="850"/>
    </row>
    <row r="680" spans="1:17" ht="56.25" hidden="1" x14ac:dyDescent="0.25">
      <c r="A680" s="167" t="s">
        <v>24</v>
      </c>
      <c r="B680" s="167" t="s">
        <v>14</v>
      </c>
      <c r="C680" s="167" t="s">
        <v>74</v>
      </c>
      <c r="D680" s="167" t="s">
        <v>117</v>
      </c>
      <c r="F680" s="17"/>
      <c r="I680" s="133" t="s">
        <v>115</v>
      </c>
      <c r="J680" s="133" t="s">
        <v>173</v>
      </c>
      <c r="K680" s="128"/>
    </row>
    <row r="681" spans="1:17" hidden="1" x14ac:dyDescent="0.25">
      <c r="A681" s="113">
        <v>1</v>
      </c>
      <c r="B681" s="113">
        <v>2</v>
      </c>
      <c r="C681" s="113">
        <v>3</v>
      </c>
      <c r="D681" s="113">
        <v>4</v>
      </c>
      <c r="E681" s="78"/>
      <c r="F681" s="1"/>
      <c r="G681" s="78"/>
      <c r="H681" s="78"/>
      <c r="I681" s="138"/>
      <c r="J681" s="138"/>
    </row>
    <row r="682" spans="1:17" hidden="1" x14ac:dyDescent="0.25">
      <c r="A682" s="167"/>
      <c r="B682" s="26"/>
      <c r="C682" s="13"/>
      <c r="D682" s="165"/>
      <c r="F682" s="17"/>
      <c r="I682" s="138"/>
      <c r="J682" s="138"/>
    </row>
    <row r="683" spans="1:17" s="78" customFormat="1" hidden="1" x14ac:dyDescent="0.25">
      <c r="A683" s="167"/>
      <c r="B683" s="10"/>
      <c r="C683" s="13"/>
      <c r="D683" s="165"/>
      <c r="E683" s="67"/>
      <c r="F683" s="17"/>
      <c r="G683" s="67"/>
      <c r="H683" s="67"/>
      <c r="I683" s="138"/>
      <c r="J683" s="138"/>
      <c r="K683" s="79"/>
      <c r="O683" s="188"/>
      <c r="P683" s="188"/>
      <c r="Q683" s="188"/>
    </row>
    <row r="684" spans="1:17" hidden="1" x14ac:dyDescent="0.25">
      <c r="A684" s="167"/>
      <c r="B684" s="10"/>
      <c r="C684" s="13"/>
      <c r="D684" s="165"/>
      <c r="F684" s="17"/>
      <c r="I684" s="138"/>
      <c r="J684" s="138"/>
    </row>
    <row r="685" spans="1:17" hidden="1" x14ac:dyDescent="0.25">
      <c r="A685" s="144"/>
      <c r="B685" s="145" t="s">
        <v>20</v>
      </c>
      <c r="C685" s="144" t="s">
        <v>21</v>
      </c>
      <c r="D685" s="146">
        <f>SUM(D682:D684)</f>
        <v>0</v>
      </c>
      <c r="F685" s="17"/>
      <c r="I685" s="135">
        <f>SUM(I682:I684)</f>
        <v>0</v>
      </c>
      <c r="J685" s="135">
        <f>SUM(J682:J684)</f>
        <v>0</v>
      </c>
    </row>
    <row r="686" spans="1:17" hidden="1" x14ac:dyDescent="0.25">
      <c r="A686" s="30"/>
      <c r="B686" s="31"/>
      <c r="C686" s="30"/>
      <c r="D686" s="30"/>
      <c r="E686" s="30"/>
      <c r="F686" s="30"/>
    </row>
    <row r="687" spans="1:17" hidden="1" x14ac:dyDescent="0.25">
      <c r="A687" s="861" t="s">
        <v>169</v>
      </c>
      <c r="B687" s="861"/>
      <c r="C687" s="861"/>
      <c r="D687" s="861"/>
      <c r="E687" s="861"/>
      <c r="F687" s="861"/>
      <c r="G687" s="861"/>
      <c r="H687" s="861"/>
      <c r="I687" s="861"/>
      <c r="J687" s="861"/>
    </row>
    <row r="688" spans="1:17" hidden="1" x14ac:dyDescent="0.25">
      <c r="A688" s="862"/>
      <c r="B688" s="862"/>
      <c r="C688" s="862"/>
      <c r="D688" s="862"/>
      <c r="E688" s="862"/>
      <c r="F688" s="862"/>
      <c r="I688" s="850" t="s">
        <v>172</v>
      </c>
      <c r="J688" s="850"/>
    </row>
    <row r="689" spans="1:17" ht="56.25" hidden="1" x14ac:dyDescent="0.25">
      <c r="A689" s="167" t="s">
        <v>24</v>
      </c>
      <c r="B689" s="167" t="s">
        <v>14</v>
      </c>
      <c r="C689" s="167" t="s">
        <v>78</v>
      </c>
      <c r="D689" s="167" t="s">
        <v>27</v>
      </c>
      <c r="E689" s="167" t="s">
        <v>79</v>
      </c>
      <c r="F689" s="167" t="s">
        <v>7</v>
      </c>
      <c r="I689" s="133" t="s">
        <v>115</v>
      </c>
      <c r="J689" s="133" t="s">
        <v>173</v>
      </c>
      <c r="K689" s="81"/>
    </row>
    <row r="690" spans="1:17" hidden="1" x14ac:dyDescent="0.25">
      <c r="A690" s="113">
        <v>1</v>
      </c>
      <c r="B690" s="113">
        <v>2</v>
      </c>
      <c r="C690" s="113">
        <v>3</v>
      </c>
      <c r="D690" s="113">
        <v>4</v>
      </c>
      <c r="E690" s="113">
        <v>5</v>
      </c>
      <c r="F690" s="113">
        <v>6</v>
      </c>
      <c r="G690" s="78"/>
      <c r="H690" s="78"/>
      <c r="I690" s="138"/>
      <c r="J690" s="138"/>
    </row>
    <row r="691" spans="1:17" hidden="1" x14ac:dyDescent="0.25">
      <c r="A691" s="167">
        <v>1</v>
      </c>
      <c r="B691" s="10"/>
      <c r="C691" s="167"/>
      <c r="D691" s="167"/>
      <c r="E691" s="165" t="e">
        <f>F691/D691</f>
        <v>#DIV/0!</v>
      </c>
      <c r="F691" s="165"/>
      <c r="I691" s="138"/>
      <c r="J691" s="138"/>
    </row>
    <row r="692" spans="1:17" s="78" customFormat="1" hidden="1" x14ac:dyDescent="0.25">
      <c r="A692" s="167">
        <v>2</v>
      </c>
      <c r="B692" s="10"/>
      <c r="C692" s="14"/>
      <c r="D692" s="14"/>
      <c r="E692" s="165" t="e">
        <f t="shared" ref="E692:E693" si="14">F692/D692</f>
        <v>#DIV/0!</v>
      </c>
      <c r="F692" s="165"/>
      <c r="G692" s="67"/>
      <c r="H692" s="67"/>
      <c r="I692" s="138"/>
      <c r="J692" s="138"/>
      <c r="K692" s="79"/>
      <c r="O692" s="188"/>
      <c r="P692" s="188"/>
      <c r="Q692" s="188"/>
    </row>
    <row r="693" spans="1:17" hidden="1" x14ac:dyDescent="0.25">
      <c r="A693" s="167">
        <v>3</v>
      </c>
      <c r="B693" s="10"/>
      <c r="C693" s="167"/>
      <c r="D693" s="167"/>
      <c r="E693" s="165" t="e">
        <f t="shared" si="14"/>
        <v>#DIV/0!</v>
      </c>
      <c r="F693" s="165"/>
      <c r="I693" s="138"/>
      <c r="J693" s="138"/>
    </row>
    <row r="694" spans="1:17" hidden="1" x14ac:dyDescent="0.25">
      <c r="A694" s="144"/>
      <c r="B694" s="145" t="s">
        <v>20</v>
      </c>
      <c r="C694" s="144" t="s">
        <v>21</v>
      </c>
      <c r="D694" s="144" t="s">
        <v>21</v>
      </c>
      <c r="E694" s="144" t="s">
        <v>21</v>
      </c>
      <c r="F694" s="146">
        <f>F693+F692+F691</f>
        <v>0</v>
      </c>
      <c r="I694" s="135">
        <f>SUM(I691:I693)</f>
        <v>0</v>
      </c>
      <c r="J694" s="135">
        <f>SUM(J691:J693)</f>
        <v>0</v>
      </c>
    </row>
    <row r="695" spans="1:17" hidden="1" x14ac:dyDescent="0.25">
      <c r="A695" s="30"/>
      <c r="B695" s="31"/>
      <c r="C695" s="30"/>
      <c r="D695" s="30"/>
      <c r="E695" s="30"/>
      <c r="F695" s="30"/>
    </row>
    <row r="696" spans="1:17" hidden="1" x14ac:dyDescent="0.25">
      <c r="A696" s="30"/>
      <c r="B696" s="31"/>
      <c r="C696" s="30"/>
      <c r="D696" s="30"/>
      <c r="E696" s="30"/>
      <c r="F696" s="30"/>
    </row>
    <row r="697" spans="1:17" x14ac:dyDescent="0.25">
      <c r="A697" s="863" t="s">
        <v>181</v>
      </c>
      <c r="B697" s="863"/>
      <c r="C697" s="863"/>
      <c r="D697" s="863"/>
      <c r="E697" s="863"/>
      <c r="F697" s="863"/>
      <c r="G697" s="863"/>
      <c r="H697" s="863"/>
      <c r="I697" s="863"/>
      <c r="J697" s="863"/>
    </row>
    <row r="698" spans="1:17" x14ac:dyDescent="0.25">
      <c r="A698" s="30"/>
      <c r="B698" s="31"/>
      <c r="C698" s="30"/>
      <c r="D698" s="30"/>
      <c r="E698" s="30"/>
      <c r="F698" s="30"/>
    </row>
    <row r="699" spans="1:17" hidden="1" x14ac:dyDescent="0.25">
      <c r="A699" s="865" t="s">
        <v>142</v>
      </c>
      <c r="B699" s="865"/>
      <c r="C699" s="865"/>
      <c r="D699" s="865"/>
      <c r="E699" s="865"/>
      <c r="F699" s="865"/>
      <c r="G699" s="865"/>
      <c r="H699" s="865"/>
      <c r="I699" s="865"/>
      <c r="J699" s="865"/>
      <c r="K699" s="123"/>
    </row>
    <row r="700" spans="1:17" hidden="1" x14ac:dyDescent="0.25">
      <c r="A700" s="166"/>
      <c r="B700" s="34"/>
      <c r="C700" s="166"/>
      <c r="D700" s="166"/>
      <c r="E700" s="166"/>
      <c r="F700" s="166"/>
      <c r="I700" s="850" t="s">
        <v>172</v>
      </c>
      <c r="J700" s="850"/>
    </row>
    <row r="701" spans="1:17" ht="56.25" hidden="1" x14ac:dyDescent="0.25">
      <c r="A701" s="167" t="s">
        <v>24</v>
      </c>
      <c r="B701" s="167" t="s">
        <v>14</v>
      </c>
      <c r="C701" s="167" t="s">
        <v>65</v>
      </c>
      <c r="D701" s="167" t="s">
        <v>59</v>
      </c>
      <c r="E701" s="167" t="s">
        <v>60</v>
      </c>
      <c r="F701" s="167" t="s">
        <v>159</v>
      </c>
      <c r="I701" s="133" t="s">
        <v>115</v>
      </c>
      <c r="J701" s="133" t="s">
        <v>173</v>
      </c>
      <c r="K701" s="122"/>
    </row>
    <row r="702" spans="1:17" hidden="1" x14ac:dyDescent="0.25">
      <c r="A702" s="113">
        <v>1</v>
      </c>
      <c r="B702" s="113">
        <v>2</v>
      </c>
      <c r="C702" s="113">
        <v>3</v>
      </c>
      <c r="D702" s="113">
        <v>4</v>
      </c>
      <c r="E702" s="113">
        <v>5</v>
      </c>
      <c r="F702" s="113">
        <v>6</v>
      </c>
      <c r="G702" s="78"/>
      <c r="H702" s="78"/>
      <c r="I702" s="138"/>
      <c r="J702" s="138"/>
    </row>
    <row r="703" spans="1:17" hidden="1" x14ac:dyDescent="0.25">
      <c r="A703" s="167">
        <v>1</v>
      </c>
      <c r="B703" s="10" t="s">
        <v>61</v>
      </c>
      <c r="C703" s="167"/>
      <c r="D703" s="167"/>
      <c r="E703" s="165" t="e">
        <f>F703/D703/C703</f>
        <v>#DIV/0!</v>
      </c>
      <c r="F703" s="165"/>
      <c r="I703" s="138"/>
      <c r="J703" s="138"/>
    </row>
    <row r="704" spans="1:17" s="78" customFormat="1" ht="69.75" hidden="1" x14ac:dyDescent="0.25">
      <c r="A704" s="167">
        <v>2</v>
      </c>
      <c r="B704" s="10" t="s">
        <v>62</v>
      </c>
      <c r="C704" s="167"/>
      <c r="D704" s="167"/>
      <c r="E704" s="165" t="e">
        <f t="shared" ref="E704:E708" si="15">F704/D704/C704</f>
        <v>#DIV/0!</v>
      </c>
      <c r="F704" s="165"/>
      <c r="G704" s="67"/>
      <c r="H704" s="67"/>
      <c r="I704" s="138"/>
      <c r="J704" s="138"/>
      <c r="K704" s="79"/>
      <c r="O704" s="188"/>
      <c r="P704" s="188"/>
      <c r="Q704" s="188"/>
    </row>
    <row r="705" spans="1:17" ht="69.75" hidden="1" x14ac:dyDescent="0.25">
      <c r="A705" s="167">
        <v>3</v>
      </c>
      <c r="B705" s="10" t="s">
        <v>63</v>
      </c>
      <c r="C705" s="167"/>
      <c r="D705" s="167"/>
      <c r="E705" s="165" t="e">
        <f t="shared" si="15"/>
        <v>#DIV/0!</v>
      </c>
      <c r="F705" s="165"/>
      <c r="I705" s="138"/>
      <c r="J705" s="138"/>
    </row>
    <row r="706" spans="1:17" hidden="1" x14ac:dyDescent="0.25">
      <c r="A706" s="167">
        <v>4</v>
      </c>
      <c r="B706" s="10" t="s">
        <v>64</v>
      </c>
      <c r="C706" s="167"/>
      <c r="D706" s="167"/>
      <c r="E706" s="165" t="e">
        <f t="shared" si="15"/>
        <v>#DIV/0!</v>
      </c>
      <c r="F706" s="165"/>
      <c r="I706" s="140"/>
      <c r="J706" s="140"/>
    </row>
    <row r="707" spans="1:17" ht="116.25" hidden="1" x14ac:dyDescent="0.25">
      <c r="A707" s="167">
        <v>5</v>
      </c>
      <c r="B707" s="10" t="s">
        <v>90</v>
      </c>
      <c r="C707" s="167"/>
      <c r="D707" s="167"/>
      <c r="E707" s="165" t="e">
        <f t="shared" si="15"/>
        <v>#DIV/0!</v>
      </c>
      <c r="F707" s="165"/>
      <c r="I707" s="138"/>
      <c r="J707" s="138"/>
    </row>
    <row r="708" spans="1:17" hidden="1" x14ac:dyDescent="0.25">
      <c r="A708" s="167">
        <v>6</v>
      </c>
      <c r="B708" s="10" t="s">
        <v>91</v>
      </c>
      <c r="C708" s="167"/>
      <c r="D708" s="167"/>
      <c r="E708" s="165" t="e">
        <f t="shared" si="15"/>
        <v>#DIV/0!</v>
      </c>
      <c r="F708" s="165"/>
      <c r="I708" s="138"/>
      <c r="J708" s="138"/>
    </row>
    <row r="709" spans="1:17" hidden="1" x14ac:dyDescent="0.25">
      <c r="A709" s="144"/>
      <c r="B709" s="145" t="s">
        <v>20</v>
      </c>
      <c r="C709" s="144" t="s">
        <v>21</v>
      </c>
      <c r="D709" s="144" t="s">
        <v>21</v>
      </c>
      <c r="E709" s="144" t="s">
        <v>21</v>
      </c>
      <c r="F709" s="146">
        <f>F708+F707+F706+F705+F704+F703</f>
        <v>0</v>
      </c>
      <c r="I709" s="135">
        <f>SUM(I703:I708)</f>
        <v>0</v>
      </c>
      <c r="J709" s="135">
        <f>SUM(J703:J708)</f>
        <v>0</v>
      </c>
    </row>
    <row r="710" spans="1:17" hidden="1" x14ac:dyDescent="0.25">
      <c r="A710" s="17"/>
      <c r="B710" s="11"/>
      <c r="C710" s="17"/>
      <c r="D710" s="17"/>
      <c r="E710" s="17"/>
      <c r="F710" s="17"/>
    </row>
    <row r="711" spans="1:17" hidden="1" x14ac:dyDescent="0.25">
      <c r="A711" s="865" t="s">
        <v>143</v>
      </c>
      <c r="B711" s="865"/>
      <c r="C711" s="865"/>
      <c r="D711" s="865"/>
      <c r="E711" s="865"/>
      <c r="F711" s="865"/>
      <c r="G711" s="865"/>
      <c r="H711" s="865"/>
      <c r="I711" s="865"/>
      <c r="J711" s="865"/>
    </row>
    <row r="712" spans="1:17" hidden="1" x14ac:dyDescent="0.25">
      <c r="A712" s="163"/>
      <c r="B712" s="24"/>
      <c r="C712" s="163"/>
      <c r="D712" s="163"/>
      <c r="E712" s="163"/>
      <c r="F712" s="17"/>
      <c r="I712" s="850" t="s">
        <v>172</v>
      </c>
      <c r="J712" s="850"/>
    </row>
    <row r="713" spans="1:17" ht="56.25" hidden="1" x14ac:dyDescent="0.25">
      <c r="A713" s="167" t="s">
        <v>24</v>
      </c>
      <c r="B713" s="167" t="s">
        <v>14</v>
      </c>
      <c r="C713" s="167" t="s">
        <v>66</v>
      </c>
      <c r="D713" s="167" t="s">
        <v>145</v>
      </c>
      <c r="E713" s="169" t="s">
        <v>107</v>
      </c>
      <c r="F713" s="167" t="s">
        <v>144</v>
      </c>
      <c r="I713" s="133" t="s">
        <v>115</v>
      </c>
      <c r="J713" s="133" t="s">
        <v>173</v>
      </c>
      <c r="K713" s="122"/>
    </row>
    <row r="714" spans="1:17" hidden="1" x14ac:dyDescent="0.25">
      <c r="A714" s="113">
        <v>1</v>
      </c>
      <c r="B714" s="113">
        <v>2</v>
      </c>
      <c r="C714" s="113">
        <v>3</v>
      </c>
      <c r="D714" s="113">
        <v>4</v>
      </c>
      <c r="E714" s="1">
        <v>5</v>
      </c>
      <c r="F714" s="113">
        <v>6</v>
      </c>
      <c r="G714" s="78"/>
      <c r="H714" s="78"/>
      <c r="I714" s="132"/>
      <c r="J714" s="132"/>
    </row>
    <row r="715" spans="1:17" ht="46.5" hidden="1" x14ac:dyDescent="0.25">
      <c r="A715" s="167">
        <v>1</v>
      </c>
      <c r="B715" s="10" t="s">
        <v>87</v>
      </c>
      <c r="C715" s="167"/>
      <c r="D715" s="165" t="e">
        <f>F715/C715</f>
        <v>#DIV/0!</v>
      </c>
      <c r="E715" s="169" t="s">
        <v>12</v>
      </c>
      <c r="F715" s="165"/>
      <c r="I715" s="138"/>
      <c r="J715" s="138"/>
    </row>
    <row r="716" spans="1:17" s="78" customFormat="1" ht="46.5" hidden="1" x14ac:dyDescent="0.25">
      <c r="A716" s="167">
        <v>2</v>
      </c>
      <c r="B716" s="10" t="s">
        <v>198</v>
      </c>
      <c r="C716" s="167" t="s">
        <v>12</v>
      </c>
      <c r="D716" s="165"/>
      <c r="E716" s="169" t="e">
        <f>F716/D716</f>
        <v>#DIV/0!</v>
      </c>
      <c r="F716" s="165"/>
      <c r="G716" s="67"/>
      <c r="H716" s="67"/>
      <c r="I716" s="138"/>
      <c r="J716" s="138"/>
      <c r="K716" s="79"/>
      <c r="O716" s="188"/>
      <c r="P716" s="188"/>
      <c r="Q716" s="188"/>
    </row>
    <row r="717" spans="1:17" hidden="1" x14ac:dyDescent="0.25">
      <c r="A717" s="144"/>
      <c r="B717" s="145" t="s">
        <v>20</v>
      </c>
      <c r="C717" s="144" t="s">
        <v>12</v>
      </c>
      <c r="D717" s="144" t="s">
        <v>12</v>
      </c>
      <c r="E717" s="144" t="s">
        <v>12</v>
      </c>
      <c r="F717" s="146">
        <f>F715+F716</f>
        <v>0</v>
      </c>
      <c r="I717" s="131">
        <f>SUM(I715:I716)</f>
        <v>0</v>
      </c>
      <c r="J717" s="131">
        <f>SUM(J715:J716)</f>
        <v>0</v>
      </c>
    </row>
    <row r="718" spans="1:17" hidden="1" x14ac:dyDescent="0.25">
      <c r="A718" s="17"/>
      <c r="B718" s="11"/>
      <c r="C718" s="17"/>
      <c r="D718" s="17"/>
      <c r="E718" s="17"/>
      <c r="F718" s="17"/>
    </row>
    <row r="719" spans="1:17" hidden="1" x14ac:dyDescent="0.25">
      <c r="A719" s="861" t="s">
        <v>146</v>
      </c>
      <c r="B719" s="861"/>
      <c r="C719" s="861"/>
      <c r="D719" s="861"/>
      <c r="E719" s="861"/>
      <c r="F719" s="861"/>
      <c r="G719" s="861"/>
      <c r="H719" s="861"/>
      <c r="I719" s="861"/>
      <c r="J719" s="861"/>
    </row>
    <row r="720" spans="1:17" hidden="1" x14ac:dyDescent="0.25">
      <c r="A720" s="172"/>
      <c r="B720" s="172"/>
      <c r="C720" s="172"/>
      <c r="D720" s="172"/>
      <c r="E720" s="172"/>
      <c r="F720" s="172"/>
      <c r="G720" s="172"/>
      <c r="H720" s="172"/>
      <c r="I720" s="850" t="s">
        <v>172</v>
      </c>
      <c r="J720" s="850"/>
    </row>
    <row r="721" spans="1:17" s="17" customFormat="1" ht="56.25" hidden="1" x14ac:dyDescent="0.25">
      <c r="A721" s="167" t="s">
        <v>24</v>
      </c>
      <c r="B721" s="167" t="s">
        <v>0</v>
      </c>
      <c r="C721" s="167" t="s">
        <v>69</v>
      </c>
      <c r="D721" s="167" t="s">
        <v>67</v>
      </c>
      <c r="E721" s="167" t="s">
        <v>70</v>
      </c>
      <c r="F721" s="167" t="s">
        <v>7</v>
      </c>
      <c r="I721" s="133" t="s">
        <v>115</v>
      </c>
      <c r="J721" s="133" t="s">
        <v>173</v>
      </c>
      <c r="K721" s="81"/>
      <c r="O721" s="20"/>
      <c r="P721" s="20"/>
      <c r="Q721" s="20"/>
    </row>
    <row r="722" spans="1:17" s="17" customFormat="1" hidden="1" x14ac:dyDescent="0.25">
      <c r="A722" s="113">
        <v>1</v>
      </c>
      <c r="B722" s="113">
        <v>2</v>
      </c>
      <c r="C722" s="113">
        <v>4</v>
      </c>
      <c r="D722" s="113">
        <v>5</v>
      </c>
      <c r="E722" s="113">
        <v>6</v>
      </c>
      <c r="F722" s="113">
        <v>7</v>
      </c>
      <c r="G722" s="1"/>
      <c r="H722" s="1"/>
      <c r="I722" s="135"/>
      <c r="J722" s="135"/>
      <c r="K722" s="19"/>
      <c r="O722" s="20"/>
      <c r="P722" s="20"/>
      <c r="Q722" s="20"/>
    </row>
    <row r="723" spans="1:17" s="17" customFormat="1" hidden="1" x14ac:dyDescent="0.25">
      <c r="A723" s="167">
        <v>1</v>
      </c>
      <c r="B723" s="10" t="s">
        <v>92</v>
      </c>
      <c r="C723" s="165" t="e">
        <f>F723/D723</f>
        <v>#DIV/0!</v>
      </c>
      <c r="D723" s="165"/>
      <c r="E723" s="165"/>
      <c r="F723" s="165"/>
      <c r="I723" s="138"/>
      <c r="J723" s="138"/>
      <c r="K723" s="19"/>
      <c r="O723" s="20"/>
      <c r="P723" s="20"/>
      <c r="Q723" s="20"/>
    </row>
    <row r="724" spans="1:17" s="1" customFormat="1" hidden="1" x14ac:dyDescent="0.25">
      <c r="A724" s="167">
        <v>2</v>
      </c>
      <c r="B724" s="10" t="s">
        <v>68</v>
      </c>
      <c r="C724" s="165" t="e">
        <f t="shared" ref="C724:C727" si="16">F724/D724</f>
        <v>#DIV/0!</v>
      </c>
      <c r="D724" s="165"/>
      <c r="E724" s="165"/>
      <c r="F724" s="165"/>
      <c r="G724" s="17"/>
      <c r="H724" s="17"/>
      <c r="I724" s="138"/>
      <c r="J724" s="138"/>
      <c r="K724" s="104"/>
      <c r="O724" s="191"/>
      <c r="P724" s="191"/>
      <c r="Q724" s="191"/>
    </row>
    <row r="725" spans="1:17" s="17" customFormat="1" hidden="1" x14ac:dyDescent="0.25">
      <c r="A725" s="167">
        <v>3</v>
      </c>
      <c r="B725" s="10" t="s">
        <v>93</v>
      </c>
      <c r="C725" s="165" t="e">
        <f t="shared" si="16"/>
        <v>#DIV/0!</v>
      </c>
      <c r="D725" s="165"/>
      <c r="E725" s="165"/>
      <c r="F725" s="165"/>
      <c r="I725" s="138"/>
      <c r="J725" s="138"/>
      <c r="K725" s="19"/>
      <c r="O725" s="20"/>
      <c r="P725" s="20"/>
      <c r="Q725" s="20"/>
    </row>
    <row r="726" spans="1:17" s="17" customFormat="1" hidden="1" x14ac:dyDescent="0.25">
      <c r="A726" s="167">
        <v>4</v>
      </c>
      <c r="B726" s="10" t="s">
        <v>94</v>
      </c>
      <c r="C726" s="165" t="e">
        <f t="shared" si="16"/>
        <v>#DIV/0!</v>
      </c>
      <c r="D726" s="165"/>
      <c r="E726" s="165"/>
      <c r="F726" s="165"/>
      <c r="I726" s="138"/>
      <c r="J726" s="138"/>
      <c r="K726" s="19"/>
      <c r="O726" s="20"/>
      <c r="P726" s="20"/>
      <c r="Q726" s="20"/>
    </row>
    <row r="727" spans="1:17" s="17" customFormat="1" hidden="1" x14ac:dyDescent="0.25">
      <c r="A727" s="167">
        <v>5</v>
      </c>
      <c r="B727" s="10" t="s">
        <v>192</v>
      </c>
      <c r="C727" s="165" t="e">
        <f t="shared" si="16"/>
        <v>#DIV/0!</v>
      </c>
      <c r="D727" s="165"/>
      <c r="E727" s="165"/>
      <c r="F727" s="165"/>
      <c r="I727" s="138"/>
      <c r="J727" s="138"/>
      <c r="K727" s="19"/>
      <c r="O727" s="20"/>
      <c r="P727" s="20"/>
      <c r="Q727" s="20"/>
    </row>
    <row r="728" spans="1:17" s="17" customFormat="1" hidden="1" x14ac:dyDescent="0.25">
      <c r="A728" s="144"/>
      <c r="B728" s="145" t="s">
        <v>20</v>
      </c>
      <c r="C728" s="144" t="s">
        <v>21</v>
      </c>
      <c r="D728" s="144" t="s">
        <v>21</v>
      </c>
      <c r="E728" s="144" t="s">
        <v>21</v>
      </c>
      <c r="F728" s="146">
        <f>SUM(F723:F727)</f>
        <v>0</v>
      </c>
      <c r="I728" s="135">
        <f>SUM(I723:I727)</f>
        <v>0</v>
      </c>
      <c r="J728" s="135">
        <f>SUM(J723:J727)</f>
        <v>0</v>
      </c>
      <c r="K728" s="19"/>
      <c r="O728" s="20"/>
      <c r="P728" s="20"/>
      <c r="Q728" s="20"/>
    </row>
    <row r="729" spans="1:17" s="17" customFormat="1" hidden="1" x14ac:dyDescent="0.25">
      <c r="B729" s="11"/>
      <c r="G729" s="67"/>
      <c r="H729" s="67"/>
      <c r="I729" s="67"/>
      <c r="J729" s="67"/>
      <c r="K729" s="19"/>
      <c r="O729" s="20"/>
      <c r="P729" s="20"/>
      <c r="Q729" s="20"/>
    </row>
    <row r="730" spans="1:17" s="17" customFormat="1" hidden="1" x14ac:dyDescent="0.25">
      <c r="A730" s="866" t="s">
        <v>140</v>
      </c>
      <c r="B730" s="866"/>
      <c r="C730" s="866"/>
      <c r="D730" s="866"/>
      <c r="E730" s="866"/>
      <c r="F730" s="866"/>
      <c r="G730" s="866"/>
      <c r="H730" s="866"/>
      <c r="I730" s="866"/>
      <c r="J730" s="866"/>
      <c r="K730" s="19"/>
      <c r="O730" s="20"/>
      <c r="P730" s="20"/>
      <c r="Q730" s="20"/>
    </row>
    <row r="731" spans="1:17" hidden="1" x14ac:dyDescent="0.25">
      <c r="A731" s="32"/>
      <c r="B731" s="11"/>
      <c r="C731" s="17"/>
      <c r="D731" s="17"/>
      <c r="E731" s="17"/>
      <c r="F731" s="17"/>
      <c r="I731" s="850" t="s">
        <v>172</v>
      </c>
      <c r="J731" s="850"/>
    </row>
    <row r="732" spans="1:17" ht="56.25" hidden="1" x14ac:dyDescent="0.25">
      <c r="A732" s="167" t="s">
        <v>24</v>
      </c>
      <c r="B732" s="167" t="s">
        <v>14</v>
      </c>
      <c r="C732" s="167" t="s">
        <v>71</v>
      </c>
      <c r="D732" s="167" t="s">
        <v>72</v>
      </c>
      <c r="E732" s="167" t="s">
        <v>147</v>
      </c>
      <c r="I732" s="133" t="s">
        <v>115</v>
      </c>
      <c r="J732" s="133" t="s">
        <v>173</v>
      </c>
      <c r="K732" s="127"/>
    </row>
    <row r="733" spans="1:17" hidden="1" x14ac:dyDescent="0.25">
      <c r="A733" s="113">
        <v>1</v>
      </c>
      <c r="B733" s="113">
        <v>2</v>
      </c>
      <c r="C733" s="113">
        <v>3</v>
      </c>
      <c r="D733" s="113">
        <v>4</v>
      </c>
      <c r="E733" s="113">
        <v>5</v>
      </c>
      <c r="F733" s="78"/>
      <c r="G733" s="78"/>
      <c r="H733" s="78"/>
      <c r="I733" s="135"/>
      <c r="J733" s="135"/>
    </row>
    <row r="734" spans="1:17" hidden="1" x14ac:dyDescent="0.25">
      <c r="A734" s="167">
        <v>1</v>
      </c>
      <c r="B734" s="10"/>
      <c r="C734" s="167"/>
      <c r="D734" s="13"/>
      <c r="E734" s="165"/>
      <c r="I734" s="138"/>
      <c r="J734" s="138"/>
    </row>
    <row r="735" spans="1:17" s="78" customFormat="1" hidden="1" x14ac:dyDescent="0.25">
      <c r="A735" s="167">
        <v>2</v>
      </c>
      <c r="B735" s="10"/>
      <c r="C735" s="167"/>
      <c r="D735" s="13"/>
      <c r="E735" s="165"/>
      <c r="F735" s="67"/>
      <c r="G735" s="67"/>
      <c r="H735" s="67"/>
      <c r="I735" s="138"/>
      <c r="J735" s="138"/>
      <c r="K735" s="79"/>
      <c r="O735" s="188"/>
      <c r="P735" s="188"/>
      <c r="Q735" s="188"/>
    </row>
    <row r="736" spans="1:17" hidden="1" x14ac:dyDescent="0.25">
      <c r="A736" s="167">
        <v>3</v>
      </c>
      <c r="B736" s="10"/>
      <c r="C736" s="167"/>
      <c r="D736" s="13"/>
      <c r="E736" s="165"/>
      <c r="I736" s="138"/>
      <c r="J736" s="138"/>
      <c r="P736" s="106"/>
      <c r="Q736" s="195"/>
    </row>
    <row r="737" spans="1:17" hidden="1" x14ac:dyDescent="0.25">
      <c r="A737" s="167">
        <v>4</v>
      </c>
      <c r="B737" s="10"/>
      <c r="C737" s="167"/>
      <c r="D737" s="13"/>
      <c r="E737" s="165"/>
      <c r="I737" s="138"/>
      <c r="J737" s="138"/>
      <c r="P737" s="106"/>
      <c r="Q737" s="195"/>
    </row>
    <row r="738" spans="1:17" hidden="1" x14ac:dyDescent="0.25">
      <c r="A738" s="144"/>
      <c r="B738" s="145" t="s">
        <v>20</v>
      </c>
      <c r="C738" s="144" t="s">
        <v>21</v>
      </c>
      <c r="D738" s="144" t="s">
        <v>21</v>
      </c>
      <c r="E738" s="146">
        <f>SUM(E734:E737)</f>
        <v>0</v>
      </c>
      <c r="I738" s="135">
        <f>SUM(I734:I737)</f>
        <v>0</v>
      </c>
      <c r="J738" s="135">
        <f>SUM(J734:J737)</f>
        <v>0</v>
      </c>
      <c r="P738" s="106"/>
      <c r="Q738" s="195"/>
    </row>
    <row r="739" spans="1:17" x14ac:dyDescent="0.25">
      <c r="A739" s="17"/>
      <c r="B739" s="11"/>
      <c r="C739" s="17"/>
      <c r="D739" s="17"/>
      <c r="E739" s="17"/>
      <c r="F739" s="17"/>
      <c r="P739" s="106"/>
      <c r="Q739" s="195"/>
    </row>
    <row r="740" spans="1:17" x14ac:dyDescent="0.25">
      <c r="A740" s="860" t="s">
        <v>118</v>
      </c>
      <c r="B740" s="860"/>
      <c r="C740" s="860"/>
      <c r="D740" s="860"/>
      <c r="E740" s="860"/>
      <c r="F740" s="860"/>
      <c r="G740" s="860"/>
      <c r="H740" s="860"/>
      <c r="I740" s="860"/>
      <c r="J740" s="860"/>
      <c r="P740" s="106"/>
    </row>
    <row r="741" spans="1:17" x14ac:dyDescent="0.25">
      <c r="A741" s="30"/>
      <c r="B741" s="11"/>
      <c r="C741" s="17"/>
      <c r="D741" s="17"/>
      <c r="E741" s="17"/>
      <c r="F741" s="17"/>
      <c r="P741" s="106"/>
    </row>
    <row r="742" spans="1:17" x14ac:dyDescent="0.25">
      <c r="A742" s="30"/>
      <c r="B742" s="11"/>
      <c r="C742" s="17"/>
      <c r="D742" s="17"/>
      <c r="E742" s="17"/>
      <c r="F742" s="17"/>
      <c r="I742" s="850" t="s">
        <v>172</v>
      </c>
      <c r="J742" s="850"/>
      <c r="K742" s="128"/>
    </row>
    <row r="743" spans="1:17" ht="56.25" x14ac:dyDescent="0.25">
      <c r="A743" s="167" t="s">
        <v>24</v>
      </c>
      <c r="B743" s="167" t="s">
        <v>14</v>
      </c>
      <c r="C743" s="167" t="s">
        <v>74</v>
      </c>
      <c r="D743" s="167" t="s">
        <v>117</v>
      </c>
      <c r="F743" s="17"/>
      <c r="I743" s="133" t="s">
        <v>115</v>
      </c>
      <c r="J743" s="133" t="s">
        <v>173</v>
      </c>
      <c r="P743" s="106"/>
    </row>
    <row r="744" spans="1:17" x14ac:dyDescent="0.25">
      <c r="A744" s="113">
        <v>1</v>
      </c>
      <c r="B744" s="113">
        <v>2</v>
      </c>
      <c r="C744" s="113">
        <v>3</v>
      </c>
      <c r="D744" s="113">
        <v>4</v>
      </c>
      <c r="E744" s="78"/>
      <c r="F744" s="1"/>
      <c r="G744" s="78"/>
      <c r="H744" s="78"/>
      <c r="I744" s="135"/>
      <c r="J744" s="135"/>
      <c r="P744" s="106"/>
    </row>
    <row r="745" spans="1:17" ht="46.5" x14ac:dyDescent="0.25">
      <c r="A745" s="167">
        <v>1</v>
      </c>
      <c r="B745" s="15" t="s">
        <v>256</v>
      </c>
      <c r="C745" s="13">
        <v>1</v>
      </c>
      <c r="D745" s="165"/>
      <c r="F745" s="17"/>
      <c r="I745" s="138"/>
      <c r="J745" s="138"/>
      <c r="P745" s="106"/>
    </row>
    <row r="746" spans="1:17" s="78" customFormat="1" x14ac:dyDescent="0.25">
      <c r="A746" s="167"/>
      <c r="B746" s="15"/>
      <c r="C746" s="13"/>
      <c r="D746" s="165"/>
      <c r="E746" s="67"/>
      <c r="F746" s="36"/>
      <c r="G746" s="67"/>
      <c r="H746" s="67"/>
      <c r="I746" s="138"/>
      <c r="J746" s="138"/>
      <c r="K746" s="79"/>
      <c r="O746" s="188"/>
      <c r="P746" s="186"/>
      <c r="Q746" s="188"/>
    </row>
    <row r="747" spans="1:17" hidden="1" x14ac:dyDescent="0.25">
      <c r="A747" s="167"/>
      <c r="B747" s="15"/>
      <c r="C747" s="13"/>
      <c r="D747" s="165"/>
      <c r="F747" s="17"/>
      <c r="I747" s="138"/>
      <c r="J747" s="138"/>
      <c r="P747" s="106"/>
      <c r="Q747" s="195"/>
    </row>
    <row r="748" spans="1:17" hidden="1" x14ac:dyDescent="0.25">
      <c r="A748" s="167"/>
      <c r="B748" s="15"/>
      <c r="C748" s="13"/>
      <c r="D748" s="165"/>
      <c r="F748" s="17"/>
      <c r="I748" s="138"/>
      <c r="J748" s="138"/>
      <c r="P748" s="106"/>
      <c r="Q748" s="195"/>
    </row>
    <row r="749" spans="1:17" x14ac:dyDescent="0.25">
      <c r="A749" s="144"/>
      <c r="B749" s="145" t="s">
        <v>20</v>
      </c>
      <c r="C749" s="144" t="s">
        <v>21</v>
      </c>
      <c r="D749" s="146">
        <f>SUM(D745:D748)</f>
        <v>0</v>
      </c>
      <c r="F749" s="17"/>
      <c r="I749" s="135">
        <f>SUM(I745:I748)</f>
        <v>0</v>
      </c>
      <c r="J749" s="135">
        <f>SUM(J745:J748)</f>
        <v>0</v>
      </c>
      <c r="P749" s="106"/>
      <c r="Q749" s="195"/>
    </row>
    <row r="750" spans="1:17" hidden="1" x14ac:dyDescent="0.25">
      <c r="A750" s="35"/>
      <c r="B750" s="11"/>
      <c r="C750" s="17"/>
      <c r="D750" s="17"/>
      <c r="E750" s="17"/>
      <c r="F750" s="17"/>
      <c r="P750" s="106"/>
      <c r="Q750" s="195"/>
    </row>
    <row r="751" spans="1:17" hidden="1" x14ac:dyDescent="0.25">
      <c r="A751" s="864" t="s">
        <v>148</v>
      </c>
      <c r="B751" s="864"/>
      <c r="C751" s="864"/>
      <c r="D751" s="864"/>
      <c r="E751" s="864"/>
      <c r="F751" s="864"/>
      <c r="G751" s="864"/>
      <c r="H751" s="864"/>
      <c r="I751" s="864"/>
      <c r="J751" s="864"/>
      <c r="P751" s="106"/>
    </row>
    <row r="752" spans="1:17" hidden="1" x14ac:dyDescent="0.25">
      <c r="A752" s="30"/>
      <c r="B752" s="11"/>
      <c r="C752" s="17"/>
      <c r="D752" s="17"/>
      <c r="E752" s="17"/>
      <c r="F752" s="17"/>
      <c r="P752" s="106"/>
    </row>
    <row r="753" spans="1:17" hidden="1" x14ac:dyDescent="0.25">
      <c r="A753" s="30"/>
      <c r="B753" s="11"/>
      <c r="C753" s="17"/>
      <c r="D753" s="17"/>
      <c r="E753" s="17"/>
      <c r="F753" s="17"/>
      <c r="I753" s="850" t="s">
        <v>172</v>
      </c>
      <c r="J753" s="850"/>
      <c r="K753" s="129"/>
      <c r="P753" s="106"/>
    </row>
    <row r="754" spans="1:17" ht="56.25" hidden="1" x14ac:dyDescent="0.25">
      <c r="A754" s="167" t="s">
        <v>24</v>
      </c>
      <c r="B754" s="167" t="s">
        <v>14</v>
      </c>
      <c r="C754" s="167" t="s">
        <v>74</v>
      </c>
      <c r="D754" s="167" t="s">
        <v>117</v>
      </c>
      <c r="F754" s="17"/>
      <c r="I754" s="133" t="s">
        <v>115</v>
      </c>
      <c r="J754" s="133" t="s">
        <v>173</v>
      </c>
      <c r="P754" s="106"/>
    </row>
    <row r="755" spans="1:17" hidden="1" x14ac:dyDescent="0.25">
      <c r="A755" s="113">
        <v>1</v>
      </c>
      <c r="B755" s="113">
        <v>2</v>
      </c>
      <c r="C755" s="113">
        <v>3</v>
      </c>
      <c r="D755" s="113">
        <v>4</v>
      </c>
      <c r="E755" s="78"/>
      <c r="F755" s="1"/>
      <c r="G755" s="78"/>
      <c r="H755" s="78"/>
      <c r="I755" s="135"/>
      <c r="J755" s="135"/>
      <c r="P755" s="106"/>
    </row>
    <row r="756" spans="1:17" hidden="1" x14ac:dyDescent="0.25">
      <c r="A756" s="167">
        <v>1</v>
      </c>
      <c r="B756" s="15"/>
      <c r="C756" s="13"/>
      <c r="D756" s="165"/>
      <c r="F756" s="17"/>
      <c r="G756" s="75"/>
      <c r="I756" s="138"/>
      <c r="J756" s="138"/>
      <c r="P756" s="106"/>
    </row>
    <row r="757" spans="1:17" s="78" customFormat="1" hidden="1" x14ac:dyDescent="0.25">
      <c r="A757" s="167">
        <v>2</v>
      </c>
      <c r="B757" s="15"/>
      <c r="C757" s="13"/>
      <c r="D757" s="165"/>
      <c r="E757" s="67"/>
      <c r="F757" s="17"/>
      <c r="G757" s="67"/>
      <c r="H757" s="67"/>
      <c r="I757" s="138"/>
      <c r="J757" s="138"/>
      <c r="K757" s="79"/>
      <c r="O757" s="188"/>
      <c r="P757" s="186"/>
      <c r="Q757" s="188"/>
    </row>
    <row r="758" spans="1:17" hidden="1" x14ac:dyDescent="0.25">
      <c r="A758" s="167"/>
      <c r="B758" s="15"/>
      <c r="C758" s="13"/>
      <c r="D758" s="165"/>
      <c r="F758" s="17"/>
      <c r="I758" s="138"/>
      <c r="J758" s="138"/>
      <c r="P758" s="106"/>
      <c r="Q758" s="195"/>
    </row>
    <row r="759" spans="1:17" hidden="1" x14ac:dyDescent="0.25">
      <c r="A759" s="167"/>
      <c r="B759" s="15"/>
      <c r="C759" s="13"/>
      <c r="D759" s="165"/>
      <c r="F759" s="17"/>
      <c r="I759" s="138"/>
      <c r="J759" s="138"/>
      <c r="P759" s="106"/>
      <c r="Q759" s="195"/>
    </row>
    <row r="760" spans="1:17" hidden="1" x14ac:dyDescent="0.25">
      <c r="A760" s="144"/>
      <c r="B760" s="145" t="s">
        <v>20</v>
      </c>
      <c r="C760" s="144" t="s">
        <v>21</v>
      </c>
      <c r="D760" s="146">
        <f>SUM(D756:D759)</f>
        <v>0</v>
      </c>
      <c r="F760" s="17"/>
      <c r="I760" s="135">
        <f>SUM(I756:I759)</f>
        <v>0</v>
      </c>
      <c r="J760" s="135">
        <f>SUM(J756:J759)</f>
        <v>0</v>
      </c>
      <c r="P760" s="106"/>
      <c r="Q760" s="195"/>
    </row>
    <row r="761" spans="1:17" hidden="1" x14ac:dyDescent="0.25">
      <c r="A761" s="35"/>
      <c r="B761" s="11"/>
      <c r="C761" s="17"/>
      <c r="D761" s="17"/>
      <c r="E761" s="17"/>
      <c r="F761" s="17"/>
      <c r="P761" s="106"/>
      <c r="Q761" s="195"/>
    </row>
    <row r="762" spans="1:17" hidden="1" x14ac:dyDescent="0.25">
      <c r="A762" s="861" t="s">
        <v>150</v>
      </c>
      <c r="B762" s="861"/>
      <c r="C762" s="861"/>
      <c r="D762" s="861"/>
      <c r="E762" s="861"/>
      <c r="F762" s="861"/>
      <c r="G762" s="861"/>
      <c r="H762" s="861"/>
      <c r="I762" s="861"/>
      <c r="J762" s="861"/>
      <c r="P762" s="106"/>
    </row>
    <row r="763" spans="1:17" hidden="1" x14ac:dyDescent="0.25">
      <c r="A763" s="862"/>
      <c r="B763" s="862"/>
      <c r="C763" s="862"/>
      <c r="D763" s="862"/>
      <c r="E763" s="862"/>
      <c r="F763" s="17"/>
      <c r="I763" s="850" t="s">
        <v>172</v>
      </c>
      <c r="J763" s="850"/>
      <c r="P763" s="106"/>
    </row>
    <row r="764" spans="1:17" ht="56.25" hidden="1" x14ac:dyDescent="0.25">
      <c r="A764" s="167" t="s">
        <v>15</v>
      </c>
      <c r="B764" s="167" t="s">
        <v>14</v>
      </c>
      <c r="C764" s="167" t="s">
        <v>27</v>
      </c>
      <c r="D764" s="167" t="s">
        <v>75</v>
      </c>
      <c r="E764" s="167" t="s">
        <v>7</v>
      </c>
      <c r="I764" s="133" t="s">
        <v>115</v>
      </c>
      <c r="J764" s="133" t="s">
        <v>173</v>
      </c>
      <c r="P764" s="106"/>
    </row>
    <row r="765" spans="1:17" hidden="1" x14ac:dyDescent="0.25">
      <c r="A765" s="113">
        <v>1</v>
      </c>
      <c r="B765" s="113">
        <v>2</v>
      </c>
      <c r="C765" s="113">
        <v>3</v>
      </c>
      <c r="D765" s="113">
        <v>4</v>
      </c>
      <c r="E765" s="113">
        <v>5</v>
      </c>
      <c r="F765" s="78"/>
      <c r="G765" s="78"/>
      <c r="H765" s="78"/>
      <c r="I765" s="135"/>
      <c r="J765" s="135"/>
      <c r="P765" s="106"/>
    </row>
    <row r="766" spans="1:17" hidden="1" x14ac:dyDescent="0.25">
      <c r="A766" s="167"/>
      <c r="B766" s="10"/>
      <c r="C766" s="167"/>
      <c r="D766" s="165"/>
      <c r="E766" s="165"/>
      <c r="I766" s="138"/>
      <c r="J766" s="138"/>
      <c r="P766" s="106"/>
    </row>
    <row r="767" spans="1:17" s="78" customFormat="1" hidden="1" x14ac:dyDescent="0.25">
      <c r="A767" s="167"/>
      <c r="B767" s="10"/>
      <c r="C767" s="167"/>
      <c r="D767" s="165"/>
      <c r="E767" s="165"/>
      <c r="F767" s="67"/>
      <c r="G767" s="67"/>
      <c r="H767" s="67"/>
      <c r="I767" s="138"/>
      <c r="J767" s="138"/>
      <c r="K767" s="79"/>
      <c r="O767" s="188"/>
      <c r="P767" s="186"/>
      <c r="Q767" s="188"/>
    </row>
    <row r="768" spans="1:17" hidden="1" x14ac:dyDescent="0.25">
      <c r="A768" s="167"/>
      <c r="B768" s="10"/>
      <c r="C768" s="167"/>
      <c r="D768" s="165"/>
      <c r="E768" s="165"/>
      <c r="I768" s="138"/>
      <c r="J768" s="138"/>
      <c r="P768" s="106"/>
      <c r="Q768" s="195"/>
    </row>
    <row r="769" spans="1:17" hidden="1" x14ac:dyDescent="0.25">
      <c r="A769" s="167"/>
      <c r="B769" s="10"/>
      <c r="C769" s="167"/>
      <c r="D769" s="165"/>
      <c r="E769" s="165"/>
      <c r="I769" s="138"/>
      <c r="J769" s="138"/>
      <c r="P769" s="106"/>
      <c r="Q769" s="195"/>
    </row>
    <row r="770" spans="1:17" hidden="1" x14ac:dyDescent="0.25">
      <c r="A770" s="144"/>
      <c r="B770" s="145" t="s">
        <v>20</v>
      </c>
      <c r="C770" s="144"/>
      <c r="D770" s="144" t="s">
        <v>21</v>
      </c>
      <c r="E770" s="146">
        <f>E769+E766+E767+E768</f>
        <v>0</v>
      </c>
      <c r="I770" s="135">
        <f>SUM(I766:I769)</f>
        <v>0</v>
      </c>
      <c r="J770" s="135">
        <f>SUM(J766:J769)</f>
        <v>0</v>
      </c>
      <c r="P770" s="106"/>
      <c r="Q770" s="195"/>
    </row>
    <row r="771" spans="1:17" x14ac:dyDescent="0.25">
      <c r="A771" s="17"/>
      <c r="B771" s="11"/>
      <c r="C771" s="17"/>
      <c r="D771" s="17"/>
      <c r="E771" s="17"/>
      <c r="F771" s="17"/>
      <c r="P771" s="106"/>
      <c r="Q771" s="195"/>
    </row>
    <row r="772" spans="1:17" x14ac:dyDescent="0.25">
      <c r="A772" s="861" t="s">
        <v>151</v>
      </c>
      <c r="B772" s="861"/>
      <c r="C772" s="861"/>
      <c r="D772" s="861"/>
      <c r="E772" s="861"/>
      <c r="F772" s="861"/>
      <c r="G772" s="861"/>
      <c r="H772" s="861"/>
      <c r="I772" s="861"/>
      <c r="J772" s="861"/>
      <c r="P772" s="106"/>
    </row>
    <row r="773" spans="1:17" x14ac:dyDescent="0.25">
      <c r="A773" s="862"/>
      <c r="B773" s="862"/>
      <c r="C773" s="862"/>
      <c r="D773" s="862"/>
      <c r="E773" s="862"/>
      <c r="F773" s="862"/>
      <c r="I773" s="850" t="s">
        <v>172</v>
      </c>
      <c r="J773" s="850"/>
      <c r="P773" s="106"/>
    </row>
    <row r="774" spans="1:17" ht="56.25" x14ac:dyDescent="0.25">
      <c r="A774" s="167" t="s">
        <v>24</v>
      </c>
      <c r="B774" s="167" t="s">
        <v>14</v>
      </c>
      <c r="C774" s="167" t="s">
        <v>78</v>
      </c>
      <c r="D774" s="167" t="s">
        <v>27</v>
      </c>
      <c r="E774" s="167" t="s">
        <v>79</v>
      </c>
      <c r="F774" s="167" t="s">
        <v>7</v>
      </c>
      <c r="I774" s="133" t="s">
        <v>115</v>
      </c>
      <c r="J774" s="133" t="s">
        <v>173</v>
      </c>
      <c r="K774" s="81"/>
      <c r="L774" s="81"/>
      <c r="P774" s="106"/>
    </row>
    <row r="775" spans="1:17" x14ac:dyDescent="0.25">
      <c r="A775" s="113">
        <v>1</v>
      </c>
      <c r="B775" s="113">
        <v>2</v>
      </c>
      <c r="C775" s="113">
        <v>3</v>
      </c>
      <c r="D775" s="113">
        <v>4</v>
      </c>
      <c r="E775" s="113">
        <v>5</v>
      </c>
      <c r="F775" s="113">
        <v>6</v>
      </c>
      <c r="G775" s="78"/>
      <c r="H775" s="78"/>
      <c r="I775" s="135"/>
      <c r="J775" s="135"/>
      <c r="P775" s="106"/>
    </row>
    <row r="776" spans="1:17" x14ac:dyDescent="0.25">
      <c r="A776" s="167">
        <v>1</v>
      </c>
      <c r="B776" s="10" t="s">
        <v>257</v>
      </c>
      <c r="C776" s="167" t="s">
        <v>229</v>
      </c>
      <c r="D776" s="167">
        <v>15</v>
      </c>
      <c r="E776" s="165">
        <v>84</v>
      </c>
      <c r="F776" s="165"/>
      <c r="I776" s="138"/>
      <c r="J776" s="138"/>
      <c r="P776" s="106"/>
    </row>
    <row r="777" spans="1:17" s="78" customFormat="1" x14ac:dyDescent="0.25">
      <c r="A777" s="167">
        <v>2</v>
      </c>
      <c r="B777" s="10"/>
      <c r="C777" s="167"/>
      <c r="D777" s="167"/>
      <c r="E777" s="165"/>
      <c r="F777" s="165"/>
      <c r="G777" s="67"/>
      <c r="H777" s="67"/>
      <c r="I777" s="138"/>
      <c r="J777" s="138"/>
      <c r="K777" s="79"/>
      <c r="O777" s="188"/>
      <c r="P777" s="186"/>
      <c r="Q777" s="188"/>
    </row>
    <row r="778" spans="1:17" hidden="1" x14ac:dyDescent="0.25">
      <c r="A778" s="167">
        <v>3</v>
      </c>
      <c r="B778" s="10"/>
      <c r="C778" s="167"/>
      <c r="D778" s="167"/>
      <c r="E778" s="165"/>
      <c r="F778" s="165"/>
      <c r="I778" s="138"/>
      <c r="J778" s="138"/>
      <c r="K778" s="76"/>
      <c r="P778" s="106"/>
      <c r="Q778" s="195"/>
    </row>
    <row r="779" spans="1:17" hidden="1" x14ac:dyDescent="0.25">
      <c r="A779" s="167">
        <v>4</v>
      </c>
      <c r="B779" s="10"/>
      <c r="C779" s="167"/>
      <c r="D779" s="167"/>
      <c r="E779" s="165"/>
      <c r="F779" s="165"/>
      <c r="I779" s="138"/>
      <c r="J779" s="138"/>
      <c r="P779" s="106"/>
      <c r="Q779" s="195"/>
    </row>
    <row r="780" spans="1:17" x14ac:dyDescent="0.25">
      <c r="A780" s="144"/>
      <c r="B780" s="145" t="s">
        <v>20</v>
      </c>
      <c r="C780" s="144" t="s">
        <v>21</v>
      </c>
      <c r="D780" s="144" t="s">
        <v>21</v>
      </c>
      <c r="E780" s="144" t="s">
        <v>21</v>
      </c>
      <c r="F780" s="146">
        <f>F779+F777+F778+F776</f>
        <v>0</v>
      </c>
      <c r="I780" s="135">
        <f>SUM(I776:I779)</f>
        <v>0</v>
      </c>
      <c r="J780" s="135">
        <f>SUM(J776:J779)</f>
        <v>0</v>
      </c>
      <c r="P780" s="106"/>
      <c r="Q780" s="195"/>
    </row>
    <row r="781" spans="1:17" x14ac:dyDescent="0.25">
      <c r="A781" s="17"/>
      <c r="B781" s="11"/>
      <c r="C781" s="17"/>
      <c r="D781" s="17"/>
      <c r="E781" s="17"/>
      <c r="F781" s="36"/>
      <c r="P781" s="106"/>
      <c r="Q781" s="195"/>
    </row>
    <row r="782" spans="1:17" hidden="1" x14ac:dyDescent="0.25">
      <c r="A782" s="861" t="s">
        <v>152</v>
      </c>
      <c r="B782" s="861"/>
      <c r="C782" s="861"/>
      <c r="D782" s="861"/>
      <c r="E782" s="861"/>
      <c r="F782" s="861"/>
      <c r="G782" s="861"/>
      <c r="H782" s="861"/>
      <c r="I782" s="861"/>
      <c r="J782" s="861"/>
      <c r="P782" s="106"/>
    </row>
    <row r="783" spans="1:17" hidden="1" x14ac:dyDescent="0.25">
      <c r="A783" s="862"/>
      <c r="B783" s="862"/>
      <c r="C783" s="862"/>
      <c r="D783" s="862"/>
      <c r="E783" s="862"/>
      <c r="F783" s="862"/>
      <c r="I783" s="850" t="s">
        <v>172</v>
      </c>
      <c r="J783" s="850"/>
      <c r="P783" s="106"/>
    </row>
    <row r="784" spans="1:17" ht="56.25" hidden="1" x14ac:dyDescent="0.25">
      <c r="A784" s="167" t="s">
        <v>24</v>
      </c>
      <c r="B784" s="167" t="s">
        <v>14</v>
      </c>
      <c r="C784" s="167" t="s">
        <v>78</v>
      </c>
      <c r="D784" s="167" t="s">
        <v>27</v>
      </c>
      <c r="E784" s="167" t="s">
        <v>79</v>
      </c>
      <c r="F784" s="167" t="s">
        <v>7</v>
      </c>
      <c r="I784" s="133" t="s">
        <v>115</v>
      </c>
      <c r="J784" s="133" t="s">
        <v>173</v>
      </c>
      <c r="K784" s="81"/>
      <c r="L784" s="81"/>
      <c r="P784" s="106"/>
    </row>
    <row r="785" spans="1:17" hidden="1" x14ac:dyDescent="0.25">
      <c r="A785" s="113">
        <v>1</v>
      </c>
      <c r="B785" s="113">
        <v>2</v>
      </c>
      <c r="C785" s="113">
        <v>3</v>
      </c>
      <c r="D785" s="113">
        <v>4</v>
      </c>
      <c r="E785" s="113">
        <v>5</v>
      </c>
      <c r="F785" s="113">
        <v>6</v>
      </c>
      <c r="G785" s="78"/>
      <c r="H785" s="78"/>
      <c r="I785" s="135"/>
      <c r="J785" s="135"/>
      <c r="P785" s="106"/>
    </row>
    <row r="786" spans="1:17" hidden="1" x14ac:dyDescent="0.25">
      <c r="A786" s="167">
        <v>1</v>
      </c>
      <c r="B786" s="10"/>
      <c r="C786" s="167"/>
      <c r="D786" s="167"/>
      <c r="E786" s="165" t="e">
        <f>F786/D786</f>
        <v>#DIV/0!</v>
      </c>
      <c r="F786" s="165"/>
      <c r="I786" s="138"/>
      <c r="J786" s="138"/>
      <c r="P786" s="106"/>
    </row>
    <row r="787" spans="1:17" s="78" customFormat="1" hidden="1" x14ac:dyDescent="0.25">
      <c r="A787" s="167">
        <v>2</v>
      </c>
      <c r="B787" s="10"/>
      <c r="C787" s="14"/>
      <c r="D787" s="14"/>
      <c r="E787" s="165" t="e">
        <f t="shared" ref="E787:E789" si="17">F787/D787</f>
        <v>#DIV/0!</v>
      </c>
      <c r="F787" s="165"/>
      <c r="G787" s="67"/>
      <c r="H787" s="67"/>
      <c r="I787" s="138"/>
      <c r="J787" s="138"/>
      <c r="K787" s="79"/>
      <c r="O787" s="188"/>
      <c r="P787" s="186"/>
      <c r="Q787" s="188"/>
    </row>
    <row r="788" spans="1:17" hidden="1" x14ac:dyDescent="0.25">
      <c r="A788" s="167"/>
      <c r="B788" s="10"/>
      <c r="C788" s="14"/>
      <c r="D788" s="14"/>
      <c r="E788" s="165" t="e">
        <f t="shared" si="17"/>
        <v>#DIV/0!</v>
      </c>
      <c r="F788" s="165"/>
      <c r="I788" s="138"/>
      <c r="J788" s="138"/>
      <c r="P788" s="106"/>
    </row>
    <row r="789" spans="1:17" hidden="1" x14ac:dyDescent="0.25">
      <c r="A789" s="167">
        <v>3</v>
      </c>
      <c r="B789" s="10"/>
      <c r="C789" s="167"/>
      <c r="D789" s="167"/>
      <c r="E789" s="165" t="e">
        <f t="shared" si="17"/>
        <v>#DIV/0!</v>
      </c>
      <c r="F789" s="165"/>
      <c r="I789" s="138"/>
      <c r="J789" s="138"/>
      <c r="P789" s="106"/>
    </row>
    <row r="790" spans="1:17" hidden="1" x14ac:dyDescent="0.25">
      <c r="A790" s="144"/>
      <c r="B790" s="145" t="s">
        <v>20</v>
      </c>
      <c r="C790" s="144" t="s">
        <v>21</v>
      </c>
      <c r="D790" s="144" t="s">
        <v>21</v>
      </c>
      <c r="E790" s="144" t="s">
        <v>21</v>
      </c>
      <c r="F790" s="146">
        <f>F789+F787+F786+F788</f>
        <v>0</v>
      </c>
      <c r="I790" s="135">
        <f>SUM(I786:I789)</f>
        <v>0</v>
      </c>
      <c r="J790" s="135">
        <f>SUM(J786:J789)</f>
        <v>0</v>
      </c>
      <c r="P790" s="106"/>
    </row>
    <row r="791" spans="1:17" hidden="1" x14ac:dyDescent="0.25">
      <c r="A791" s="17"/>
      <c r="B791" s="11"/>
      <c r="C791" s="17"/>
      <c r="D791" s="17"/>
      <c r="E791" s="17"/>
      <c r="F791" s="36"/>
      <c r="P791" s="106"/>
    </row>
    <row r="792" spans="1:17" hidden="1" x14ac:dyDescent="0.25">
      <c r="A792" s="861" t="s">
        <v>153</v>
      </c>
      <c r="B792" s="861"/>
      <c r="C792" s="861"/>
      <c r="D792" s="861"/>
      <c r="E792" s="861"/>
      <c r="F792" s="861"/>
      <c r="G792" s="861"/>
      <c r="H792" s="861"/>
      <c r="I792" s="861"/>
      <c r="J792" s="861"/>
      <c r="P792" s="106"/>
    </row>
    <row r="793" spans="1:17" hidden="1" x14ac:dyDescent="0.25">
      <c r="A793" s="862"/>
      <c r="B793" s="862"/>
      <c r="C793" s="862"/>
      <c r="D793" s="862"/>
      <c r="E793" s="862"/>
      <c r="F793" s="862"/>
      <c r="I793" s="850" t="s">
        <v>172</v>
      </c>
      <c r="J793" s="850"/>
      <c r="P793" s="106"/>
    </row>
    <row r="794" spans="1:17" ht="56.25" hidden="1" x14ac:dyDescent="0.25">
      <c r="A794" s="167" t="s">
        <v>24</v>
      </c>
      <c r="B794" s="167" t="s">
        <v>14</v>
      </c>
      <c r="C794" s="167" t="s">
        <v>78</v>
      </c>
      <c r="D794" s="167" t="s">
        <v>27</v>
      </c>
      <c r="E794" s="167" t="s">
        <v>79</v>
      </c>
      <c r="F794" s="167" t="s">
        <v>7</v>
      </c>
      <c r="I794" s="133" t="s">
        <v>115</v>
      </c>
      <c r="J794" s="133" t="s">
        <v>173</v>
      </c>
      <c r="K794" s="81"/>
      <c r="L794" s="81"/>
      <c r="P794" s="106"/>
    </row>
    <row r="795" spans="1:17" hidden="1" x14ac:dyDescent="0.25">
      <c r="A795" s="113">
        <v>1</v>
      </c>
      <c r="B795" s="113">
        <v>2</v>
      </c>
      <c r="C795" s="113">
        <v>3</v>
      </c>
      <c r="D795" s="113">
        <v>4</v>
      </c>
      <c r="E795" s="113">
        <v>5</v>
      </c>
      <c r="F795" s="113">
        <v>6</v>
      </c>
      <c r="G795" s="78"/>
      <c r="H795" s="78"/>
      <c r="I795" s="135"/>
      <c r="J795" s="135"/>
      <c r="P795" s="106"/>
    </row>
    <row r="796" spans="1:17" hidden="1" x14ac:dyDescent="0.25">
      <c r="A796" s="167">
        <v>1</v>
      </c>
      <c r="B796" s="10"/>
      <c r="C796" s="167"/>
      <c r="D796" s="167"/>
      <c r="E796" s="165" t="e">
        <f>F796/D796</f>
        <v>#DIV/0!</v>
      </c>
      <c r="F796" s="165"/>
      <c r="I796" s="138"/>
      <c r="J796" s="138"/>
      <c r="P796" s="106"/>
    </row>
    <row r="797" spans="1:17" s="78" customFormat="1" hidden="1" x14ac:dyDescent="0.25">
      <c r="A797" s="167">
        <v>2</v>
      </c>
      <c r="B797" s="10"/>
      <c r="C797" s="14"/>
      <c r="D797" s="14"/>
      <c r="E797" s="165" t="e">
        <f t="shared" ref="E797:E799" si="18">F797/D797</f>
        <v>#DIV/0!</v>
      </c>
      <c r="F797" s="165"/>
      <c r="G797" s="67"/>
      <c r="H797" s="67"/>
      <c r="I797" s="138"/>
      <c r="J797" s="138"/>
      <c r="K797" s="79"/>
      <c r="O797" s="188"/>
      <c r="P797" s="186"/>
      <c r="Q797" s="188"/>
    </row>
    <row r="798" spans="1:17" hidden="1" x14ac:dyDescent="0.25">
      <c r="A798" s="167"/>
      <c r="B798" s="10"/>
      <c r="C798" s="14"/>
      <c r="D798" s="14"/>
      <c r="E798" s="165" t="e">
        <f t="shared" si="18"/>
        <v>#DIV/0!</v>
      </c>
      <c r="F798" s="165"/>
      <c r="I798" s="138"/>
      <c r="J798" s="138"/>
      <c r="P798" s="106"/>
    </row>
    <row r="799" spans="1:17" hidden="1" x14ac:dyDescent="0.25">
      <c r="A799" s="167">
        <v>3</v>
      </c>
      <c r="B799" s="10"/>
      <c r="C799" s="167"/>
      <c r="D799" s="167"/>
      <c r="E799" s="165" t="e">
        <f t="shared" si="18"/>
        <v>#DIV/0!</v>
      </c>
      <c r="F799" s="165"/>
      <c r="I799" s="138"/>
      <c r="J799" s="138"/>
      <c r="P799" s="106"/>
    </row>
    <row r="800" spans="1:17" hidden="1" x14ac:dyDescent="0.25">
      <c r="A800" s="144"/>
      <c r="B800" s="145" t="s">
        <v>20</v>
      </c>
      <c r="C800" s="144" t="s">
        <v>21</v>
      </c>
      <c r="D800" s="144" t="s">
        <v>21</v>
      </c>
      <c r="E800" s="144" t="s">
        <v>21</v>
      </c>
      <c r="F800" s="146">
        <f>F799+F797+F796+F798</f>
        <v>0</v>
      </c>
      <c r="I800" s="135">
        <f>SUM(I796:I799)</f>
        <v>0</v>
      </c>
      <c r="J800" s="135">
        <f>SUM(J796:J799)</f>
        <v>0</v>
      </c>
      <c r="P800" s="106"/>
    </row>
    <row r="801" spans="1:17" hidden="1" x14ac:dyDescent="0.25">
      <c r="A801" s="17"/>
      <c r="B801" s="11"/>
      <c r="C801" s="17"/>
      <c r="D801" s="17"/>
      <c r="E801" s="17"/>
      <c r="F801" s="36"/>
      <c r="P801" s="106"/>
    </row>
    <row r="802" spans="1:17" hidden="1" x14ac:dyDescent="0.25">
      <c r="A802" s="861" t="s">
        <v>154</v>
      </c>
      <c r="B802" s="861"/>
      <c r="C802" s="861"/>
      <c r="D802" s="861"/>
      <c r="E802" s="861"/>
      <c r="F802" s="861"/>
      <c r="G802" s="861"/>
      <c r="H802" s="861"/>
      <c r="I802" s="861"/>
      <c r="J802" s="861"/>
      <c r="P802" s="106"/>
    </row>
    <row r="803" spans="1:17" hidden="1" x14ac:dyDescent="0.25">
      <c r="A803" s="862"/>
      <c r="B803" s="862"/>
      <c r="C803" s="862"/>
      <c r="D803" s="862"/>
      <c r="E803" s="862"/>
      <c r="F803" s="862"/>
      <c r="I803" s="850" t="s">
        <v>172</v>
      </c>
      <c r="J803" s="850"/>
      <c r="P803" s="106"/>
    </row>
    <row r="804" spans="1:17" ht="56.25" hidden="1" x14ac:dyDescent="0.25">
      <c r="A804" s="167" t="s">
        <v>24</v>
      </c>
      <c r="B804" s="167" t="s">
        <v>14</v>
      </c>
      <c r="C804" s="167" t="s">
        <v>78</v>
      </c>
      <c r="D804" s="167" t="s">
        <v>27</v>
      </c>
      <c r="E804" s="167" t="s">
        <v>79</v>
      </c>
      <c r="F804" s="167" t="s">
        <v>7</v>
      </c>
      <c r="I804" s="133" t="s">
        <v>115</v>
      </c>
      <c r="J804" s="133" t="s">
        <v>173</v>
      </c>
      <c r="K804" s="81"/>
      <c r="L804" s="81"/>
      <c r="P804" s="106"/>
    </row>
    <row r="805" spans="1:17" hidden="1" x14ac:dyDescent="0.25">
      <c r="A805" s="112">
        <v>1</v>
      </c>
      <c r="B805" s="112">
        <v>2</v>
      </c>
      <c r="C805" s="112">
        <v>3</v>
      </c>
      <c r="D805" s="112">
        <v>4</v>
      </c>
      <c r="E805" s="113">
        <v>5</v>
      </c>
      <c r="F805" s="113">
        <v>6</v>
      </c>
      <c r="G805" s="8"/>
      <c r="H805" s="8"/>
      <c r="I805" s="135"/>
      <c r="J805" s="135"/>
      <c r="P805" s="106"/>
    </row>
    <row r="806" spans="1:17" hidden="1" x14ac:dyDescent="0.25">
      <c r="A806" s="167">
        <v>1</v>
      </c>
      <c r="B806" s="10"/>
      <c r="C806" s="167"/>
      <c r="D806" s="167"/>
      <c r="E806" s="165" t="e">
        <f>F806/D806</f>
        <v>#DIV/0!</v>
      </c>
      <c r="F806" s="165"/>
      <c r="I806" s="138"/>
      <c r="J806" s="138"/>
      <c r="P806" s="106"/>
    </row>
    <row r="807" spans="1:17" s="8" customFormat="1" hidden="1" x14ac:dyDescent="0.25">
      <c r="A807" s="167">
        <v>2</v>
      </c>
      <c r="B807" s="10"/>
      <c r="C807" s="14"/>
      <c r="D807" s="14"/>
      <c r="E807" s="165" t="e">
        <f t="shared" ref="E807:E809" si="19">F807/D807</f>
        <v>#DIV/0!</v>
      </c>
      <c r="F807" s="165"/>
      <c r="G807" s="67"/>
      <c r="H807" s="67"/>
      <c r="I807" s="138"/>
      <c r="J807" s="138"/>
      <c r="K807" s="80"/>
      <c r="O807" s="192"/>
      <c r="P807" s="187"/>
      <c r="Q807" s="192"/>
    </row>
    <row r="808" spans="1:17" hidden="1" x14ac:dyDescent="0.25">
      <c r="A808" s="167"/>
      <c r="B808" s="10"/>
      <c r="C808" s="14"/>
      <c r="D808" s="14"/>
      <c r="E808" s="165" t="e">
        <f t="shared" si="19"/>
        <v>#DIV/0!</v>
      </c>
      <c r="F808" s="165"/>
      <c r="I808" s="138"/>
      <c r="J808" s="138"/>
      <c r="P808" s="106"/>
    </row>
    <row r="809" spans="1:17" hidden="1" x14ac:dyDescent="0.25">
      <c r="A809" s="167">
        <v>3</v>
      </c>
      <c r="B809" s="10"/>
      <c r="C809" s="167"/>
      <c r="D809" s="167"/>
      <c r="E809" s="165" t="e">
        <f t="shared" si="19"/>
        <v>#DIV/0!</v>
      </c>
      <c r="F809" s="165"/>
      <c r="I809" s="138"/>
      <c r="J809" s="138"/>
      <c r="P809" s="106"/>
    </row>
    <row r="810" spans="1:17" hidden="1" x14ac:dyDescent="0.25">
      <c r="A810" s="144"/>
      <c r="B810" s="145" t="s">
        <v>20</v>
      </c>
      <c r="C810" s="144" t="s">
        <v>21</v>
      </c>
      <c r="D810" s="144" t="s">
        <v>21</v>
      </c>
      <c r="E810" s="144" t="s">
        <v>21</v>
      </c>
      <c r="F810" s="146">
        <f>F809+F807+F806+F808</f>
        <v>0</v>
      </c>
      <c r="I810" s="135">
        <f>SUM(I806:I809)</f>
        <v>0</v>
      </c>
      <c r="J810" s="135">
        <f>SUM(J806:J809)</f>
        <v>0</v>
      </c>
      <c r="P810" s="106"/>
    </row>
    <row r="811" spans="1:17" hidden="1" x14ac:dyDescent="0.25">
      <c r="A811" s="17"/>
      <c r="B811" s="11"/>
      <c r="C811" s="17"/>
      <c r="D811" s="17"/>
      <c r="E811" s="17"/>
      <c r="F811" s="36"/>
      <c r="P811" s="106"/>
    </row>
    <row r="812" spans="1:17" hidden="1" x14ac:dyDescent="0.25">
      <c r="A812" s="861" t="s">
        <v>155</v>
      </c>
      <c r="B812" s="861"/>
      <c r="C812" s="861"/>
      <c r="D812" s="861"/>
      <c r="E812" s="861"/>
      <c r="F812" s="861"/>
      <c r="G812" s="861"/>
      <c r="H812" s="861"/>
      <c r="I812" s="861"/>
      <c r="J812" s="861"/>
      <c r="P812" s="106"/>
    </row>
    <row r="813" spans="1:17" hidden="1" x14ac:dyDescent="0.25">
      <c r="A813" s="862"/>
      <c r="B813" s="862"/>
      <c r="C813" s="862"/>
      <c r="D813" s="862"/>
      <c r="E813" s="862"/>
      <c r="F813" s="862"/>
      <c r="I813" s="850" t="s">
        <v>172</v>
      </c>
      <c r="J813" s="850"/>
      <c r="P813" s="106"/>
    </row>
    <row r="814" spans="1:17" ht="56.25" hidden="1" x14ac:dyDescent="0.25">
      <c r="A814" s="167" t="s">
        <v>24</v>
      </c>
      <c r="B814" s="167" t="s">
        <v>14</v>
      </c>
      <c r="C814" s="167" t="s">
        <v>78</v>
      </c>
      <c r="D814" s="167" t="s">
        <v>27</v>
      </c>
      <c r="E814" s="167" t="s">
        <v>79</v>
      </c>
      <c r="F814" s="167" t="s">
        <v>7</v>
      </c>
      <c r="I814" s="133" t="s">
        <v>115</v>
      </c>
      <c r="J814" s="133" t="s">
        <v>173</v>
      </c>
      <c r="K814" s="81"/>
      <c r="L814" s="105"/>
      <c r="P814" s="106"/>
    </row>
    <row r="815" spans="1:17" hidden="1" x14ac:dyDescent="0.25">
      <c r="A815" s="113">
        <v>1</v>
      </c>
      <c r="B815" s="113">
        <v>2</v>
      </c>
      <c r="C815" s="113">
        <v>3</v>
      </c>
      <c r="D815" s="113">
        <v>4</v>
      </c>
      <c r="E815" s="113">
        <v>5</v>
      </c>
      <c r="F815" s="113">
        <v>6</v>
      </c>
      <c r="G815" s="78"/>
      <c r="H815" s="78"/>
      <c r="I815" s="135"/>
      <c r="J815" s="135"/>
      <c r="P815" s="106"/>
    </row>
    <row r="816" spans="1:17" hidden="1" x14ac:dyDescent="0.25">
      <c r="A816" s="167">
        <v>1</v>
      </c>
      <c r="B816" s="10"/>
      <c r="C816" s="167"/>
      <c r="D816" s="167"/>
      <c r="E816" s="165" t="e">
        <f>F816/D816</f>
        <v>#DIV/0!</v>
      </c>
      <c r="F816" s="165"/>
      <c r="I816" s="138"/>
      <c r="J816" s="138"/>
      <c r="P816" s="106"/>
    </row>
    <row r="817" spans="1:17" s="78" customFormat="1" hidden="1" x14ac:dyDescent="0.25">
      <c r="A817" s="167">
        <v>2</v>
      </c>
      <c r="B817" s="10"/>
      <c r="C817" s="14"/>
      <c r="D817" s="14"/>
      <c r="E817" s="165" t="e">
        <f t="shared" ref="E817:E819" si="20">F817/D817</f>
        <v>#DIV/0!</v>
      </c>
      <c r="F817" s="165"/>
      <c r="G817" s="67"/>
      <c r="H817" s="67"/>
      <c r="I817" s="138"/>
      <c r="J817" s="138"/>
      <c r="K817" s="79"/>
      <c r="O817" s="188"/>
      <c r="P817" s="186"/>
      <c r="Q817" s="188"/>
    </row>
    <row r="818" spans="1:17" hidden="1" x14ac:dyDescent="0.25">
      <c r="A818" s="167"/>
      <c r="B818" s="10"/>
      <c r="C818" s="14"/>
      <c r="D818" s="14"/>
      <c r="E818" s="165" t="e">
        <f t="shared" si="20"/>
        <v>#DIV/0!</v>
      </c>
      <c r="F818" s="165"/>
      <c r="I818" s="138"/>
      <c r="J818" s="138"/>
      <c r="P818" s="106"/>
    </row>
    <row r="819" spans="1:17" hidden="1" x14ac:dyDescent="0.25">
      <c r="A819" s="167">
        <v>3</v>
      </c>
      <c r="B819" s="10"/>
      <c r="C819" s="167"/>
      <c r="D819" s="167"/>
      <c r="E819" s="165" t="e">
        <f t="shared" si="20"/>
        <v>#DIV/0!</v>
      </c>
      <c r="F819" s="165"/>
      <c r="I819" s="138"/>
      <c r="J819" s="138"/>
      <c r="P819" s="106"/>
    </row>
    <row r="820" spans="1:17" hidden="1" x14ac:dyDescent="0.25">
      <c r="A820" s="144"/>
      <c r="B820" s="145" t="s">
        <v>20</v>
      </c>
      <c r="C820" s="144" t="s">
        <v>21</v>
      </c>
      <c r="D820" s="144" t="s">
        <v>21</v>
      </c>
      <c r="E820" s="144" t="s">
        <v>21</v>
      </c>
      <c r="F820" s="146">
        <f>F819+F817+F816+F818</f>
        <v>0</v>
      </c>
      <c r="I820" s="135">
        <f>SUM(I816:I819)</f>
        <v>0</v>
      </c>
      <c r="J820" s="135">
        <f>SUM(J816:J819)</f>
        <v>0</v>
      </c>
      <c r="P820" s="106"/>
    </row>
    <row r="821" spans="1:17" hidden="1" x14ac:dyDescent="0.25">
      <c r="A821" s="17"/>
      <c r="B821" s="11"/>
      <c r="C821" s="17"/>
      <c r="D821" s="17"/>
      <c r="E821" s="17"/>
      <c r="F821" s="36"/>
      <c r="P821" s="106"/>
    </row>
    <row r="822" spans="1:17" hidden="1" x14ac:dyDescent="0.25">
      <c r="A822" s="861" t="s">
        <v>156</v>
      </c>
      <c r="B822" s="861"/>
      <c r="C822" s="861"/>
      <c r="D822" s="861"/>
      <c r="E822" s="861"/>
      <c r="F822" s="861"/>
      <c r="G822" s="861"/>
      <c r="H822" s="861"/>
      <c r="I822" s="861"/>
      <c r="J822" s="861"/>
      <c r="P822" s="106"/>
    </row>
    <row r="823" spans="1:17" hidden="1" x14ac:dyDescent="0.25">
      <c r="A823" s="862"/>
      <c r="B823" s="862"/>
      <c r="C823" s="862"/>
      <c r="D823" s="862"/>
      <c r="E823" s="862"/>
      <c r="F823" s="862"/>
      <c r="I823" s="850" t="s">
        <v>172</v>
      </c>
      <c r="J823" s="850"/>
      <c r="P823" s="106"/>
    </row>
    <row r="824" spans="1:17" ht="56.25" hidden="1" x14ac:dyDescent="0.25">
      <c r="A824" s="167" t="s">
        <v>24</v>
      </c>
      <c r="B824" s="167" t="s">
        <v>14</v>
      </c>
      <c r="C824" s="167" t="s">
        <v>78</v>
      </c>
      <c r="D824" s="167" t="s">
        <v>27</v>
      </c>
      <c r="E824" s="167" t="s">
        <v>79</v>
      </c>
      <c r="F824" s="167" t="s">
        <v>7</v>
      </c>
      <c r="I824" s="133" t="s">
        <v>115</v>
      </c>
      <c r="J824" s="133" t="s">
        <v>173</v>
      </c>
      <c r="K824" s="81"/>
      <c r="L824" s="105"/>
      <c r="P824" s="106"/>
    </row>
    <row r="825" spans="1:17" hidden="1" x14ac:dyDescent="0.25">
      <c r="A825" s="113">
        <v>1</v>
      </c>
      <c r="B825" s="113">
        <v>2</v>
      </c>
      <c r="C825" s="113">
        <v>3</v>
      </c>
      <c r="D825" s="113">
        <v>4</v>
      </c>
      <c r="E825" s="113">
        <v>5</v>
      </c>
      <c r="F825" s="113">
        <v>6</v>
      </c>
      <c r="G825" s="78"/>
      <c r="H825" s="78"/>
      <c r="I825" s="135"/>
      <c r="J825" s="135"/>
      <c r="P825" s="106"/>
    </row>
    <row r="826" spans="1:17" hidden="1" x14ac:dyDescent="0.25">
      <c r="A826" s="167">
        <v>1</v>
      </c>
      <c r="B826" s="10" t="s">
        <v>170</v>
      </c>
      <c r="C826" s="167"/>
      <c r="D826" s="167"/>
      <c r="E826" s="165" t="e">
        <f>F826/D826</f>
        <v>#DIV/0!</v>
      </c>
      <c r="F826" s="165"/>
      <c r="I826" s="138"/>
      <c r="J826" s="138"/>
      <c r="P826" s="106"/>
    </row>
    <row r="827" spans="1:17" s="78" customFormat="1" hidden="1" x14ac:dyDescent="0.25">
      <c r="A827" s="167">
        <v>2</v>
      </c>
      <c r="B827" s="10" t="s">
        <v>171</v>
      </c>
      <c r="C827" s="14"/>
      <c r="D827" s="14"/>
      <c r="E827" s="165" t="e">
        <f t="shared" ref="E827:E829" si="21">F827/D827</f>
        <v>#DIV/0!</v>
      </c>
      <c r="F827" s="165"/>
      <c r="G827" s="67"/>
      <c r="H827" s="67"/>
      <c r="I827" s="138"/>
      <c r="J827" s="138"/>
      <c r="K827" s="79"/>
      <c r="O827" s="188"/>
      <c r="P827" s="186"/>
      <c r="Q827" s="188"/>
    </row>
    <row r="828" spans="1:17" hidden="1" x14ac:dyDescent="0.25">
      <c r="A828" s="167">
        <v>3</v>
      </c>
      <c r="B828" s="10"/>
      <c r="C828" s="167"/>
      <c r="D828" s="167"/>
      <c r="E828" s="165" t="e">
        <f t="shared" si="21"/>
        <v>#DIV/0!</v>
      </c>
      <c r="F828" s="165"/>
      <c r="I828" s="138"/>
      <c r="J828" s="138"/>
      <c r="P828" s="106"/>
      <c r="Q828" s="195"/>
    </row>
    <row r="829" spans="1:17" hidden="1" x14ac:dyDescent="0.25">
      <c r="A829" s="167">
        <v>4</v>
      </c>
      <c r="B829" s="10"/>
      <c r="C829" s="167"/>
      <c r="D829" s="167"/>
      <c r="E829" s="165" t="e">
        <f t="shared" si="21"/>
        <v>#DIV/0!</v>
      </c>
      <c r="F829" s="165"/>
      <c r="I829" s="138"/>
      <c r="J829" s="138"/>
      <c r="P829" s="106"/>
      <c r="Q829" s="195"/>
    </row>
    <row r="830" spans="1:17" hidden="1" x14ac:dyDescent="0.25">
      <c r="A830" s="144"/>
      <c r="B830" s="145" t="s">
        <v>20</v>
      </c>
      <c r="C830" s="144" t="s">
        <v>21</v>
      </c>
      <c r="D830" s="144" t="s">
        <v>21</v>
      </c>
      <c r="E830" s="144" t="s">
        <v>21</v>
      </c>
      <c r="F830" s="146">
        <f>F829+F827+F826+F828</f>
        <v>0</v>
      </c>
      <c r="I830" s="135">
        <f>SUM(I826:I829)</f>
        <v>0</v>
      </c>
      <c r="J830" s="135">
        <f>SUM(J826:J829)</f>
        <v>0</v>
      </c>
      <c r="K830" s="76"/>
      <c r="P830" s="106"/>
      <c r="Q830" s="195"/>
    </row>
    <row r="831" spans="1:17" hidden="1" x14ac:dyDescent="0.25">
      <c r="A831" s="17"/>
      <c r="B831" s="11"/>
      <c r="C831" s="17"/>
      <c r="D831" s="17"/>
      <c r="E831" s="17"/>
      <c r="F831" s="36"/>
      <c r="P831" s="106"/>
      <c r="Q831" s="195"/>
    </row>
    <row r="832" spans="1:17" hidden="1" x14ac:dyDescent="0.25">
      <c r="A832" s="861" t="s">
        <v>149</v>
      </c>
      <c r="B832" s="861"/>
      <c r="C832" s="861"/>
      <c r="D832" s="861"/>
      <c r="E832" s="861"/>
      <c r="F832" s="861"/>
      <c r="G832" s="861"/>
      <c r="H832" s="861"/>
      <c r="I832" s="861"/>
      <c r="J832" s="861"/>
      <c r="P832" s="106"/>
      <c r="Q832" s="195"/>
    </row>
    <row r="833" spans="1:17" hidden="1" x14ac:dyDescent="0.25">
      <c r="A833" s="862"/>
      <c r="B833" s="862"/>
      <c r="C833" s="862"/>
      <c r="D833" s="862"/>
      <c r="E833" s="862"/>
      <c r="F833" s="17"/>
      <c r="I833" s="850" t="s">
        <v>172</v>
      </c>
      <c r="J833" s="850"/>
      <c r="O833" s="106"/>
    </row>
    <row r="834" spans="1:17" ht="56.25" hidden="1" x14ac:dyDescent="0.25">
      <c r="A834" s="167" t="s">
        <v>15</v>
      </c>
      <c r="B834" s="167" t="s">
        <v>14</v>
      </c>
      <c r="C834" s="167" t="s">
        <v>27</v>
      </c>
      <c r="D834" s="167" t="s">
        <v>75</v>
      </c>
      <c r="E834" s="167" t="s">
        <v>7</v>
      </c>
      <c r="I834" s="133" t="s">
        <v>115</v>
      </c>
      <c r="J834" s="133" t="s">
        <v>173</v>
      </c>
      <c r="K834" s="81"/>
      <c r="O834" s="106"/>
    </row>
    <row r="835" spans="1:17" hidden="1" x14ac:dyDescent="0.25">
      <c r="A835" s="113">
        <v>1</v>
      </c>
      <c r="B835" s="113">
        <v>2</v>
      </c>
      <c r="C835" s="113">
        <v>3</v>
      </c>
      <c r="D835" s="113">
        <v>4</v>
      </c>
      <c r="E835" s="113">
        <v>5</v>
      </c>
      <c r="F835" s="78"/>
      <c r="G835" s="78"/>
      <c r="H835" s="78"/>
      <c r="I835" s="135"/>
      <c r="J835" s="135"/>
      <c r="O835" s="106"/>
    </row>
    <row r="836" spans="1:17" hidden="1" x14ac:dyDescent="0.25">
      <c r="A836" s="167">
        <v>1</v>
      </c>
      <c r="B836" s="10" t="s">
        <v>84</v>
      </c>
      <c r="C836" s="167"/>
      <c r="D836" s="165" t="e">
        <f>E836/C836</f>
        <v>#DIV/0!</v>
      </c>
      <c r="E836" s="165"/>
      <c r="I836" s="138"/>
      <c r="J836" s="138"/>
      <c r="O836" s="106"/>
    </row>
    <row r="837" spans="1:17" s="78" customFormat="1" hidden="1" x14ac:dyDescent="0.25">
      <c r="A837" s="167">
        <v>2</v>
      </c>
      <c r="B837" s="10" t="s">
        <v>83</v>
      </c>
      <c r="C837" s="167"/>
      <c r="D837" s="165" t="e">
        <f>E837/C837</f>
        <v>#DIV/0!</v>
      </c>
      <c r="E837" s="165"/>
      <c r="F837" s="67"/>
      <c r="G837" s="67"/>
      <c r="H837" s="67"/>
      <c r="I837" s="138"/>
      <c r="J837" s="138"/>
      <c r="K837" s="79"/>
      <c r="O837" s="186"/>
      <c r="P837" s="188"/>
      <c r="Q837" s="188"/>
    </row>
    <row r="838" spans="1:17" hidden="1" x14ac:dyDescent="0.25">
      <c r="A838" s="167">
        <v>3</v>
      </c>
      <c r="B838" s="10" t="s">
        <v>85</v>
      </c>
      <c r="C838" s="167"/>
      <c r="D838" s="165" t="e">
        <f>E838/C838</f>
        <v>#DIV/0!</v>
      </c>
      <c r="E838" s="165"/>
      <c r="I838" s="138"/>
      <c r="J838" s="138"/>
      <c r="O838" s="106"/>
    </row>
    <row r="839" spans="1:17" hidden="1" x14ac:dyDescent="0.25">
      <c r="A839" s="167">
        <v>4</v>
      </c>
      <c r="B839" s="10" t="s">
        <v>86</v>
      </c>
      <c r="C839" s="167"/>
      <c r="D839" s="165" t="e">
        <f>E839/C839</f>
        <v>#DIV/0!</v>
      </c>
      <c r="E839" s="165"/>
      <c r="I839" s="138"/>
      <c r="J839" s="138"/>
      <c r="O839" s="106"/>
    </row>
    <row r="840" spans="1:17" hidden="1" x14ac:dyDescent="0.25">
      <c r="A840" s="144"/>
      <c r="B840" s="145" t="s">
        <v>20</v>
      </c>
      <c r="C840" s="144"/>
      <c r="D840" s="144" t="s">
        <v>21</v>
      </c>
      <c r="E840" s="146">
        <f>E839+E838+E837+E836</f>
        <v>0</v>
      </c>
      <c r="I840" s="135">
        <f>SUM(I836:I839)</f>
        <v>0</v>
      </c>
      <c r="J840" s="135">
        <f>SUM(J836:J839)</f>
        <v>0</v>
      </c>
      <c r="O840" s="106"/>
    </row>
    <row r="841" spans="1:17" hidden="1" x14ac:dyDescent="0.25">
      <c r="A841" s="35"/>
      <c r="B841" s="11"/>
      <c r="C841" s="17"/>
      <c r="D841" s="17"/>
      <c r="E841" s="17"/>
      <c r="F841" s="36"/>
      <c r="O841" s="106"/>
    </row>
    <row r="842" spans="1:17" hidden="1" x14ac:dyDescent="0.25">
      <c r="A842" s="861" t="s">
        <v>158</v>
      </c>
      <c r="B842" s="861"/>
      <c r="C842" s="861"/>
      <c r="D842" s="861"/>
      <c r="E842" s="861"/>
      <c r="F842" s="861"/>
      <c r="G842" s="861"/>
      <c r="H842" s="861"/>
      <c r="I842" s="861"/>
      <c r="J842" s="861"/>
      <c r="O842" s="106"/>
    </row>
    <row r="843" spans="1:17" hidden="1" x14ac:dyDescent="0.25">
      <c r="A843" s="30"/>
      <c r="B843" s="11"/>
      <c r="C843" s="17"/>
      <c r="D843" s="17"/>
      <c r="E843" s="17"/>
      <c r="F843" s="17"/>
      <c r="P843" s="106"/>
    </row>
    <row r="844" spans="1:17" hidden="1" x14ac:dyDescent="0.25">
      <c r="A844" s="30"/>
      <c r="B844" s="11"/>
      <c r="C844" s="17"/>
      <c r="D844" s="17"/>
      <c r="E844" s="17"/>
      <c r="F844" s="17"/>
      <c r="I844" s="850" t="s">
        <v>172</v>
      </c>
      <c r="J844" s="850"/>
      <c r="K844" s="128"/>
    </row>
    <row r="845" spans="1:17" ht="56.25" hidden="1" x14ac:dyDescent="0.25">
      <c r="A845" s="167" t="s">
        <v>24</v>
      </c>
      <c r="B845" s="167" t="s">
        <v>14</v>
      </c>
      <c r="C845" s="167" t="s">
        <v>74</v>
      </c>
      <c r="D845" s="167" t="s">
        <v>117</v>
      </c>
      <c r="F845" s="17"/>
      <c r="I845" s="133" t="s">
        <v>115</v>
      </c>
      <c r="J845" s="133" t="s">
        <v>173</v>
      </c>
      <c r="P845" s="106"/>
    </row>
    <row r="846" spans="1:17" hidden="1" x14ac:dyDescent="0.25">
      <c r="A846" s="113">
        <v>1</v>
      </c>
      <c r="B846" s="113">
        <v>2</v>
      </c>
      <c r="C846" s="113">
        <v>3</v>
      </c>
      <c r="D846" s="113">
        <v>4</v>
      </c>
      <c r="E846" s="78"/>
      <c r="F846" s="1"/>
      <c r="G846" s="78"/>
      <c r="H846" s="78"/>
      <c r="I846" s="135"/>
      <c r="J846" s="135"/>
      <c r="P846" s="106"/>
    </row>
    <row r="847" spans="1:17" hidden="1" x14ac:dyDescent="0.25">
      <c r="A847" s="167"/>
      <c r="B847" s="15"/>
      <c r="C847" s="13"/>
      <c r="D847" s="165"/>
      <c r="F847" s="17"/>
      <c r="I847" s="138"/>
      <c r="J847" s="138"/>
      <c r="P847" s="106"/>
    </row>
    <row r="848" spans="1:17" s="78" customFormat="1" hidden="1" x14ac:dyDescent="0.25">
      <c r="A848" s="167"/>
      <c r="B848" s="15"/>
      <c r="C848" s="13"/>
      <c r="D848" s="165"/>
      <c r="E848" s="67"/>
      <c r="F848" s="36"/>
      <c r="G848" s="67"/>
      <c r="H848" s="67"/>
      <c r="I848" s="138"/>
      <c r="J848" s="138"/>
      <c r="K848" s="79"/>
      <c r="O848" s="188"/>
      <c r="P848" s="186"/>
      <c r="Q848" s="188"/>
    </row>
    <row r="849" spans="1:17" hidden="1" x14ac:dyDescent="0.25">
      <c r="A849" s="167"/>
      <c r="B849" s="15"/>
      <c r="C849" s="13"/>
      <c r="D849" s="165"/>
      <c r="F849" s="17"/>
      <c r="I849" s="138"/>
      <c r="J849" s="138"/>
      <c r="P849" s="106"/>
      <c r="Q849" s="195"/>
    </row>
    <row r="850" spans="1:17" hidden="1" x14ac:dyDescent="0.25">
      <c r="A850" s="167"/>
      <c r="B850" s="15"/>
      <c r="C850" s="13"/>
      <c r="D850" s="165"/>
      <c r="F850" s="17"/>
      <c r="I850" s="138"/>
      <c r="J850" s="138"/>
      <c r="P850" s="106"/>
      <c r="Q850" s="195"/>
    </row>
    <row r="851" spans="1:17" hidden="1" x14ac:dyDescent="0.25">
      <c r="A851" s="144"/>
      <c r="B851" s="145" t="s">
        <v>20</v>
      </c>
      <c r="C851" s="144" t="s">
        <v>21</v>
      </c>
      <c r="D851" s="146">
        <f>SUM(D847:D850)</f>
        <v>0</v>
      </c>
      <c r="F851" s="17"/>
      <c r="I851" s="135">
        <f>SUM(I847:I850)</f>
        <v>0</v>
      </c>
      <c r="J851" s="135">
        <f>SUM(J847:J850)</f>
        <v>0</v>
      </c>
      <c r="P851" s="106"/>
      <c r="Q851" s="195"/>
    </row>
    <row r="852" spans="1:17" hidden="1" x14ac:dyDescent="0.25">
      <c r="A852" s="35"/>
      <c r="B852" s="11"/>
      <c r="C852" s="17"/>
      <c r="D852" s="17"/>
      <c r="E852" s="17"/>
      <c r="F852" s="36"/>
      <c r="P852" s="106"/>
      <c r="Q852" s="195"/>
    </row>
    <row r="853" spans="1:17" hidden="1" x14ac:dyDescent="0.25">
      <c r="A853" s="863" t="s">
        <v>180</v>
      </c>
      <c r="B853" s="863"/>
      <c r="C853" s="863"/>
      <c r="D853" s="863"/>
      <c r="E853" s="863"/>
      <c r="F853" s="863"/>
      <c r="G853" s="863"/>
      <c r="H853" s="863"/>
      <c r="I853" s="863"/>
      <c r="J853" s="863"/>
      <c r="P853" s="106"/>
    </row>
    <row r="854" spans="1:17" hidden="1" x14ac:dyDescent="0.25">
      <c r="A854" s="35"/>
      <c r="B854" s="11"/>
      <c r="C854" s="17"/>
      <c r="D854" s="17"/>
      <c r="E854" s="17"/>
      <c r="F854" s="36"/>
      <c r="P854" s="106"/>
    </row>
    <row r="855" spans="1:17" hidden="1" x14ac:dyDescent="0.25">
      <c r="A855" s="860" t="s">
        <v>118</v>
      </c>
      <c r="B855" s="860"/>
      <c r="C855" s="860"/>
      <c r="D855" s="860"/>
      <c r="E855" s="860"/>
      <c r="F855" s="860"/>
      <c r="G855" s="860"/>
      <c r="H855" s="860"/>
      <c r="I855" s="860"/>
      <c r="J855" s="860"/>
      <c r="K855" s="123"/>
    </row>
    <row r="856" spans="1:17" hidden="1" x14ac:dyDescent="0.25">
      <c r="A856" s="55"/>
      <c r="B856" s="55"/>
      <c r="C856" s="55"/>
      <c r="D856" s="55"/>
      <c r="E856" s="55"/>
      <c r="F856" s="17"/>
      <c r="I856" s="850" t="s">
        <v>172</v>
      </c>
      <c r="J856" s="850"/>
      <c r="P856" s="106"/>
    </row>
    <row r="857" spans="1:17" ht="56.25" hidden="1" x14ac:dyDescent="0.25">
      <c r="A857" s="167" t="s">
        <v>24</v>
      </c>
      <c r="B857" s="167" t="s">
        <v>14</v>
      </c>
      <c r="C857" s="167" t="s">
        <v>74</v>
      </c>
      <c r="D857" s="167" t="s">
        <v>117</v>
      </c>
      <c r="E857" s="68"/>
      <c r="F857" s="37"/>
      <c r="G857" s="4"/>
      <c r="H857" s="37"/>
      <c r="I857" s="133" t="s">
        <v>115</v>
      </c>
      <c r="J857" s="133" t="s">
        <v>173</v>
      </c>
      <c r="K857" s="128"/>
      <c r="P857" s="106"/>
    </row>
    <row r="858" spans="1:17" hidden="1" x14ac:dyDescent="0.25">
      <c r="A858" s="113">
        <v>1</v>
      </c>
      <c r="B858" s="113">
        <v>2</v>
      </c>
      <c r="C858" s="113">
        <v>3</v>
      </c>
      <c r="D858" s="113">
        <v>4</v>
      </c>
      <c r="E858" s="79"/>
      <c r="F858" s="107"/>
      <c r="G858" s="108"/>
      <c r="H858" s="109"/>
      <c r="I858" s="141"/>
      <c r="J858" s="141"/>
      <c r="P858" s="106"/>
    </row>
    <row r="859" spans="1:17" s="68" customFormat="1" hidden="1" x14ac:dyDescent="0.25">
      <c r="A859" s="167">
        <v>1</v>
      </c>
      <c r="B859" s="10"/>
      <c r="C859" s="13"/>
      <c r="D859" s="165"/>
      <c r="F859" s="37"/>
      <c r="G859" s="4"/>
      <c r="H859" s="21"/>
      <c r="I859" s="142"/>
      <c r="J859" s="142"/>
      <c r="O859" s="121"/>
      <c r="P859" s="88"/>
      <c r="Q859" s="121"/>
    </row>
    <row r="860" spans="1:17" s="79" customFormat="1" hidden="1" x14ac:dyDescent="0.25">
      <c r="A860" s="144"/>
      <c r="B860" s="145" t="s">
        <v>20</v>
      </c>
      <c r="C860" s="144" t="s">
        <v>21</v>
      </c>
      <c r="D860" s="146">
        <f>SUM(D859:D859)</f>
        <v>0</v>
      </c>
      <c r="E860" s="68"/>
      <c r="F860" s="37"/>
      <c r="G860" s="4"/>
      <c r="H860" s="21"/>
      <c r="I860" s="135">
        <f>SUM(I859)</f>
        <v>0</v>
      </c>
      <c r="J860" s="135">
        <f>SUM(J859)</f>
        <v>0</v>
      </c>
      <c r="O860" s="193"/>
      <c r="P860" s="198"/>
      <c r="Q860" s="193"/>
    </row>
    <row r="861" spans="1:17" s="68" customFormat="1" hidden="1" x14ac:dyDescent="0.25">
      <c r="A861" s="37"/>
      <c r="B861" s="37"/>
      <c r="C861" s="37"/>
      <c r="D861" s="37"/>
      <c r="E861" s="37"/>
      <c r="F861" s="37"/>
      <c r="G861" s="4"/>
      <c r="H861" s="21"/>
      <c r="I861" s="4"/>
      <c r="J861" s="4"/>
      <c r="O861" s="121"/>
      <c r="P861" s="88"/>
      <c r="Q861" s="199"/>
    </row>
    <row r="862" spans="1:17" s="68" customFormat="1" hidden="1" x14ac:dyDescent="0.25">
      <c r="A862" s="861" t="s">
        <v>152</v>
      </c>
      <c r="B862" s="861"/>
      <c r="C862" s="861"/>
      <c r="D862" s="861"/>
      <c r="E862" s="861"/>
      <c r="F862" s="861"/>
      <c r="G862" s="861"/>
      <c r="H862" s="861"/>
      <c r="I862" s="861"/>
      <c r="J862" s="861"/>
      <c r="O862" s="121"/>
      <c r="P862" s="88"/>
      <c r="Q862" s="121"/>
    </row>
    <row r="863" spans="1:17" s="68" customFormat="1" hidden="1" x14ac:dyDescent="0.25">
      <c r="A863" s="862"/>
      <c r="B863" s="862"/>
      <c r="C863" s="862"/>
      <c r="D863" s="862"/>
      <c r="E863" s="862"/>
      <c r="F863" s="862"/>
      <c r="G863" s="67"/>
      <c r="H863" s="67"/>
      <c r="I863" s="850" t="s">
        <v>172</v>
      </c>
      <c r="J863" s="850"/>
      <c r="O863" s="121"/>
      <c r="P863" s="88"/>
      <c r="Q863" s="121"/>
    </row>
    <row r="864" spans="1:17" s="68" customFormat="1" ht="56.25" hidden="1" x14ac:dyDescent="0.25">
      <c r="A864" s="167" t="s">
        <v>24</v>
      </c>
      <c r="B864" s="167" t="s">
        <v>14</v>
      </c>
      <c r="C864" s="167" t="s">
        <v>78</v>
      </c>
      <c r="D864" s="167" t="s">
        <v>27</v>
      </c>
      <c r="E864" s="167" t="s">
        <v>79</v>
      </c>
      <c r="F864" s="167" t="s">
        <v>7</v>
      </c>
      <c r="H864" s="67"/>
      <c r="I864" s="133" t="s">
        <v>115</v>
      </c>
      <c r="J864" s="133" t="s">
        <v>173</v>
      </c>
      <c r="M864" s="76"/>
      <c r="O864" s="121"/>
      <c r="P864" s="88"/>
      <c r="Q864" s="121"/>
    </row>
    <row r="865" spans="1:17" s="68" customFormat="1" hidden="1" x14ac:dyDescent="0.25">
      <c r="A865" s="113">
        <v>1</v>
      </c>
      <c r="B865" s="113">
        <v>2</v>
      </c>
      <c r="C865" s="113">
        <v>3</v>
      </c>
      <c r="D865" s="113">
        <v>4</v>
      </c>
      <c r="E865" s="113">
        <v>5</v>
      </c>
      <c r="F865" s="113">
        <v>6</v>
      </c>
      <c r="G865" s="79"/>
      <c r="H865" s="78"/>
      <c r="I865" s="130"/>
      <c r="J865" s="130"/>
      <c r="O865" s="121"/>
      <c r="P865" s="88"/>
      <c r="Q865" s="121"/>
    </row>
    <row r="866" spans="1:17" s="68" customFormat="1" hidden="1" x14ac:dyDescent="0.25">
      <c r="A866" s="167">
        <v>1</v>
      </c>
      <c r="B866" s="10" t="s">
        <v>175</v>
      </c>
      <c r="C866" s="167"/>
      <c r="D866" s="167"/>
      <c r="E866" s="165" t="e">
        <f>F866/D866</f>
        <v>#DIV/0!</v>
      </c>
      <c r="F866" s="165"/>
      <c r="H866" s="67"/>
      <c r="I866" s="142"/>
      <c r="J866" s="142"/>
      <c r="O866" s="121"/>
      <c r="P866" s="88"/>
      <c r="Q866" s="121"/>
    </row>
    <row r="867" spans="1:17" s="79" customFormat="1" hidden="1" x14ac:dyDescent="0.25">
      <c r="A867" s="144"/>
      <c r="B867" s="145" t="s">
        <v>20</v>
      </c>
      <c r="C867" s="144" t="s">
        <v>21</v>
      </c>
      <c r="D867" s="144" t="s">
        <v>21</v>
      </c>
      <c r="E867" s="144" t="s">
        <v>21</v>
      </c>
      <c r="F867" s="146">
        <f>F866</f>
        <v>0</v>
      </c>
      <c r="G867" s="67"/>
      <c r="H867" s="67"/>
      <c r="I867" s="135">
        <f>SUM(I866)</f>
        <v>0</v>
      </c>
      <c r="J867" s="135">
        <f>SUM(J866)</f>
        <v>0</v>
      </c>
      <c r="O867" s="193"/>
      <c r="P867" s="198"/>
      <c r="Q867" s="193"/>
    </row>
    <row r="868" spans="1:17" s="68" customFormat="1" x14ac:dyDescent="0.25">
      <c r="A868" s="35"/>
      <c r="B868" s="11"/>
      <c r="C868" s="17"/>
      <c r="D868" s="17"/>
      <c r="E868" s="17"/>
      <c r="F868" s="36"/>
      <c r="G868" s="67"/>
      <c r="H868" s="67"/>
      <c r="I868" s="67"/>
      <c r="J868" s="67"/>
      <c r="O868" s="121"/>
      <c r="P868" s="88"/>
      <c r="Q868" s="121"/>
    </row>
    <row r="869" spans="1:17" x14ac:dyDescent="0.25">
      <c r="A869" s="35"/>
      <c r="B869" s="48" t="s">
        <v>100</v>
      </c>
      <c r="C869" s="164">
        <f>C870+C871+C872</f>
        <v>0</v>
      </c>
      <c r="D869" s="194"/>
      <c r="P869" s="106"/>
    </row>
    <row r="870" spans="1:17" x14ac:dyDescent="0.25">
      <c r="A870" s="35"/>
      <c r="B870" s="49" t="s">
        <v>2</v>
      </c>
      <c r="C870" s="164">
        <f>F867+D860+D851+E840+F830+F820+F810+F800+F790+F780+E770+D760+D749+E738+F728+F717+F709+F694+D685+D676+E667+E655+E646+C634+C623+C612+C601+C588+E575+E560+E549+D538+E522+F513+F506+F488+E474+J466-C871-C872</f>
        <v>0</v>
      </c>
      <c r="D870" s="195"/>
      <c r="P870" s="106"/>
    </row>
    <row r="871" spans="1:17" x14ac:dyDescent="0.25">
      <c r="A871" s="17"/>
      <c r="B871" s="11" t="s">
        <v>13</v>
      </c>
      <c r="C871" s="164">
        <f>I867+I860+I851+I840+I830+I820+I810+I790+I800+I780+I770+I760+I749+I738+I728+I717+I709+I694+I685+I676+I667+I655+I646+I634+I623+I612+I601+I588+I575+I560+I549+I538+I522+I513+I506+I488+I474</f>
        <v>0</v>
      </c>
      <c r="D871" s="195"/>
      <c r="L871" s="38"/>
      <c r="M871" s="11"/>
      <c r="N871" s="75"/>
      <c r="P871" s="106"/>
    </row>
    <row r="872" spans="1:17" x14ac:dyDescent="0.25">
      <c r="A872" s="17"/>
      <c r="B872" s="11" t="s">
        <v>106</v>
      </c>
      <c r="C872" s="164">
        <f>J867+J860+J851+J840+J830+J820+J810+J800+J790+J780+J770+J760+J749+J738+J728+J717+J709+J694+J685+J676+J667+J655+J646+J634+J623+J612+J601+J588+J575+J560+J549+J538+J522+J513+J506+J488+J474</f>
        <v>0</v>
      </c>
      <c r="D872" s="195"/>
    </row>
    <row r="873" spans="1:17" x14ac:dyDescent="0.25">
      <c r="A873" s="17"/>
      <c r="B873" s="11"/>
      <c r="C873" s="17"/>
      <c r="D873" s="17"/>
      <c r="E873" s="17"/>
      <c r="F873" s="17"/>
    </row>
    <row r="874" spans="1:17" x14ac:dyDescent="0.25">
      <c r="A874" s="17"/>
      <c r="B874" s="175" t="s">
        <v>195</v>
      </c>
      <c r="C874" s="201">
        <f>F867+D860+D851+E840+F830+F820+F810+F800+F790+F780+E770+D760+D749+E738+F728+F717+F709+F694+D685+D676+E667</f>
        <v>0</v>
      </c>
      <c r="D874" s="17"/>
      <c r="E874" s="17"/>
      <c r="F874" s="17"/>
    </row>
    <row r="875" spans="1:17" ht="50.25" customHeight="1" x14ac:dyDescent="0.25">
      <c r="A875" s="17"/>
      <c r="B875" s="200" t="s">
        <v>196</v>
      </c>
      <c r="C875" s="202"/>
      <c r="D875" s="17"/>
      <c r="E875" s="17"/>
      <c r="F875" s="17"/>
    </row>
    <row r="876" spans="1:17" ht="45" x14ac:dyDescent="0.25">
      <c r="A876" s="17"/>
      <c r="B876" s="175" t="s">
        <v>197</v>
      </c>
      <c r="C876" s="201">
        <f>C874-C875</f>
        <v>0</v>
      </c>
      <c r="D876" s="17"/>
      <c r="E876" s="17"/>
      <c r="F876" s="17"/>
    </row>
    <row r="877" spans="1:17" x14ac:dyDescent="0.25">
      <c r="A877" s="17"/>
      <c r="B877" s="11"/>
      <c r="C877" s="17"/>
      <c r="D877" s="17"/>
      <c r="E877" s="17"/>
      <c r="F877" s="17"/>
    </row>
    <row r="878" spans="1:17" x14ac:dyDescent="0.25">
      <c r="A878" s="17"/>
      <c r="B878" s="11"/>
      <c r="C878" s="17"/>
      <c r="D878" s="17"/>
      <c r="E878" s="17"/>
      <c r="F878" s="17"/>
    </row>
    <row r="879" spans="1:17" hidden="1" x14ac:dyDescent="0.25">
      <c r="A879" s="17"/>
      <c r="B879" s="11"/>
      <c r="C879" s="17"/>
      <c r="D879" s="17"/>
      <c r="E879" s="17"/>
      <c r="F879" s="17"/>
    </row>
    <row r="880" spans="1:17" hidden="1" x14ac:dyDescent="0.25">
      <c r="A880" s="17"/>
      <c r="B880" s="11"/>
      <c r="C880" s="17"/>
      <c r="D880" s="17"/>
      <c r="E880" s="17"/>
      <c r="F880" s="17"/>
    </row>
    <row r="881" spans="1:17" hidden="1" x14ac:dyDescent="0.25">
      <c r="A881" s="858" t="s">
        <v>9</v>
      </c>
      <c r="B881" s="858"/>
      <c r="C881" s="39"/>
      <c r="D881" s="928" t="s">
        <v>112</v>
      </c>
      <c r="E881" s="928"/>
      <c r="F881" s="17"/>
      <c r="G881" s="17"/>
      <c r="H881" s="17"/>
      <c r="I881" s="17"/>
      <c r="J881" s="17"/>
    </row>
    <row r="882" spans="1:17" hidden="1" x14ac:dyDescent="0.25">
      <c r="A882" s="17"/>
      <c r="B882" s="40"/>
      <c r="C882" s="161" t="s">
        <v>10</v>
      </c>
      <c r="D882" s="929" t="s">
        <v>3</v>
      </c>
      <c r="E882" s="929"/>
      <c r="F882" s="17"/>
      <c r="G882" s="17"/>
      <c r="H882" s="17"/>
      <c r="I882" s="17"/>
      <c r="J882" s="17"/>
    </row>
    <row r="883" spans="1:17" s="17" customFormat="1" hidden="1" x14ac:dyDescent="0.25">
      <c r="A883" s="927"/>
      <c r="B883" s="927"/>
      <c r="C883" s="41"/>
      <c r="D883" s="162"/>
      <c r="E883" s="42"/>
      <c r="L883" s="111"/>
      <c r="O883" s="20"/>
      <c r="P883" s="20"/>
      <c r="Q883" s="20"/>
    </row>
    <row r="884" spans="1:17" s="17" customFormat="1" hidden="1" x14ac:dyDescent="0.25">
      <c r="A884" s="927"/>
      <c r="B884" s="927"/>
      <c r="C884" s="41"/>
      <c r="D884" s="910"/>
      <c r="E884" s="910"/>
      <c r="L884" s="111"/>
      <c r="O884" s="20"/>
      <c r="P884" s="20"/>
      <c r="Q884" s="20"/>
    </row>
    <row r="885" spans="1:17" s="17" customFormat="1" hidden="1" x14ac:dyDescent="0.25">
      <c r="A885" s="20"/>
      <c r="B885" s="43"/>
      <c r="C885" s="9"/>
      <c r="D885" s="910"/>
      <c r="E885" s="910"/>
      <c r="L885" s="111"/>
      <c r="O885" s="20"/>
      <c r="P885" s="20"/>
      <c r="Q885" s="20"/>
    </row>
    <row r="886" spans="1:17" s="17" customFormat="1" hidden="1" x14ac:dyDescent="0.25">
      <c r="B886" s="40"/>
      <c r="C886" s="44"/>
      <c r="D886" s="45"/>
      <c r="E886" s="46"/>
      <c r="L886" s="111"/>
      <c r="O886" s="20"/>
      <c r="P886" s="20"/>
      <c r="Q886" s="20"/>
    </row>
    <row r="887" spans="1:17" s="17" customFormat="1" x14ac:dyDescent="0.25">
      <c r="A887" s="858" t="s">
        <v>11</v>
      </c>
      <c r="B887" s="858"/>
      <c r="C887" s="47"/>
      <c r="D887" s="928" t="e">
        <f>#REF!</f>
        <v>#REF!</v>
      </c>
      <c r="E887" s="928"/>
      <c r="L887" s="111"/>
      <c r="O887" s="20"/>
      <c r="P887" s="20"/>
      <c r="Q887" s="20"/>
    </row>
    <row r="888" spans="1:17" s="17" customFormat="1" x14ac:dyDescent="0.25">
      <c r="B888" s="40"/>
      <c r="C888" s="161" t="s">
        <v>10</v>
      </c>
      <c r="D888" s="857" t="s">
        <v>3</v>
      </c>
      <c r="E888" s="857"/>
      <c r="L888" s="111"/>
      <c r="O888" s="20"/>
      <c r="P888" s="20"/>
      <c r="Q888" s="20"/>
    </row>
    <row r="889" spans="1:17" x14ac:dyDescent="0.25">
      <c r="A889" s="851" t="e">
        <f>#REF!</f>
        <v>#REF!</v>
      </c>
      <c r="B889" s="851"/>
      <c r="C889" s="851"/>
      <c r="D889" s="851"/>
      <c r="E889" s="851"/>
      <c r="F889" s="851"/>
      <c r="G889" s="851"/>
      <c r="H889" s="851"/>
      <c r="I889" s="851"/>
      <c r="J889" s="851"/>
      <c r="K889" s="116"/>
    </row>
    <row r="891" spans="1:17" x14ac:dyDescent="0.25">
      <c r="A891" s="852" t="s">
        <v>77</v>
      </c>
      <c r="B891" s="852"/>
      <c r="C891" s="852"/>
      <c r="D891" s="852"/>
      <c r="E891" s="852"/>
      <c r="F891" s="852"/>
      <c r="G891" s="852"/>
      <c r="H891" s="852"/>
      <c r="I891" s="852"/>
      <c r="J891" s="852"/>
      <c r="K891" s="117"/>
    </row>
    <row r="893" spans="1:17" x14ac:dyDescent="0.25">
      <c r="A893" s="111"/>
      <c r="B893" s="111"/>
      <c r="C893" s="111"/>
      <c r="D893" s="111"/>
      <c r="E893" s="111"/>
      <c r="F893" s="111"/>
      <c r="G893" s="69" t="s">
        <v>104</v>
      </c>
      <c r="H893" s="2"/>
      <c r="I893" s="70"/>
      <c r="J893" s="2"/>
      <c r="K893" s="118"/>
    </row>
    <row r="894" spans="1:17" x14ac:dyDescent="0.25">
      <c r="B894" s="17"/>
    </row>
    <row r="895" spans="1:17" ht="23.25" customHeight="1" x14ac:dyDescent="0.25">
      <c r="A895" s="853" t="s">
        <v>95</v>
      </c>
      <c r="B895" s="853"/>
      <c r="C895" s="854" t="s">
        <v>97</v>
      </c>
      <c r="D895" s="855"/>
      <c r="E895" s="855"/>
      <c r="F895" s="855"/>
      <c r="G895" s="855"/>
      <c r="H895" s="855"/>
      <c r="I895" s="855"/>
      <c r="J895" s="856"/>
      <c r="K895" s="72"/>
    </row>
    <row r="896" spans="1:17" x14ac:dyDescent="0.25">
      <c r="A896" s="20"/>
      <c r="B896" s="20"/>
      <c r="C896" s="66"/>
      <c r="D896" s="66"/>
      <c r="E896" s="66"/>
      <c r="F896" s="66"/>
      <c r="G896" s="66"/>
      <c r="H896" s="66"/>
      <c r="I896" s="66"/>
      <c r="J896" s="66"/>
      <c r="K896" s="72"/>
    </row>
    <row r="898" spans="1:17" ht="52.5" customHeight="1" x14ac:dyDescent="0.25">
      <c r="A898" s="881" t="s">
        <v>418</v>
      </c>
      <c r="B898" s="881"/>
      <c r="C898" s="881"/>
      <c r="D898" s="881"/>
      <c r="E898" s="881"/>
      <c r="F898" s="881"/>
      <c r="G898" s="881"/>
      <c r="H898" s="881"/>
      <c r="I898" s="881"/>
      <c r="J898" s="881"/>
    </row>
    <row r="899" spans="1:17" x14ac:dyDescent="0.2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7" hidden="1" x14ac:dyDescent="0.25">
      <c r="A900" s="880" t="s">
        <v>191</v>
      </c>
      <c r="B900" s="880"/>
      <c r="C900" s="880"/>
      <c r="D900" s="880"/>
      <c r="E900" s="880"/>
      <c r="F900" s="880"/>
      <c r="G900" s="880"/>
      <c r="H900" s="880"/>
      <c r="I900" s="880"/>
      <c r="J900" s="880"/>
      <c r="K900" s="123"/>
    </row>
    <row r="901" spans="1:17" hidden="1" x14ac:dyDescent="0.2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0"/>
    </row>
    <row r="902" spans="1:17" hidden="1" x14ac:dyDescent="0.25">
      <c r="A902" s="882" t="s">
        <v>120</v>
      </c>
      <c r="B902" s="882"/>
      <c r="C902" s="882"/>
      <c r="D902" s="882"/>
      <c r="E902" s="882"/>
      <c r="F902" s="882"/>
      <c r="G902" s="882"/>
      <c r="H902" s="882"/>
      <c r="I902" s="882"/>
      <c r="J902" s="882"/>
      <c r="K902" s="125"/>
    </row>
    <row r="903" spans="1:17" hidden="1" x14ac:dyDescent="0.25">
      <c r="B903" s="111"/>
      <c r="C903" s="111"/>
      <c r="D903" s="111"/>
      <c r="E903" s="111"/>
      <c r="F903" s="111"/>
      <c r="G903" s="111"/>
      <c r="H903" s="111"/>
      <c r="I903" s="111"/>
      <c r="J903" s="111"/>
      <c r="K903" s="176"/>
    </row>
    <row r="904" spans="1:17" hidden="1" x14ac:dyDescent="0.25">
      <c r="B904" s="11"/>
      <c r="C904" s="11"/>
      <c r="D904" s="20"/>
      <c r="E904" s="20"/>
      <c r="F904" s="20"/>
      <c r="G904" s="20"/>
      <c r="H904" s="20"/>
      <c r="I904" s="20"/>
      <c r="J904" s="20"/>
      <c r="K904" s="119"/>
    </row>
    <row r="905" spans="1:17" hidden="1" x14ac:dyDescent="0.25">
      <c r="A905" s="875" t="s">
        <v>24</v>
      </c>
      <c r="B905" s="875" t="s">
        <v>22</v>
      </c>
      <c r="C905" s="875" t="s">
        <v>23</v>
      </c>
      <c r="D905" s="877" t="s">
        <v>16</v>
      </c>
      <c r="E905" s="878"/>
      <c r="F905" s="878"/>
      <c r="G905" s="879"/>
      <c r="H905" s="884" t="s">
        <v>17</v>
      </c>
      <c r="I905" s="884" t="s">
        <v>25</v>
      </c>
      <c r="J905" s="874" t="s">
        <v>168</v>
      </c>
      <c r="K905" s="18"/>
    </row>
    <row r="906" spans="1:17" hidden="1" x14ac:dyDescent="0.25">
      <c r="A906" s="883"/>
      <c r="B906" s="883"/>
      <c r="C906" s="883"/>
      <c r="D906" s="875" t="s">
        <v>6</v>
      </c>
      <c r="E906" s="877" t="s">
        <v>1</v>
      </c>
      <c r="F906" s="878"/>
      <c r="G906" s="879"/>
      <c r="H906" s="885"/>
      <c r="I906" s="885"/>
      <c r="J906" s="874"/>
      <c r="K906" s="21"/>
    </row>
    <row r="907" spans="1:17" ht="93" hidden="1" x14ac:dyDescent="0.25">
      <c r="A907" s="876"/>
      <c r="B907" s="876"/>
      <c r="C907" s="876"/>
      <c r="D907" s="876"/>
      <c r="E907" s="167" t="s">
        <v>18</v>
      </c>
      <c r="F907" s="167" t="s">
        <v>26</v>
      </c>
      <c r="G907" s="167" t="s">
        <v>19</v>
      </c>
      <c r="H907" s="886"/>
      <c r="I907" s="886"/>
      <c r="J907" s="874"/>
      <c r="K907" s="180"/>
    </row>
    <row r="908" spans="1:17" hidden="1" x14ac:dyDescent="0.25">
      <c r="A908" s="113">
        <v>1</v>
      </c>
      <c r="B908" s="113">
        <v>2</v>
      </c>
      <c r="C908" s="113">
        <v>3</v>
      </c>
      <c r="D908" s="113">
        <v>4</v>
      </c>
      <c r="E908" s="113">
        <v>5</v>
      </c>
      <c r="F908" s="113">
        <v>6</v>
      </c>
      <c r="G908" s="113">
        <v>7</v>
      </c>
      <c r="H908" s="113">
        <v>8</v>
      </c>
      <c r="I908" s="113">
        <v>9</v>
      </c>
      <c r="J908" s="113">
        <v>10</v>
      </c>
      <c r="K908" s="180"/>
    </row>
    <row r="909" spans="1:17" hidden="1" x14ac:dyDescent="0.25">
      <c r="A909" s="167" t="s">
        <v>89</v>
      </c>
      <c r="B909" s="10"/>
      <c r="C909" s="165"/>
      <c r="D909" s="165">
        <f>F909+G909+E909</f>
        <v>0</v>
      </c>
      <c r="E909" s="165"/>
      <c r="F909" s="165"/>
      <c r="G909" s="165">
        <f>ROUND((J909-K909)/12,2)</f>
        <v>0</v>
      </c>
      <c r="H909" s="165">
        <v>0</v>
      </c>
      <c r="I909" s="165"/>
      <c r="J909" s="5"/>
      <c r="K909" s="183">
        <f>ROUND((E909+F909)*12,2)</f>
        <v>0</v>
      </c>
      <c r="M909" s="75"/>
      <c r="N909" s="181"/>
      <c r="O909" s="185"/>
    </row>
    <row r="910" spans="1:17" s="78" customFormat="1" hidden="1" x14ac:dyDescent="0.25">
      <c r="A910" s="144"/>
      <c r="B910" s="145" t="s">
        <v>20</v>
      </c>
      <c r="C910" s="146">
        <f>SUM(C909:C909)</f>
        <v>0</v>
      </c>
      <c r="D910" s="146">
        <f>SUM(D909:D909)</f>
        <v>0</v>
      </c>
      <c r="E910" s="144" t="s">
        <v>21</v>
      </c>
      <c r="F910" s="144" t="s">
        <v>21</v>
      </c>
      <c r="G910" s="144" t="s">
        <v>21</v>
      </c>
      <c r="H910" s="144" t="s">
        <v>21</v>
      </c>
      <c r="I910" s="144" t="s">
        <v>21</v>
      </c>
      <c r="J910" s="146">
        <f>SUM(J909:J909)</f>
        <v>0</v>
      </c>
      <c r="K910" s="182"/>
      <c r="M910" s="75"/>
      <c r="N910" s="181"/>
      <c r="O910" s="185"/>
      <c r="P910" s="184"/>
      <c r="Q910" s="188"/>
    </row>
    <row r="911" spans="1:17" hidden="1" x14ac:dyDescent="0.25">
      <c r="K911" s="114"/>
    </row>
    <row r="912" spans="1:17" hidden="1" x14ac:dyDescent="0.25">
      <c r="A912" s="868" t="s">
        <v>124</v>
      </c>
      <c r="B912" s="868"/>
      <c r="C912" s="868"/>
      <c r="D912" s="868"/>
      <c r="E912" s="868"/>
      <c r="F912" s="868"/>
      <c r="G912" s="868"/>
      <c r="H912" s="868"/>
      <c r="I912" s="868"/>
      <c r="J912" s="868"/>
      <c r="K912" s="115"/>
    </row>
    <row r="913" spans="1:17" hidden="1" x14ac:dyDescent="0.25">
      <c r="A913" s="174"/>
      <c r="B913" s="174"/>
      <c r="C913" s="174"/>
      <c r="D913" s="174"/>
      <c r="E913" s="174"/>
      <c r="F913" s="174"/>
      <c r="G913" s="174"/>
      <c r="H913" s="174"/>
      <c r="I913" s="850" t="s">
        <v>172</v>
      </c>
      <c r="J913" s="850"/>
    </row>
    <row r="914" spans="1:17" ht="56.25" hidden="1" x14ac:dyDescent="0.25">
      <c r="A914" s="14" t="s">
        <v>24</v>
      </c>
      <c r="B914" s="14" t="s">
        <v>14</v>
      </c>
      <c r="C914" s="167" t="s">
        <v>132</v>
      </c>
      <c r="D914" s="167" t="s">
        <v>133</v>
      </c>
      <c r="E914" s="167" t="s">
        <v>134</v>
      </c>
      <c r="G914" s="174"/>
      <c r="H914" s="174"/>
      <c r="I914" s="133" t="s">
        <v>115</v>
      </c>
      <c r="J914" s="133" t="s">
        <v>173</v>
      </c>
      <c r="K914" s="120"/>
    </row>
    <row r="915" spans="1:17" hidden="1" x14ac:dyDescent="0.25">
      <c r="A915" s="91">
        <v>1</v>
      </c>
      <c r="B915" s="91">
        <v>2</v>
      </c>
      <c r="C915" s="113">
        <v>3</v>
      </c>
      <c r="D915" s="113">
        <v>4</v>
      </c>
      <c r="E915" s="113">
        <v>5</v>
      </c>
      <c r="G915" s="174"/>
      <c r="H915" s="174"/>
      <c r="I915" s="134"/>
      <c r="J915" s="133"/>
    </row>
    <row r="916" spans="1:17" ht="139.5" hidden="1" x14ac:dyDescent="0.25">
      <c r="A916" s="84">
        <v>1</v>
      </c>
      <c r="B916" s="90" t="s">
        <v>123</v>
      </c>
      <c r="C916" s="165"/>
      <c r="D916" s="77">
        <v>12</v>
      </c>
      <c r="E916" s="85"/>
      <c r="G916" s="86"/>
      <c r="H916" s="87"/>
      <c r="I916" s="138"/>
      <c r="J916" s="138"/>
    </row>
    <row r="917" spans="1:17" hidden="1" x14ac:dyDescent="0.25">
      <c r="A917" s="84">
        <v>2</v>
      </c>
      <c r="B917" s="90" t="s">
        <v>160</v>
      </c>
      <c r="C917" s="165"/>
      <c r="D917" s="77"/>
      <c r="E917" s="85"/>
      <c r="G917" s="86"/>
      <c r="H917" s="87"/>
      <c r="I917" s="138"/>
      <c r="J917" s="138"/>
    </row>
    <row r="918" spans="1:17" hidden="1" x14ac:dyDescent="0.25">
      <c r="A918" s="147"/>
      <c r="B918" s="145" t="s">
        <v>20</v>
      </c>
      <c r="C918" s="148"/>
      <c r="D918" s="149"/>
      <c r="E918" s="146">
        <f>E917+E916</f>
        <v>0</v>
      </c>
      <c r="G918" s="174"/>
      <c r="H918" s="174"/>
      <c r="I918" s="135">
        <f>SUM(I916:I917)</f>
        <v>0</v>
      </c>
      <c r="J918" s="135">
        <f>SUM(J916:J917)</f>
        <v>0</v>
      </c>
    </row>
    <row r="919" spans="1:17" hidden="1" x14ac:dyDescent="0.25"/>
    <row r="920" spans="1:17" hidden="1" x14ac:dyDescent="0.25">
      <c r="A920" s="880" t="s">
        <v>190</v>
      </c>
      <c r="B920" s="880"/>
      <c r="C920" s="880"/>
      <c r="D920" s="880"/>
      <c r="E920" s="880"/>
      <c r="F920" s="880"/>
      <c r="G920" s="880"/>
      <c r="H920" s="880"/>
      <c r="I920" s="880"/>
      <c r="J920" s="880"/>
    </row>
    <row r="921" spans="1:17" hidden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</row>
    <row r="922" spans="1:17" hidden="1" x14ac:dyDescent="0.25">
      <c r="A922" s="865" t="s">
        <v>121</v>
      </c>
      <c r="B922" s="865"/>
      <c r="C922" s="865"/>
      <c r="D922" s="865"/>
      <c r="E922" s="865"/>
      <c r="F922" s="865"/>
      <c r="G922" s="865"/>
      <c r="H922" s="865"/>
      <c r="I922" s="865"/>
      <c r="J922" s="865"/>
      <c r="K922" s="125"/>
    </row>
    <row r="923" spans="1:17" hidden="1" x14ac:dyDescent="0.25">
      <c r="A923" s="163"/>
      <c r="B923" s="24"/>
      <c r="C923" s="163"/>
      <c r="D923" s="163"/>
      <c r="E923" s="163"/>
      <c r="F923" s="163"/>
      <c r="I923" s="850" t="s">
        <v>172</v>
      </c>
      <c r="J923" s="850"/>
      <c r="K923" s="111"/>
    </row>
    <row r="924" spans="1:17" ht="69.75" hidden="1" x14ac:dyDescent="0.25">
      <c r="A924" s="167" t="s">
        <v>24</v>
      </c>
      <c r="B924" s="167" t="s">
        <v>14</v>
      </c>
      <c r="C924" s="167" t="s">
        <v>40</v>
      </c>
      <c r="D924" s="167" t="s">
        <v>38</v>
      </c>
      <c r="E924" s="167" t="s">
        <v>39</v>
      </c>
      <c r="F924" s="167" t="s">
        <v>80</v>
      </c>
      <c r="I924" s="133" t="s">
        <v>115</v>
      </c>
      <c r="J924" s="133" t="s">
        <v>173</v>
      </c>
      <c r="K924" s="122"/>
      <c r="O924" s="106"/>
    </row>
    <row r="925" spans="1:17" hidden="1" x14ac:dyDescent="0.25">
      <c r="A925" s="113">
        <v>1</v>
      </c>
      <c r="B925" s="113">
        <v>2</v>
      </c>
      <c r="C925" s="113">
        <v>3</v>
      </c>
      <c r="D925" s="113">
        <v>4</v>
      </c>
      <c r="E925" s="113">
        <v>5</v>
      </c>
      <c r="F925" s="113">
        <v>6</v>
      </c>
      <c r="G925" s="78"/>
      <c r="H925" s="78"/>
      <c r="I925" s="136"/>
      <c r="J925" s="136"/>
      <c r="O925" s="106"/>
    </row>
    <row r="926" spans="1:17" ht="69.75" hidden="1" x14ac:dyDescent="0.25">
      <c r="A926" s="167">
        <v>1</v>
      </c>
      <c r="B926" s="10" t="s">
        <v>28</v>
      </c>
      <c r="C926" s="167" t="s">
        <v>21</v>
      </c>
      <c r="D926" s="167" t="s">
        <v>21</v>
      </c>
      <c r="E926" s="167" t="s">
        <v>21</v>
      </c>
      <c r="F926" s="5">
        <f>F928</f>
        <v>0</v>
      </c>
      <c r="I926" s="137">
        <f>I928</f>
        <v>0</v>
      </c>
      <c r="J926" s="137">
        <f>J928</f>
        <v>0</v>
      </c>
      <c r="O926" s="106"/>
    </row>
    <row r="927" spans="1:17" s="78" customFormat="1" hidden="1" x14ac:dyDescent="0.25">
      <c r="A927" s="873" t="s">
        <v>29</v>
      </c>
      <c r="B927" s="10" t="s">
        <v>1</v>
      </c>
      <c r="C927" s="167"/>
      <c r="D927" s="167"/>
      <c r="E927" s="167"/>
      <c r="F927" s="5"/>
      <c r="G927" s="67"/>
      <c r="H927" s="67"/>
      <c r="I927" s="137"/>
      <c r="J927" s="137"/>
      <c r="K927" s="79"/>
      <c r="O927" s="186"/>
      <c r="P927" s="188"/>
      <c r="Q927" s="188"/>
    </row>
    <row r="928" spans="1:17" ht="69.75" hidden="1" x14ac:dyDescent="0.25">
      <c r="A928" s="873"/>
      <c r="B928" s="10" t="s">
        <v>30</v>
      </c>
      <c r="C928" s="167" t="e">
        <f>F928/E928/D928</f>
        <v>#DIV/0!</v>
      </c>
      <c r="D928" s="167"/>
      <c r="E928" s="167"/>
      <c r="F928" s="5"/>
      <c r="I928" s="143"/>
      <c r="J928" s="143"/>
      <c r="O928" s="106"/>
    </row>
    <row r="929" spans="1:17" ht="69.75" hidden="1" x14ac:dyDescent="0.25">
      <c r="A929" s="167">
        <v>2</v>
      </c>
      <c r="B929" s="10" t="s">
        <v>34</v>
      </c>
      <c r="C929" s="167" t="s">
        <v>21</v>
      </c>
      <c r="D929" s="167" t="s">
        <v>21</v>
      </c>
      <c r="E929" s="167" t="s">
        <v>21</v>
      </c>
      <c r="F929" s="5">
        <f>F931</f>
        <v>0</v>
      </c>
      <c r="I929" s="137">
        <f>I931</f>
        <v>0</v>
      </c>
      <c r="J929" s="137">
        <f>J931</f>
        <v>0</v>
      </c>
      <c r="O929" s="106"/>
    </row>
    <row r="930" spans="1:17" hidden="1" x14ac:dyDescent="0.25">
      <c r="A930" s="873" t="s">
        <v>35</v>
      </c>
      <c r="B930" s="10" t="s">
        <v>1</v>
      </c>
      <c r="C930" s="167"/>
      <c r="D930" s="167"/>
      <c r="E930" s="167"/>
      <c r="F930" s="5"/>
      <c r="I930" s="137"/>
      <c r="J930" s="137"/>
      <c r="O930" s="106"/>
    </row>
    <row r="931" spans="1:17" ht="69.75" hidden="1" x14ac:dyDescent="0.25">
      <c r="A931" s="873"/>
      <c r="B931" s="10" t="s">
        <v>30</v>
      </c>
      <c r="C931" s="167" t="e">
        <f t="shared" ref="C931" si="22">F931/E931/D931</f>
        <v>#DIV/0!</v>
      </c>
      <c r="D931" s="167"/>
      <c r="E931" s="167"/>
      <c r="F931" s="5"/>
      <c r="I931" s="143"/>
      <c r="J931" s="143"/>
      <c r="O931" s="106"/>
    </row>
    <row r="932" spans="1:17" hidden="1" x14ac:dyDescent="0.25">
      <c r="A932" s="147"/>
      <c r="B932" s="145" t="s">
        <v>20</v>
      </c>
      <c r="C932" s="144" t="s">
        <v>21</v>
      </c>
      <c r="D932" s="144" t="s">
        <v>21</v>
      </c>
      <c r="E932" s="144" t="s">
        <v>21</v>
      </c>
      <c r="F932" s="146">
        <f>F929+F926</f>
        <v>0</v>
      </c>
      <c r="I932" s="137">
        <f>I926+I929</f>
        <v>0</v>
      </c>
      <c r="J932" s="137">
        <f>J926+J929</f>
        <v>0</v>
      </c>
      <c r="O932" s="106"/>
    </row>
    <row r="933" spans="1:17" hidden="1" x14ac:dyDescent="0.25">
      <c r="A933" s="17"/>
      <c r="B933" s="11"/>
      <c r="C933" s="17"/>
      <c r="D933" s="17"/>
      <c r="E933" s="17"/>
      <c r="F933" s="17"/>
      <c r="G933" s="121"/>
      <c r="O933" s="106"/>
    </row>
    <row r="934" spans="1:17" hidden="1" x14ac:dyDescent="0.25">
      <c r="A934" s="865" t="s">
        <v>118</v>
      </c>
      <c r="B934" s="865"/>
      <c r="C934" s="865"/>
      <c r="D934" s="865"/>
      <c r="E934" s="865"/>
      <c r="F934" s="865"/>
      <c r="G934" s="865"/>
      <c r="H934" s="865"/>
      <c r="I934" s="865"/>
      <c r="J934" s="865"/>
      <c r="O934" s="106"/>
    </row>
    <row r="935" spans="1:17" hidden="1" x14ac:dyDescent="0.25">
      <c r="A935" s="163"/>
      <c r="B935" s="24"/>
      <c r="C935" s="163"/>
      <c r="D935" s="163"/>
      <c r="E935" s="163"/>
      <c r="F935" s="163"/>
      <c r="I935" s="850" t="s">
        <v>172</v>
      </c>
      <c r="J935" s="850"/>
      <c r="O935" s="106"/>
    </row>
    <row r="936" spans="1:17" ht="69.75" hidden="1" x14ac:dyDescent="0.25">
      <c r="A936" s="167" t="s">
        <v>24</v>
      </c>
      <c r="B936" s="167" t="s">
        <v>14</v>
      </c>
      <c r="C936" s="167" t="s">
        <v>163</v>
      </c>
      <c r="D936" s="167" t="s">
        <v>38</v>
      </c>
      <c r="E936" s="167" t="s">
        <v>39</v>
      </c>
      <c r="F936" s="167" t="s">
        <v>80</v>
      </c>
      <c r="I936" s="133" t="s">
        <v>115</v>
      </c>
      <c r="J936" s="133" t="s">
        <v>173</v>
      </c>
      <c r="K936" s="122"/>
      <c r="O936" s="106"/>
    </row>
    <row r="937" spans="1:17" hidden="1" x14ac:dyDescent="0.25">
      <c r="A937" s="112">
        <v>1</v>
      </c>
      <c r="B937" s="112">
        <v>2</v>
      </c>
      <c r="C937" s="112">
        <v>3</v>
      </c>
      <c r="D937" s="112">
        <v>4</v>
      </c>
      <c r="E937" s="112">
        <v>5</v>
      </c>
      <c r="F937" s="112">
        <v>6</v>
      </c>
      <c r="G937" s="8"/>
      <c r="H937" s="8"/>
      <c r="I937" s="136"/>
      <c r="J937" s="136"/>
      <c r="O937" s="106"/>
    </row>
    <row r="938" spans="1:17" ht="69.75" hidden="1" x14ac:dyDescent="0.25">
      <c r="A938" s="167">
        <v>1</v>
      </c>
      <c r="B938" s="10" t="s">
        <v>28</v>
      </c>
      <c r="C938" s="167" t="s">
        <v>21</v>
      </c>
      <c r="D938" s="167" t="s">
        <v>21</v>
      </c>
      <c r="E938" s="167" t="s">
        <v>21</v>
      </c>
      <c r="F938" s="5">
        <f>F940+F942+F941+F943</f>
        <v>0</v>
      </c>
      <c r="I938" s="137">
        <f>I940+I941+I942+I943</f>
        <v>0</v>
      </c>
      <c r="J938" s="137">
        <f>J940+J941+J942+J943</f>
        <v>0</v>
      </c>
      <c r="O938" s="106"/>
    </row>
    <row r="939" spans="1:17" s="8" customFormat="1" hidden="1" x14ac:dyDescent="0.25">
      <c r="A939" s="167"/>
      <c r="B939" s="10" t="s">
        <v>1</v>
      </c>
      <c r="C939" s="167"/>
      <c r="D939" s="167"/>
      <c r="E939" s="167"/>
      <c r="F939" s="5"/>
      <c r="G939" s="67"/>
      <c r="H939" s="67"/>
      <c r="I939" s="137"/>
      <c r="J939" s="137"/>
      <c r="K939" s="80"/>
      <c r="O939" s="187"/>
      <c r="P939" s="192"/>
      <c r="Q939" s="192"/>
    </row>
    <row r="940" spans="1:17" ht="46.5" hidden="1" x14ac:dyDescent="0.25">
      <c r="A940" s="167" t="s">
        <v>29</v>
      </c>
      <c r="B940" s="10" t="s">
        <v>32</v>
      </c>
      <c r="C940" s="167" t="e">
        <f t="shared" ref="C940:C941" si="23">F940/E940/D940</f>
        <v>#DIV/0!</v>
      </c>
      <c r="D940" s="167"/>
      <c r="E940" s="167"/>
      <c r="F940" s="5"/>
      <c r="I940" s="143"/>
      <c r="J940" s="143"/>
      <c r="O940" s="106"/>
    </row>
    <row r="941" spans="1:17" ht="46.5" hidden="1" x14ac:dyDescent="0.25">
      <c r="A941" s="167" t="s">
        <v>31</v>
      </c>
      <c r="B941" s="10" t="s">
        <v>33</v>
      </c>
      <c r="C941" s="167" t="e">
        <f t="shared" si="23"/>
        <v>#DIV/0!</v>
      </c>
      <c r="D941" s="167"/>
      <c r="E941" s="167"/>
      <c r="F941" s="5"/>
      <c r="I941" s="143"/>
      <c r="J941" s="143"/>
      <c r="O941" s="106"/>
    </row>
    <row r="942" spans="1:17" hidden="1" x14ac:dyDescent="0.25">
      <c r="A942" s="167"/>
      <c r="B942" s="10"/>
      <c r="C942" s="167"/>
      <c r="D942" s="167"/>
      <c r="E942" s="167"/>
      <c r="F942" s="5"/>
      <c r="I942" s="143"/>
      <c r="J942" s="143"/>
      <c r="O942" s="106"/>
    </row>
    <row r="943" spans="1:17" hidden="1" x14ac:dyDescent="0.25">
      <c r="A943" s="167"/>
      <c r="B943" s="10"/>
      <c r="C943" s="167"/>
      <c r="D943" s="167"/>
      <c r="E943" s="167"/>
      <c r="F943" s="5"/>
      <c r="I943" s="143"/>
      <c r="J943" s="143"/>
      <c r="O943" s="106"/>
    </row>
    <row r="944" spans="1:17" ht="69.75" hidden="1" x14ac:dyDescent="0.25">
      <c r="A944" s="167">
        <v>2</v>
      </c>
      <c r="B944" s="10" t="s">
        <v>34</v>
      </c>
      <c r="C944" s="167" t="s">
        <v>21</v>
      </c>
      <c r="D944" s="167" t="s">
        <v>21</v>
      </c>
      <c r="E944" s="167" t="s">
        <v>21</v>
      </c>
      <c r="F944" s="5">
        <f>F946+F948+F947+F949</f>
        <v>0</v>
      </c>
      <c r="I944" s="137">
        <f>I946+I947+I948+I949</f>
        <v>0</v>
      </c>
      <c r="J944" s="137">
        <f>J946+J947+J948+J949</f>
        <v>0</v>
      </c>
      <c r="O944" s="106"/>
    </row>
    <row r="945" spans="1:17" hidden="1" x14ac:dyDescent="0.25">
      <c r="A945" s="167"/>
      <c r="B945" s="10" t="s">
        <v>1</v>
      </c>
      <c r="C945" s="167"/>
      <c r="D945" s="167"/>
      <c r="E945" s="167"/>
      <c r="F945" s="5"/>
      <c r="I945" s="137"/>
      <c r="J945" s="137"/>
      <c r="O945" s="106"/>
    </row>
    <row r="946" spans="1:17" ht="46.5" hidden="1" x14ac:dyDescent="0.25">
      <c r="A946" s="167" t="s">
        <v>35</v>
      </c>
      <c r="B946" s="10" t="s">
        <v>32</v>
      </c>
      <c r="C946" s="167" t="e">
        <f t="shared" ref="C946:C947" si="24">F946/E946/D946</f>
        <v>#DIV/0!</v>
      </c>
      <c r="D946" s="167"/>
      <c r="E946" s="167"/>
      <c r="F946" s="5"/>
      <c r="I946" s="143"/>
      <c r="J946" s="143"/>
      <c r="O946" s="106"/>
    </row>
    <row r="947" spans="1:17" ht="46.5" hidden="1" x14ac:dyDescent="0.25">
      <c r="A947" s="167" t="s">
        <v>36</v>
      </c>
      <c r="B947" s="10" t="s">
        <v>33</v>
      </c>
      <c r="C947" s="167" t="e">
        <f t="shared" si="24"/>
        <v>#DIV/0!</v>
      </c>
      <c r="D947" s="167"/>
      <c r="E947" s="167"/>
      <c r="F947" s="5"/>
      <c r="I947" s="143"/>
      <c r="J947" s="143"/>
      <c r="O947" s="106"/>
    </row>
    <row r="948" spans="1:17" hidden="1" x14ac:dyDescent="0.25">
      <c r="A948" s="167"/>
      <c r="B948" s="10"/>
      <c r="C948" s="167"/>
      <c r="D948" s="167"/>
      <c r="E948" s="167"/>
      <c r="F948" s="5"/>
      <c r="I948" s="143"/>
      <c r="J948" s="143"/>
      <c r="O948" s="106"/>
    </row>
    <row r="949" spans="1:17" hidden="1" x14ac:dyDescent="0.25">
      <c r="A949" s="167"/>
      <c r="B949" s="10"/>
      <c r="C949" s="167"/>
      <c r="D949" s="167"/>
      <c r="E949" s="167"/>
      <c r="F949" s="5"/>
      <c r="I949" s="143"/>
      <c r="J949" s="143"/>
      <c r="O949" s="106"/>
    </row>
    <row r="950" spans="1:17" hidden="1" x14ac:dyDescent="0.25">
      <c r="A950" s="147"/>
      <c r="B950" s="145" t="s">
        <v>20</v>
      </c>
      <c r="C950" s="144" t="s">
        <v>21</v>
      </c>
      <c r="D950" s="144" t="s">
        <v>21</v>
      </c>
      <c r="E950" s="144" t="s">
        <v>21</v>
      </c>
      <c r="F950" s="146">
        <f>F944+F938</f>
        <v>0</v>
      </c>
      <c r="I950" s="137">
        <f>I938+I944</f>
        <v>0</v>
      </c>
      <c r="J950" s="137">
        <f>J938+J944</f>
        <v>0</v>
      </c>
      <c r="O950" s="106"/>
    </row>
    <row r="951" spans="1:17" hidden="1" x14ac:dyDescent="0.25">
      <c r="A951" s="17"/>
      <c r="B951" s="11"/>
      <c r="C951" s="17"/>
      <c r="D951" s="17"/>
      <c r="E951" s="17"/>
      <c r="F951" s="17"/>
      <c r="O951" s="106"/>
    </row>
    <row r="952" spans="1:17" hidden="1" x14ac:dyDescent="0.25">
      <c r="A952" s="865" t="s">
        <v>119</v>
      </c>
      <c r="B952" s="865"/>
      <c r="C952" s="865"/>
      <c r="D952" s="865"/>
      <c r="E952" s="865"/>
      <c r="F952" s="865"/>
      <c r="G952" s="865"/>
      <c r="H952" s="865"/>
      <c r="I952" s="865"/>
      <c r="J952" s="865"/>
      <c r="O952" s="106"/>
    </row>
    <row r="953" spans="1:17" hidden="1" x14ac:dyDescent="0.25">
      <c r="A953" s="163"/>
      <c r="B953" s="24"/>
      <c r="C953" s="163"/>
      <c r="D953" s="163"/>
      <c r="E953" s="163"/>
      <c r="F953" s="163"/>
      <c r="I953" s="850" t="s">
        <v>172</v>
      </c>
      <c r="J953" s="850"/>
      <c r="O953" s="106"/>
    </row>
    <row r="954" spans="1:17" ht="93" hidden="1" x14ac:dyDescent="0.25">
      <c r="A954" s="167" t="s">
        <v>24</v>
      </c>
      <c r="B954" s="167" t="s">
        <v>14</v>
      </c>
      <c r="C954" s="167" t="s">
        <v>43</v>
      </c>
      <c r="D954" s="167" t="s">
        <v>41</v>
      </c>
      <c r="E954" s="167" t="s">
        <v>44</v>
      </c>
      <c r="F954" s="167" t="s">
        <v>42</v>
      </c>
      <c r="I954" s="133" t="s">
        <v>115</v>
      </c>
      <c r="J954" s="133" t="s">
        <v>173</v>
      </c>
      <c r="K954" s="122"/>
      <c r="O954" s="106"/>
    </row>
    <row r="955" spans="1:17" hidden="1" x14ac:dyDescent="0.25">
      <c r="A955" s="113">
        <v>1</v>
      </c>
      <c r="B955" s="113">
        <v>2</v>
      </c>
      <c r="C955" s="113">
        <v>3</v>
      </c>
      <c r="D955" s="113">
        <v>4</v>
      </c>
      <c r="E955" s="113">
        <v>5</v>
      </c>
      <c r="F955" s="113">
        <v>6</v>
      </c>
      <c r="G955" s="78"/>
      <c r="H955" s="78"/>
      <c r="I955" s="136"/>
      <c r="J955" s="136"/>
      <c r="O955" s="106"/>
    </row>
    <row r="956" spans="1:17" hidden="1" x14ac:dyDescent="0.25">
      <c r="A956" s="167">
        <v>1</v>
      </c>
      <c r="B956" s="10" t="s">
        <v>45</v>
      </c>
      <c r="C956" s="167"/>
      <c r="D956" s="167"/>
      <c r="E956" s="167">
        <v>50</v>
      </c>
      <c r="F956" s="5">
        <f>E956*D956*C956</f>
        <v>0</v>
      </c>
      <c r="I956" s="138"/>
      <c r="J956" s="138"/>
      <c r="O956" s="106"/>
    </row>
    <row r="957" spans="1:17" s="78" customFormat="1" hidden="1" x14ac:dyDescent="0.25">
      <c r="A957" s="147"/>
      <c r="B957" s="145" t="s">
        <v>20</v>
      </c>
      <c r="C957" s="144" t="s">
        <v>21</v>
      </c>
      <c r="D957" s="144" t="s">
        <v>21</v>
      </c>
      <c r="E957" s="144" t="s">
        <v>21</v>
      </c>
      <c r="F957" s="146">
        <f>F956</f>
        <v>0</v>
      </c>
      <c r="G957" s="67"/>
      <c r="H957" s="67"/>
      <c r="I957" s="135">
        <f>I956</f>
        <v>0</v>
      </c>
      <c r="J957" s="135">
        <f>J956</f>
        <v>0</v>
      </c>
      <c r="K957" s="79"/>
      <c r="O957" s="186"/>
      <c r="P957" s="188"/>
      <c r="Q957" s="188"/>
    </row>
    <row r="958" spans="1:17" hidden="1" x14ac:dyDescent="0.25">
      <c r="O958" s="106"/>
    </row>
    <row r="959" spans="1:17" ht="48.75" hidden="1" customHeight="1" x14ac:dyDescent="0.25">
      <c r="A959" s="871" t="s">
        <v>189</v>
      </c>
      <c r="B959" s="871"/>
      <c r="C959" s="871"/>
      <c r="D959" s="871"/>
      <c r="E959" s="871"/>
      <c r="F959" s="871"/>
      <c r="G959" s="871"/>
      <c r="H959" s="871"/>
      <c r="I959" s="871"/>
      <c r="J959" s="871"/>
      <c r="O959" s="106"/>
    </row>
    <row r="960" spans="1:17" hidden="1" x14ac:dyDescent="0.2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7" hidden="1" x14ac:dyDescent="0.25">
      <c r="A961" s="861" t="s">
        <v>118</v>
      </c>
      <c r="B961" s="861"/>
      <c r="C961" s="861"/>
      <c r="D961" s="861"/>
      <c r="E961" s="861"/>
      <c r="F961" s="861"/>
      <c r="G961" s="861"/>
      <c r="H961" s="861"/>
      <c r="I961" s="861"/>
      <c r="J961" s="861"/>
      <c r="K961" s="124"/>
    </row>
    <row r="962" spans="1:17" hidden="1" x14ac:dyDescent="0.25">
      <c r="A962" s="862"/>
      <c r="B962" s="862"/>
      <c r="C962" s="862"/>
      <c r="D962" s="862"/>
      <c r="E962" s="862"/>
      <c r="F962" s="17"/>
      <c r="I962" s="850" t="s">
        <v>172</v>
      </c>
      <c r="J962" s="850"/>
      <c r="K962" s="170"/>
    </row>
    <row r="963" spans="1:17" ht="56.25" hidden="1" x14ac:dyDescent="0.25">
      <c r="A963" s="167" t="s">
        <v>15</v>
      </c>
      <c r="B963" s="167" t="s">
        <v>14</v>
      </c>
      <c r="C963" s="167" t="s">
        <v>27</v>
      </c>
      <c r="D963" s="167" t="s">
        <v>75</v>
      </c>
      <c r="E963" s="167" t="s">
        <v>76</v>
      </c>
      <c r="I963" s="133" t="s">
        <v>115</v>
      </c>
      <c r="J963" s="133" t="s">
        <v>173</v>
      </c>
      <c r="K963" s="81"/>
    </row>
    <row r="964" spans="1:17" hidden="1" x14ac:dyDescent="0.25">
      <c r="A964" s="113">
        <v>1</v>
      </c>
      <c r="B964" s="113">
        <v>2</v>
      </c>
      <c r="C964" s="113">
        <v>3</v>
      </c>
      <c r="D964" s="113">
        <v>4</v>
      </c>
      <c r="E964" s="113">
        <v>5</v>
      </c>
      <c r="F964" s="78"/>
      <c r="G964" s="78"/>
      <c r="H964" s="78"/>
      <c r="I964" s="136"/>
      <c r="J964" s="136"/>
    </row>
    <row r="965" spans="1:17" ht="139.5" hidden="1" x14ac:dyDescent="0.25">
      <c r="A965" s="167">
        <v>1</v>
      </c>
      <c r="B965" s="10" t="s">
        <v>105</v>
      </c>
      <c r="C965" s="167"/>
      <c r="D965" s="165" t="e">
        <f>E965/C965</f>
        <v>#DIV/0!</v>
      </c>
      <c r="E965" s="165"/>
      <c r="I965" s="138"/>
      <c r="J965" s="138"/>
    </row>
    <row r="966" spans="1:17" s="78" customFormat="1" hidden="1" x14ac:dyDescent="0.25">
      <c r="A966" s="144"/>
      <c r="B966" s="145" t="s">
        <v>20</v>
      </c>
      <c r="C966" s="144"/>
      <c r="D966" s="144" t="s">
        <v>21</v>
      </c>
      <c r="E966" s="146">
        <f>E965</f>
        <v>0</v>
      </c>
      <c r="F966" s="67"/>
      <c r="G966" s="67"/>
      <c r="H966" s="67"/>
      <c r="I966" s="135">
        <f>I965</f>
        <v>0</v>
      </c>
      <c r="J966" s="135">
        <f>J965</f>
        <v>0</v>
      </c>
      <c r="K966" s="79"/>
      <c r="O966" s="188"/>
      <c r="P966" s="188"/>
      <c r="Q966" s="188"/>
    </row>
    <row r="967" spans="1:17" hidden="1" x14ac:dyDescent="0.25"/>
    <row r="968" spans="1:17" ht="51" hidden="1" customHeight="1" x14ac:dyDescent="0.25">
      <c r="A968" s="871" t="s">
        <v>188</v>
      </c>
      <c r="B968" s="871"/>
      <c r="C968" s="871"/>
      <c r="D968" s="871"/>
      <c r="E968" s="871"/>
      <c r="F968" s="871"/>
      <c r="G968" s="871"/>
      <c r="H968" s="871"/>
      <c r="I968" s="871"/>
      <c r="J968" s="871"/>
    </row>
    <row r="969" spans="1:17" hidden="1" x14ac:dyDescent="0.25">
      <c r="A969" s="17"/>
      <c r="B969" s="11"/>
      <c r="C969" s="17"/>
      <c r="D969" s="17"/>
      <c r="E969" s="17"/>
      <c r="F969" s="17"/>
    </row>
    <row r="970" spans="1:17" hidden="1" x14ac:dyDescent="0.25">
      <c r="A970" s="861" t="s">
        <v>122</v>
      </c>
      <c r="B970" s="861"/>
      <c r="C970" s="861"/>
      <c r="D970" s="861"/>
      <c r="E970" s="861"/>
      <c r="F970" s="861"/>
      <c r="G970" s="861"/>
      <c r="H970" s="861"/>
      <c r="I970" s="861"/>
      <c r="J970" s="861"/>
      <c r="K970" s="124"/>
    </row>
    <row r="971" spans="1:17" hidden="1" x14ac:dyDescent="0.25">
      <c r="A971" s="23"/>
      <c r="B971" s="11"/>
      <c r="C971" s="17"/>
      <c r="D971" s="17"/>
      <c r="E971" s="17"/>
      <c r="F971" s="17"/>
      <c r="I971" s="850" t="s">
        <v>172</v>
      </c>
      <c r="J971" s="850"/>
    </row>
    <row r="972" spans="1:17" ht="93" hidden="1" x14ac:dyDescent="0.25">
      <c r="A972" s="167" t="s">
        <v>24</v>
      </c>
      <c r="B972" s="167" t="s">
        <v>46</v>
      </c>
      <c r="C972" s="167" t="s">
        <v>53</v>
      </c>
      <c r="D972" s="167" t="s">
        <v>54</v>
      </c>
      <c r="F972" s="17"/>
      <c r="I972" s="133" t="s">
        <v>115</v>
      </c>
      <c r="J972" s="133" t="s">
        <v>173</v>
      </c>
    </row>
    <row r="973" spans="1:17" hidden="1" x14ac:dyDescent="0.25">
      <c r="A973" s="113">
        <v>1</v>
      </c>
      <c r="B973" s="113">
        <v>2</v>
      </c>
      <c r="C973" s="113">
        <v>3</v>
      </c>
      <c r="D973" s="113">
        <v>4</v>
      </c>
      <c r="E973" s="78"/>
      <c r="F973" s="1"/>
      <c r="G973" s="78"/>
      <c r="H973" s="78"/>
      <c r="I973" s="133"/>
      <c r="J973" s="133"/>
    </row>
    <row r="974" spans="1:17" ht="45" hidden="1" x14ac:dyDescent="0.25">
      <c r="A974" s="171">
        <v>1</v>
      </c>
      <c r="B974" s="26" t="s">
        <v>47</v>
      </c>
      <c r="C974" s="171" t="s">
        <v>21</v>
      </c>
      <c r="D974" s="5">
        <f>D975</f>
        <v>0</v>
      </c>
      <c r="F974" s="17"/>
      <c r="I974" s="138">
        <f>I975</f>
        <v>0</v>
      </c>
      <c r="J974" s="138">
        <f>J975</f>
        <v>0</v>
      </c>
    </row>
    <row r="975" spans="1:17" s="78" customFormat="1" hidden="1" x14ac:dyDescent="0.25">
      <c r="A975" s="167" t="s">
        <v>29</v>
      </c>
      <c r="B975" s="10" t="s">
        <v>48</v>
      </c>
      <c r="C975" s="165">
        <f>J910+E916</f>
        <v>0</v>
      </c>
      <c r="D975" s="165"/>
      <c r="E975" s="67"/>
      <c r="F975" s="17"/>
      <c r="G975" s="67"/>
      <c r="H975" s="67"/>
      <c r="I975" s="138"/>
      <c r="J975" s="138"/>
      <c r="K975" s="74">
        <f>C975*0.22</f>
        <v>0</v>
      </c>
      <c r="L975" s="872" t="s">
        <v>114</v>
      </c>
      <c r="O975" s="188"/>
      <c r="P975" s="188"/>
      <c r="Q975" s="188"/>
    </row>
    <row r="976" spans="1:17" ht="45" hidden="1" x14ac:dyDescent="0.25">
      <c r="A976" s="171">
        <v>2</v>
      </c>
      <c r="B976" s="26" t="s">
        <v>49</v>
      </c>
      <c r="C976" s="171" t="s">
        <v>21</v>
      </c>
      <c r="D976" s="5">
        <f>D978+D979</f>
        <v>0</v>
      </c>
      <c r="F976" s="17"/>
      <c r="I976" s="138">
        <f>I978+I979+I980</f>
        <v>0</v>
      </c>
      <c r="J976" s="138">
        <f>J978+J979+J980</f>
        <v>0</v>
      </c>
      <c r="K976" s="74"/>
      <c r="L976" s="872"/>
    </row>
    <row r="977" spans="1:17" hidden="1" x14ac:dyDescent="0.25">
      <c r="A977" s="873" t="s">
        <v>35</v>
      </c>
      <c r="B977" s="10" t="s">
        <v>1</v>
      </c>
      <c r="C977" s="167"/>
      <c r="D977" s="165"/>
      <c r="F977" s="17"/>
      <c r="I977" s="138"/>
      <c r="J977" s="138"/>
      <c r="K977" s="74"/>
      <c r="L977" s="872"/>
      <c r="N977" s="27"/>
      <c r="O977" s="27"/>
      <c r="P977" s="27"/>
      <c r="Q977" s="27"/>
    </row>
    <row r="978" spans="1:17" ht="69.75" hidden="1" x14ac:dyDescent="0.25">
      <c r="A978" s="873"/>
      <c r="B978" s="10" t="s">
        <v>50</v>
      </c>
      <c r="C978" s="7">
        <f>C975</f>
        <v>0</v>
      </c>
      <c r="D978" s="165"/>
      <c r="F978" s="17"/>
      <c r="I978" s="138"/>
      <c r="J978" s="138"/>
      <c r="K978" s="74">
        <f>C978*0.029</f>
        <v>0</v>
      </c>
      <c r="L978" s="872"/>
      <c r="N978" s="27"/>
      <c r="O978" s="27"/>
      <c r="P978" s="27"/>
      <c r="Q978" s="27"/>
    </row>
    <row r="979" spans="1:17" ht="69.75" hidden="1" x14ac:dyDescent="0.25">
      <c r="A979" s="167" t="s">
        <v>37</v>
      </c>
      <c r="B979" s="10" t="s">
        <v>51</v>
      </c>
      <c r="C979" s="165">
        <f>C975</f>
        <v>0</v>
      </c>
      <c r="D979" s="165"/>
      <c r="F979" s="17"/>
      <c r="I979" s="138"/>
      <c r="J979" s="138"/>
      <c r="K979" s="74">
        <f>C979*0.002</f>
        <v>0</v>
      </c>
      <c r="L979" s="872"/>
      <c r="N979" s="27"/>
      <c r="O979" s="27"/>
      <c r="P979" s="27"/>
      <c r="Q979" s="27"/>
    </row>
    <row r="980" spans="1:17" ht="67.5" hidden="1" x14ac:dyDescent="0.25">
      <c r="A980" s="171">
        <v>3</v>
      </c>
      <c r="B980" s="26" t="s">
        <v>52</v>
      </c>
      <c r="C980" s="165">
        <f>C975</f>
        <v>0</v>
      </c>
      <c r="D980" s="165"/>
      <c r="F980" s="17"/>
      <c r="I980" s="138"/>
      <c r="J980" s="138"/>
      <c r="K980" s="74">
        <f>C980*0.051</f>
        <v>0</v>
      </c>
      <c r="L980" s="872"/>
      <c r="N980" s="27"/>
      <c r="O980" s="27"/>
      <c r="P980" s="27"/>
      <c r="Q980" s="27"/>
    </row>
    <row r="981" spans="1:17" hidden="1" x14ac:dyDescent="0.25">
      <c r="A981" s="171">
        <v>4</v>
      </c>
      <c r="B981" s="26" t="s">
        <v>106</v>
      </c>
      <c r="C981" s="165"/>
      <c r="D981" s="165"/>
      <c r="F981" s="17"/>
      <c r="I981" s="138"/>
      <c r="J981" s="138"/>
      <c r="N981" s="27"/>
      <c r="O981" s="27"/>
      <c r="P981" s="27"/>
      <c r="Q981" s="27"/>
    </row>
    <row r="982" spans="1:17" hidden="1" x14ac:dyDescent="0.25">
      <c r="A982" s="144"/>
      <c r="B982" s="145" t="s">
        <v>20</v>
      </c>
      <c r="C982" s="144" t="s">
        <v>21</v>
      </c>
      <c r="D982" s="146">
        <f>D980+D976+D974+D981</f>
        <v>0</v>
      </c>
      <c r="F982" s="17"/>
      <c r="I982" s="135">
        <f>I981+I980+I976+I974</f>
        <v>0</v>
      </c>
      <c r="J982" s="135">
        <f>J981+J980+J976+J974</f>
        <v>0</v>
      </c>
      <c r="N982" s="27"/>
      <c r="O982" s="27"/>
      <c r="P982" s="27"/>
      <c r="Q982" s="27"/>
    </row>
    <row r="983" spans="1:17" hidden="1" x14ac:dyDescent="0.25"/>
    <row r="984" spans="1:17" ht="44.25" hidden="1" customHeight="1" x14ac:dyDescent="0.25">
      <c r="A984" s="869" t="s">
        <v>187</v>
      </c>
      <c r="B984" s="869"/>
      <c r="C984" s="869"/>
      <c r="D984" s="869"/>
      <c r="E984" s="869"/>
      <c r="F984" s="869"/>
      <c r="G984" s="869"/>
      <c r="H984" s="869"/>
      <c r="I984" s="869"/>
      <c r="J984" s="869"/>
    </row>
    <row r="985" spans="1:17" hidden="1" x14ac:dyDescent="0.25"/>
    <row r="986" spans="1:17" hidden="1" x14ac:dyDescent="0.25">
      <c r="A986" s="868" t="s">
        <v>162</v>
      </c>
      <c r="B986" s="868"/>
      <c r="C986" s="868"/>
      <c r="D986" s="868"/>
      <c r="E986" s="868"/>
      <c r="F986" s="868"/>
      <c r="G986" s="868"/>
      <c r="H986" s="868"/>
      <c r="I986" s="868"/>
      <c r="J986" s="868"/>
      <c r="K986" s="126"/>
    </row>
    <row r="987" spans="1:17" hidden="1" x14ac:dyDescent="0.25">
      <c r="A987" s="174"/>
      <c r="B987" s="174"/>
      <c r="C987" s="174"/>
      <c r="D987" s="174"/>
      <c r="E987" s="174"/>
      <c r="F987" s="174"/>
      <c r="G987" s="174"/>
      <c r="H987" s="174"/>
      <c r="I987" s="850" t="s">
        <v>172</v>
      </c>
      <c r="J987" s="850"/>
    </row>
    <row r="988" spans="1:17" ht="56.25" hidden="1" x14ac:dyDescent="0.25">
      <c r="A988" s="14" t="s">
        <v>24</v>
      </c>
      <c r="B988" s="14" t="s">
        <v>14</v>
      </c>
      <c r="C988" s="167" t="s">
        <v>132</v>
      </c>
      <c r="D988" s="167" t="s">
        <v>133</v>
      </c>
      <c r="E988" s="167" t="s">
        <v>109</v>
      </c>
      <c r="G988" s="174"/>
      <c r="H988" s="174"/>
      <c r="I988" s="133" t="s">
        <v>115</v>
      </c>
      <c r="J988" s="133" t="s">
        <v>173</v>
      </c>
      <c r="K988" s="120"/>
    </row>
    <row r="989" spans="1:17" hidden="1" x14ac:dyDescent="0.25">
      <c r="A989" s="91">
        <v>1</v>
      </c>
      <c r="B989" s="91">
        <v>2</v>
      </c>
      <c r="C989" s="113">
        <v>3</v>
      </c>
      <c r="D989" s="113">
        <v>4</v>
      </c>
      <c r="E989" s="113">
        <v>5</v>
      </c>
      <c r="G989" s="174"/>
      <c r="H989" s="174"/>
      <c r="I989" s="138"/>
      <c r="J989" s="138"/>
    </row>
    <row r="990" spans="1:17" ht="69.75" hidden="1" x14ac:dyDescent="0.25">
      <c r="A990" s="84">
        <v>1</v>
      </c>
      <c r="B990" s="101" t="s">
        <v>166</v>
      </c>
      <c r="C990" s="165"/>
      <c r="D990" s="77" t="e">
        <f>E990/C990*100</f>
        <v>#DIV/0!</v>
      </c>
      <c r="E990" s="85"/>
      <c r="G990" s="86"/>
      <c r="H990" s="87"/>
      <c r="I990" s="138"/>
      <c r="J990" s="138"/>
    </row>
    <row r="991" spans="1:17" ht="93" hidden="1" x14ac:dyDescent="0.25">
      <c r="A991" s="84">
        <v>2</v>
      </c>
      <c r="B991" s="101" t="s">
        <v>164</v>
      </c>
      <c r="C991" s="165"/>
      <c r="D991" s="77" t="e">
        <f>E991/C991*100</f>
        <v>#DIV/0!</v>
      </c>
      <c r="E991" s="85"/>
      <c r="G991" s="86"/>
      <c r="H991" s="87"/>
      <c r="I991" s="138"/>
      <c r="J991" s="138"/>
    </row>
    <row r="992" spans="1:17" ht="93" hidden="1" x14ac:dyDescent="0.25">
      <c r="A992" s="84">
        <v>3</v>
      </c>
      <c r="B992" s="101" t="s">
        <v>165</v>
      </c>
      <c r="C992" s="165"/>
      <c r="D992" s="77" t="e">
        <f>E992/C992*100</f>
        <v>#DIV/0!</v>
      </c>
      <c r="E992" s="85"/>
      <c r="G992" s="86"/>
      <c r="H992" s="87"/>
      <c r="I992" s="138"/>
      <c r="J992" s="138"/>
    </row>
    <row r="993" spans="1:20" hidden="1" x14ac:dyDescent="0.25">
      <c r="A993" s="147"/>
      <c r="B993" s="145" t="s">
        <v>20</v>
      </c>
      <c r="C993" s="148"/>
      <c r="D993" s="149"/>
      <c r="E993" s="146">
        <f>E990</f>
        <v>0</v>
      </c>
      <c r="G993" s="174"/>
      <c r="H993" s="174"/>
      <c r="I993" s="135">
        <f>I990</f>
        <v>0</v>
      </c>
      <c r="J993" s="135">
        <f>J990</f>
        <v>0</v>
      </c>
    </row>
    <row r="994" spans="1:20" hidden="1" x14ac:dyDescent="0.25"/>
    <row r="995" spans="1:20" hidden="1" x14ac:dyDescent="0.25">
      <c r="A995" s="869" t="s">
        <v>186</v>
      </c>
      <c r="B995" s="869"/>
      <c r="C995" s="869"/>
      <c r="D995" s="869"/>
      <c r="E995" s="869"/>
      <c r="F995" s="869"/>
      <c r="G995" s="869"/>
      <c r="H995" s="869"/>
      <c r="I995" s="869"/>
      <c r="J995" s="869"/>
    </row>
    <row r="996" spans="1:20" hidden="1" x14ac:dyDescent="0.25"/>
    <row r="997" spans="1:20" hidden="1" x14ac:dyDescent="0.25">
      <c r="A997" s="861" t="s">
        <v>131</v>
      </c>
      <c r="B997" s="861"/>
      <c r="C997" s="861"/>
      <c r="D997" s="861"/>
      <c r="E997" s="861"/>
      <c r="F997" s="861"/>
      <c r="G997" s="861"/>
      <c r="H997" s="861"/>
      <c r="I997" s="861"/>
      <c r="J997" s="861"/>
      <c r="K997" s="126"/>
    </row>
    <row r="998" spans="1:20" hidden="1" x14ac:dyDescent="0.35">
      <c r="A998" s="870"/>
      <c r="B998" s="870"/>
      <c r="C998" s="870"/>
      <c r="D998" s="870"/>
      <c r="E998" s="870"/>
      <c r="F998" s="17"/>
      <c r="G998" s="12"/>
      <c r="H998" s="12"/>
      <c r="I998" s="850" t="s">
        <v>172</v>
      </c>
      <c r="J998" s="850"/>
    </row>
    <row r="999" spans="1:20" s="12" customFormat="1" ht="69.75" hidden="1" x14ac:dyDescent="0.35">
      <c r="A999" s="167" t="s">
        <v>24</v>
      </c>
      <c r="B999" s="167" t="s">
        <v>14</v>
      </c>
      <c r="C999" s="167" t="s">
        <v>58</v>
      </c>
      <c r="D999" s="167" t="s">
        <v>55</v>
      </c>
      <c r="E999" s="167" t="s">
        <v>7</v>
      </c>
      <c r="I999" s="133" t="s">
        <v>115</v>
      </c>
      <c r="J999" s="133" t="s">
        <v>173</v>
      </c>
      <c r="K999" s="81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hidden="1" x14ac:dyDescent="0.35">
      <c r="A1000" s="113">
        <v>1</v>
      </c>
      <c r="B1000" s="113">
        <v>2</v>
      </c>
      <c r="C1000" s="113">
        <v>3</v>
      </c>
      <c r="D1000" s="113">
        <v>4</v>
      </c>
      <c r="E1000" s="113">
        <v>5</v>
      </c>
      <c r="F1000" s="97"/>
      <c r="G1000" s="97"/>
      <c r="H1000" s="97"/>
      <c r="I1000" s="138"/>
      <c r="J1000" s="138"/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hidden="1" x14ac:dyDescent="0.35">
      <c r="A1001" s="167">
        <v>1</v>
      </c>
      <c r="B1001" s="10" t="s">
        <v>56</v>
      </c>
      <c r="C1001" s="94">
        <f>C1003</f>
        <v>0</v>
      </c>
      <c r="D1001" s="14">
        <f>D1003</f>
        <v>1.5</v>
      </c>
      <c r="E1001" s="94">
        <f>E1003</f>
        <v>0</v>
      </c>
      <c r="I1001" s="138">
        <f>I1003</f>
        <v>0</v>
      </c>
      <c r="J1001" s="138">
        <f>J1003</f>
        <v>0</v>
      </c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97" customFormat="1" hidden="1" x14ac:dyDescent="0.35">
      <c r="A1002" s="167"/>
      <c r="B1002" s="10" t="s">
        <v>57</v>
      </c>
      <c r="C1002" s="165"/>
      <c r="D1002" s="167"/>
      <c r="E1002" s="165"/>
      <c r="F1002" s="12"/>
      <c r="G1002" s="12"/>
      <c r="H1002" s="12"/>
      <c r="I1002" s="138"/>
      <c r="J1002" s="138"/>
      <c r="K1002" s="98"/>
      <c r="L1002" s="99"/>
      <c r="M1002" s="99"/>
      <c r="O1002" s="190"/>
      <c r="P1002" s="197"/>
      <c r="Q1002" s="197"/>
      <c r="R1002" s="100"/>
      <c r="S1002" s="100"/>
      <c r="T1002" s="100"/>
    </row>
    <row r="1003" spans="1:20" s="12" customFormat="1" hidden="1" x14ac:dyDescent="0.35">
      <c r="A1003" s="167"/>
      <c r="B1003" s="10" t="s">
        <v>130</v>
      </c>
      <c r="C1003" s="165"/>
      <c r="D1003" s="167">
        <v>1.5</v>
      </c>
      <c r="E1003" s="165"/>
      <c r="I1003" s="138"/>
      <c r="J1003" s="138"/>
      <c r="K1003" s="16" t="s">
        <v>193</v>
      </c>
      <c r="L1003" s="36"/>
      <c r="M1003" s="36"/>
      <c r="O1003" s="189"/>
      <c r="P1003" s="196"/>
      <c r="Q1003" s="196"/>
      <c r="R1003" s="92"/>
      <c r="S1003" s="92"/>
      <c r="T1003" s="92"/>
    </row>
    <row r="1004" spans="1:20" s="12" customFormat="1" hidden="1" x14ac:dyDescent="0.35">
      <c r="A1004" s="144"/>
      <c r="B1004" s="145" t="s">
        <v>20</v>
      </c>
      <c r="C1004" s="144" t="s">
        <v>21</v>
      </c>
      <c r="D1004" s="144" t="s">
        <v>21</v>
      </c>
      <c r="E1004" s="146">
        <f>E1001</f>
        <v>0</v>
      </c>
      <c r="I1004" s="135">
        <f>I1001</f>
        <v>0</v>
      </c>
      <c r="J1004" s="135">
        <f>J1001</f>
        <v>0</v>
      </c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hidden="1" x14ac:dyDescent="0.35">
      <c r="A1005" s="28"/>
      <c r="B1005" s="29"/>
      <c r="C1005" s="28"/>
      <c r="D1005" s="28"/>
      <c r="E1005" s="17"/>
      <c r="F1005" s="17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hidden="1" x14ac:dyDescent="0.35">
      <c r="A1006" s="28"/>
      <c r="B1006" s="29"/>
      <c r="C1006" s="28"/>
      <c r="D1006" s="28"/>
      <c r="E1006" s="17"/>
      <c r="F1006" s="17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hidden="1" x14ac:dyDescent="0.35">
      <c r="A1007" s="28"/>
      <c r="B1007" s="29"/>
      <c r="C1007" s="28"/>
      <c r="D1007" s="28"/>
      <c r="E1007" s="17"/>
      <c r="F1007" s="17"/>
      <c r="I1007" s="850" t="s">
        <v>172</v>
      </c>
      <c r="J1007" s="850"/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ht="116.25" hidden="1" x14ac:dyDescent="0.35">
      <c r="A1008" s="168" t="s">
        <v>24</v>
      </c>
      <c r="B1008" s="167" t="s">
        <v>14</v>
      </c>
      <c r="C1008" s="168" t="s">
        <v>125</v>
      </c>
      <c r="D1008" s="167" t="s">
        <v>55</v>
      </c>
      <c r="E1008" s="167" t="s">
        <v>161</v>
      </c>
      <c r="I1008" s="133" t="s">
        <v>115</v>
      </c>
      <c r="J1008" s="133" t="s">
        <v>173</v>
      </c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hidden="1" x14ac:dyDescent="0.35">
      <c r="A1009" s="113">
        <v>1</v>
      </c>
      <c r="B1009" s="113">
        <v>2</v>
      </c>
      <c r="C1009" s="113">
        <v>3</v>
      </c>
      <c r="D1009" s="113">
        <v>4</v>
      </c>
      <c r="E1009" s="113">
        <v>5</v>
      </c>
      <c r="F1009" s="97"/>
      <c r="G1009" s="97"/>
      <c r="H1009" s="97"/>
      <c r="I1009" s="134"/>
      <c r="J1009" s="134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s="12" customFormat="1" hidden="1" x14ac:dyDescent="0.35">
      <c r="A1010" s="13">
        <v>1</v>
      </c>
      <c r="B1010" s="95" t="s">
        <v>126</v>
      </c>
      <c r="C1010" s="165" t="s">
        <v>12</v>
      </c>
      <c r="D1010" s="165" t="s">
        <v>12</v>
      </c>
      <c r="E1010" s="165">
        <f>E1014</f>
        <v>0</v>
      </c>
      <c r="I1010" s="135">
        <f>I1011</f>
        <v>0</v>
      </c>
      <c r="J1010" s="135">
        <f>J1011</f>
        <v>0</v>
      </c>
      <c r="K1010" s="16"/>
      <c r="L1010" s="36"/>
      <c r="M1010" s="36"/>
      <c r="O1010" s="189"/>
      <c r="P1010" s="196"/>
      <c r="Q1010" s="196"/>
      <c r="R1010" s="92"/>
      <c r="S1010" s="92"/>
      <c r="T1010" s="92"/>
    </row>
    <row r="1011" spans="1:20" s="97" customFormat="1" ht="46.5" hidden="1" x14ac:dyDescent="0.35">
      <c r="A1011" s="165"/>
      <c r="B1011" s="95" t="s">
        <v>127</v>
      </c>
      <c r="C1011" s="165">
        <f>C1014</f>
        <v>0</v>
      </c>
      <c r="D1011" s="165">
        <f>D1014</f>
        <v>2.2000000000000002</v>
      </c>
      <c r="E1011" s="165">
        <f>E1014</f>
        <v>0</v>
      </c>
      <c r="F1011" s="12"/>
      <c r="G1011" s="12"/>
      <c r="H1011" s="12"/>
      <c r="I1011" s="135">
        <f>I1014</f>
        <v>0</v>
      </c>
      <c r="J1011" s="135">
        <f>J1014</f>
        <v>0</v>
      </c>
      <c r="K1011" s="98"/>
      <c r="L1011" s="99"/>
      <c r="M1011" s="99"/>
      <c r="O1011" s="190"/>
      <c r="P1011" s="197"/>
      <c r="Q1011" s="197"/>
      <c r="R1011" s="100"/>
      <c r="S1011" s="100"/>
      <c r="T1011" s="100"/>
    </row>
    <row r="1012" spans="1:20" s="12" customFormat="1" hidden="1" x14ac:dyDescent="0.35">
      <c r="A1012" s="867"/>
      <c r="B1012" s="95" t="s">
        <v>116</v>
      </c>
      <c r="C1012" s="867"/>
      <c r="D1012" s="867"/>
      <c r="E1012" s="867"/>
      <c r="I1012" s="138"/>
      <c r="J1012" s="138"/>
      <c r="K1012" s="16"/>
      <c r="L1012" s="36"/>
      <c r="M1012" s="36"/>
      <c r="O1012" s="189"/>
      <c r="P1012" s="196"/>
      <c r="Q1012" s="196"/>
      <c r="R1012" s="92"/>
      <c r="S1012" s="92"/>
      <c r="T1012" s="92"/>
    </row>
    <row r="1013" spans="1:20" s="12" customFormat="1" hidden="1" x14ac:dyDescent="0.35">
      <c r="A1013" s="867"/>
      <c r="B1013" s="95" t="s">
        <v>128</v>
      </c>
      <c r="C1013" s="867"/>
      <c r="D1013" s="867"/>
      <c r="E1013" s="867"/>
      <c r="I1013" s="138"/>
      <c r="J1013" s="138"/>
      <c r="K1013" s="16"/>
      <c r="L1013" s="36"/>
      <c r="M1013" s="36"/>
      <c r="O1013" s="189"/>
      <c r="P1013" s="196"/>
      <c r="Q1013" s="196"/>
      <c r="R1013" s="92"/>
      <c r="S1013" s="92"/>
      <c r="T1013" s="92"/>
    </row>
    <row r="1014" spans="1:20" s="12" customFormat="1" hidden="1" x14ac:dyDescent="0.35">
      <c r="A1014" s="165"/>
      <c r="B1014" s="95" t="s">
        <v>129</v>
      </c>
      <c r="C1014" s="165">
        <f>E1014/D1014*100</f>
        <v>0</v>
      </c>
      <c r="D1014" s="165">
        <v>2.2000000000000002</v>
      </c>
      <c r="E1014" s="165"/>
      <c r="I1014" s="138"/>
      <c r="J1014" s="138"/>
      <c r="K1014" s="16"/>
      <c r="L1014" s="36"/>
      <c r="M1014" s="36"/>
      <c r="O1014" s="189"/>
      <c r="P1014" s="196"/>
      <c r="Q1014" s="196"/>
      <c r="R1014" s="92"/>
      <c r="S1014" s="92"/>
      <c r="T1014" s="92"/>
    </row>
    <row r="1015" spans="1:20" s="12" customFormat="1" hidden="1" x14ac:dyDescent="0.35">
      <c r="A1015" s="867"/>
      <c r="B1015" s="165" t="s">
        <v>116</v>
      </c>
      <c r="C1015" s="867"/>
      <c r="D1015" s="867"/>
      <c r="E1015" s="867"/>
      <c r="I1015" s="139"/>
      <c r="J1015" s="139"/>
      <c r="K1015" s="16"/>
      <c r="L1015" s="36"/>
      <c r="M1015" s="36"/>
      <c r="O1015" s="189"/>
      <c r="P1015" s="196"/>
      <c r="Q1015" s="196"/>
      <c r="R1015" s="92"/>
      <c r="S1015" s="92"/>
      <c r="T1015" s="92"/>
    </row>
    <row r="1016" spans="1:20" s="12" customFormat="1" hidden="1" x14ac:dyDescent="0.35">
      <c r="A1016" s="867"/>
      <c r="B1016" s="165" t="s">
        <v>128</v>
      </c>
      <c r="C1016" s="867"/>
      <c r="D1016" s="867"/>
      <c r="E1016" s="867"/>
      <c r="I1016" s="139"/>
      <c r="J1016" s="139"/>
      <c r="K1016" s="16"/>
      <c r="L1016" s="36"/>
      <c r="M1016" s="36"/>
      <c r="O1016" s="189"/>
      <c r="P1016" s="196"/>
      <c r="Q1016" s="196"/>
      <c r="R1016" s="92"/>
      <c r="S1016" s="92"/>
      <c r="T1016" s="92"/>
    </row>
    <row r="1017" spans="1:20" s="12" customFormat="1" hidden="1" x14ac:dyDescent="0.35">
      <c r="A1017" s="165"/>
      <c r="B1017" s="165"/>
      <c r="C1017" s="165"/>
      <c r="D1017" s="165"/>
      <c r="E1017" s="165"/>
      <c r="I1017" s="139"/>
      <c r="J1017" s="139"/>
      <c r="K1017" s="16"/>
      <c r="L1017" s="36"/>
      <c r="M1017" s="36"/>
      <c r="O1017" s="189"/>
      <c r="P1017" s="196"/>
      <c r="Q1017" s="196"/>
      <c r="R1017" s="92"/>
      <c r="S1017" s="92"/>
      <c r="T1017" s="92"/>
    </row>
    <row r="1018" spans="1:20" s="12" customFormat="1" hidden="1" x14ac:dyDescent="0.35">
      <c r="A1018" s="165"/>
      <c r="B1018" s="165"/>
      <c r="C1018" s="165"/>
      <c r="D1018" s="165"/>
      <c r="E1018" s="165"/>
      <c r="I1018" s="139"/>
      <c r="J1018" s="139"/>
      <c r="K1018" s="16"/>
      <c r="L1018" s="36"/>
      <c r="M1018" s="36"/>
      <c r="O1018" s="189"/>
      <c r="P1018" s="196"/>
      <c r="Q1018" s="196"/>
      <c r="R1018" s="92"/>
      <c r="S1018" s="92"/>
      <c r="T1018" s="92"/>
    </row>
    <row r="1019" spans="1:20" s="12" customFormat="1" hidden="1" x14ac:dyDescent="0.35">
      <c r="A1019" s="146"/>
      <c r="B1019" s="146" t="s">
        <v>20</v>
      </c>
      <c r="C1019" s="146"/>
      <c r="D1019" s="146" t="s">
        <v>21</v>
      </c>
      <c r="E1019" s="146">
        <f>E1010</f>
        <v>0</v>
      </c>
      <c r="I1019" s="135">
        <f>I1010</f>
        <v>0</v>
      </c>
      <c r="J1019" s="135">
        <f>J1010</f>
        <v>0</v>
      </c>
      <c r="K1019" s="16"/>
      <c r="L1019" s="36"/>
      <c r="M1019" s="36"/>
      <c r="O1019" s="189"/>
      <c r="P1019" s="196"/>
      <c r="Q1019" s="196"/>
      <c r="R1019" s="92"/>
      <c r="S1019" s="92"/>
      <c r="T1019" s="92"/>
    </row>
    <row r="1020" spans="1:20" s="12" customFormat="1" hidden="1" x14ac:dyDescent="0.35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16"/>
      <c r="L1020" s="36"/>
      <c r="M1020" s="36"/>
      <c r="O1020" s="189"/>
      <c r="P1020" s="196"/>
      <c r="Q1020" s="196"/>
      <c r="R1020" s="92"/>
      <c r="S1020" s="92"/>
      <c r="T1020" s="92"/>
    </row>
    <row r="1021" spans="1:20" s="12" customFormat="1" ht="57.75" hidden="1" customHeight="1" x14ac:dyDescent="0.35">
      <c r="A1021" s="863" t="s">
        <v>185</v>
      </c>
      <c r="B1021" s="863"/>
      <c r="C1021" s="863"/>
      <c r="D1021" s="863"/>
      <c r="E1021" s="863"/>
      <c r="F1021" s="863"/>
      <c r="G1021" s="863"/>
      <c r="H1021" s="863"/>
      <c r="I1021" s="863"/>
      <c r="J1021" s="863"/>
      <c r="K1021" s="16"/>
      <c r="L1021" s="36"/>
      <c r="M1021" s="36"/>
      <c r="O1021" s="189"/>
      <c r="P1021" s="196"/>
      <c r="Q1021" s="196"/>
      <c r="R1021" s="92"/>
      <c r="S1021" s="92"/>
      <c r="T1021" s="92"/>
    </row>
    <row r="1022" spans="1:20" hidden="1" x14ac:dyDescent="0.25">
      <c r="A1022" s="173"/>
      <c r="B1022" s="173"/>
      <c r="C1022" s="173"/>
      <c r="D1022" s="173"/>
      <c r="E1022" s="173"/>
      <c r="F1022" s="173"/>
      <c r="G1022" s="173"/>
      <c r="H1022" s="173"/>
      <c r="I1022" s="173"/>
      <c r="J1022" s="173"/>
    </row>
    <row r="1023" spans="1:20" hidden="1" x14ac:dyDescent="0.25">
      <c r="A1023" s="861" t="s">
        <v>131</v>
      </c>
      <c r="B1023" s="861"/>
      <c r="C1023" s="861"/>
      <c r="D1023" s="861"/>
      <c r="E1023" s="861"/>
      <c r="F1023" s="861"/>
      <c r="G1023" s="861"/>
      <c r="H1023" s="861"/>
      <c r="I1023" s="861"/>
      <c r="J1023" s="861"/>
      <c r="K1023" s="123"/>
    </row>
    <row r="1024" spans="1:20" hidden="1" x14ac:dyDescent="0.25">
      <c r="I1024" s="850" t="s">
        <v>172</v>
      </c>
      <c r="J1024" s="850"/>
      <c r="K1024" s="173"/>
    </row>
    <row r="1025" spans="1:20" s="12" customFormat="1" ht="56.25" hidden="1" x14ac:dyDescent="0.35">
      <c r="A1025" s="14" t="s">
        <v>24</v>
      </c>
      <c r="B1025" s="14" t="s">
        <v>14</v>
      </c>
      <c r="C1025" s="14" t="s">
        <v>81</v>
      </c>
      <c r="D1025" s="67"/>
      <c r="E1025" s="67"/>
      <c r="F1025" s="67"/>
      <c r="G1025" s="67"/>
      <c r="H1025" s="67"/>
      <c r="I1025" s="133" t="s">
        <v>115</v>
      </c>
      <c r="J1025" s="133" t="s">
        <v>173</v>
      </c>
      <c r="K1025" s="81"/>
      <c r="L1025" s="36"/>
      <c r="M1025" s="36"/>
      <c r="O1025" s="189"/>
      <c r="P1025" s="196"/>
      <c r="Q1025" s="196"/>
      <c r="R1025" s="92"/>
      <c r="S1025" s="92"/>
      <c r="T1025" s="92"/>
    </row>
    <row r="1026" spans="1:20" hidden="1" x14ac:dyDescent="0.25">
      <c r="A1026" s="91">
        <v>1</v>
      </c>
      <c r="B1026" s="91">
        <v>2</v>
      </c>
      <c r="C1026" s="91">
        <v>3</v>
      </c>
      <c r="D1026" s="78"/>
      <c r="E1026" s="78"/>
      <c r="F1026" s="78"/>
      <c r="G1026" s="78"/>
      <c r="H1026" s="78"/>
      <c r="I1026" s="140"/>
      <c r="J1026" s="140"/>
    </row>
    <row r="1027" spans="1:20" hidden="1" x14ac:dyDescent="0.25">
      <c r="A1027" s="14">
        <v>1</v>
      </c>
      <c r="B1027" s="101" t="s">
        <v>82</v>
      </c>
      <c r="C1027" s="102">
        <f>C1028+C1029+C1030+C1031</f>
        <v>0</v>
      </c>
      <c r="I1027" s="135">
        <f>I1028+I1029+I1030+I1031</f>
        <v>0</v>
      </c>
      <c r="J1027" s="135">
        <f>J1028+J1029+J1030+J1031</f>
        <v>0</v>
      </c>
    </row>
    <row r="1028" spans="1:20" s="78" customFormat="1" hidden="1" x14ac:dyDescent="0.25">
      <c r="A1028" s="14"/>
      <c r="B1028" s="101"/>
      <c r="C1028" s="94"/>
      <c r="D1028" s="67"/>
      <c r="E1028" s="67"/>
      <c r="F1028" s="67"/>
      <c r="G1028" s="67"/>
      <c r="H1028" s="67"/>
      <c r="I1028" s="140"/>
      <c r="J1028" s="140"/>
      <c r="K1028" s="79"/>
      <c r="O1028" s="188"/>
      <c r="P1028" s="188"/>
      <c r="Q1028" s="188"/>
    </row>
    <row r="1029" spans="1:20" hidden="1" x14ac:dyDescent="0.25">
      <c r="A1029" s="14"/>
      <c r="B1029" s="101"/>
      <c r="C1029" s="94"/>
      <c r="I1029" s="140"/>
      <c r="J1029" s="140"/>
    </row>
    <row r="1030" spans="1:20" hidden="1" x14ac:dyDescent="0.25">
      <c r="A1030" s="14"/>
      <c r="B1030" s="101"/>
      <c r="C1030" s="94"/>
      <c r="I1030" s="140"/>
      <c r="J1030" s="140"/>
    </row>
    <row r="1031" spans="1:20" hidden="1" x14ac:dyDescent="0.25">
      <c r="A1031" s="14"/>
      <c r="B1031" s="101"/>
      <c r="C1031" s="94"/>
      <c r="I1031" s="140"/>
      <c r="J1031" s="140"/>
    </row>
    <row r="1032" spans="1:20" hidden="1" x14ac:dyDescent="0.25">
      <c r="A1032" s="144"/>
      <c r="B1032" s="145" t="s">
        <v>20</v>
      </c>
      <c r="C1032" s="146">
        <f>C1027</f>
        <v>0</v>
      </c>
      <c r="I1032" s="135">
        <f>I1027</f>
        <v>0</v>
      </c>
      <c r="J1032" s="135">
        <f>J1027</f>
        <v>0</v>
      </c>
    </row>
    <row r="1033" spans="1:20" hidden="1" x14ac:dyDescent="0.25"/>
    <row r="1034" spans="1:20" hidden="1" x14ac:dyDescent="0.25">
      <c r="A1034" s="863" t="s">
        <v>184</v>
      </c>
      <c r="B1034" s="863"/>
      <c r="C1034" s="863"/>
      <c r="D1034" s="863"/>
      <c r="E1034" s="863"/>
      <c r="F1034" s="863"/>
      <c r="G1034" s="863"/>
      <c r="H1034" s="863"/>
      <c r="I1034" s="863"/>
      <c r="J1034" s="863"/>
    </row>
    <row r="1035" spans="1:20" hidden="1" x14ac:dyDescent="0.25">
      <c r="A1035" s="173"/>
      <c r="B1035" s="173"/>
      <c r="C1035" s="173"/>
      <c r="D1035" s="173"/>
      <c r="E1035" s="173"/>
      <c r="F1035" s="173"/>
      <c r="G1035" s="173"/>
      <c r="H1035" s="173"/>
      <c r="I1035" s="173"/>
      <c r="J1035" s="173"/>
    </row>
    <row r="1036" spans="1:20" hidden="1" x14ac:dyDescent="0.25">
      <c r="A1036" s="861" t="s">
        <v>131</v>
      </c>
      <c r="B1036" s="861"/>
      <c r="C1036" s="861"/>
      <c r="D1036" s="861"/>
      <c r="E1036" s="861"/>
      <c r="F1036" s="861"/>
      <c r="G1036" s="861"/>
      <c r="H1036" s="861"/>
      <c r="I1036" s="861"/>
      <c r="J1036" s="861"/>
      <c r="K1036" s="123"/>
    </row>
    <row r="1037" spans="1:20" hidden="1" x14ac:dyDescent="0.25">
      <c r="I1037" s="850" t="s">
        <v>172</v>
      </c>
      <c r="J1037" s="850"/>
      <c r="K1037" s="173"/>
    </row>
    <row r="1038" spans="1:20" s="12" customFormat="1" ht="56.25" hidden="1" x14ac:dyDescent="0.35">
      <c r="A1038" s="14" t="s">
        <v>24</v>
      </c>
      <c r="B1038" s="14" t="s">
        <v>14</v>
      </c>
      <c r="C1038" s="14" t="s">
        <v>81</v>
      </c>
      <c r="D1038" s="67"/>
      <c r="E1038" s="67"/>
      <c r="F1038" s="67"/>
      <c r="G1038" s="67"/>
      <c r="H1038" s="67"/>
      <c r="I1038" s="133" t="s">
        <v>115</v>
      </c>
      <c r="J1038" s="133" t="s">
        <v>173</v>
      </c>
      <c r="K1038" s="81"/>
      <c r="L1038" s="36"/>
      <c r="M1038" s="36"/>
      <c r="O1038" s="189"/>
      <c r="P1038" s="196"/>
      <c r="Q1038" s="196"/>
      <c r="R1038" s="92"/>
      <c r="S1038" s="92"/>
      <c r="T1038" s="92"/>
    </row>
    <row r="1039" spans="1:20" hidden="1" x14ac:dyDescent="0.25">
      <c r="A1039" s="91">
        <v>1</v>
      </c>
      <c r="B1039" s="91">
        <v>2</v>
      </c>
      <c r="C1039" s="91">
        <v>3</v>
      </c>
      <c r="D1039" s="78"/>
      <c r="E1039" s="78"/>
      <c r="F1039" s="78"/>
      <c r="G1039" s="78"/>
      <c r="H1039" s="78"/>
      <c r="I1039" s="140"/>
      <c r="J1039" s="140"/>
    </row>
    <row r="1040" spans="1:20" hidden="1" x14ac:dyDescent="0.25">
      <c r="A1040" s="14">
        <v>1</v>
      </c>
      <c r="B1040" s="101"/>
      <c r="C1040" s="102"/>
      <c r="I1040" s="138"/>
      <c r="J1040" s="138"/>
    </row>
    <row r="1041" spans="1:20" s="78" customFormat="1" hidden="1" x14ac:dyDescent="0.25">
      <c r="A1041" s="14"/>
      <c r="B1041" s="101"/>
      <c r="C1041" s="94"/>
      <c r="D1041" s="67"/>
      <c r="E1041" s="67"/>
      <c r="F1041" s="67"/>
      <c r="G1041" s="67"/>
      <c r="H1041" s="67"/>
      <c r="I1041" s="140"/>
      <c r="J1041" s="140"/>
      <c r="K1041" s="79"/>
      <c r="O1041" s="188"/>
      <c r="P1041" s="188"/>
      <c r="Q1041" s="188"/>
    </row>
    <row r="1042" spans="1:20" hidden="1" x14ac:dyDescent="0.25">
      <c r="A1042" s="14"/>
      <c r="B1042" s="101"/>
      <c r="C1042" s="94"/>
      <c r="I1042" s="140"/>
      <c r="J1042" s="140"/>
    </row>
    <row r="1043" spans="1:20" hidden="1" x14ac:dyDescent="0.25">
      <c r="A1043" s="14"/>
      <c r="B1043" s="101"/>
      <c r="C1043" s="94"/>
      <c r="I1043" s="140"/>
      <c r="J1043" s="140"/>
    </row>
    <row r="1044" spans="1:20" hidden="1" x14ac:dyDescent="0.25">
      <c r="A1044" s="14"/>
      <c r="B1044" s="101"/>
      <c r="C1044" s="94"/>
      <c r="I1044" s="140"/>
      <c r="J1044" s="140"/>
    </row>
    <row r="1045" spans="1:20" hidden="1" x14ac:dyDescent="0.25">
      <c r="A1045" s="144"/>
      <c r="B1045" s="145" t="s">
        <v>20</v>
      </c>
      <c r="C1045" s="146">
        <f>SUM(C1040:C1044)</f>
        <v>0</v>
      </c>
      <c r="I1045" s="135">
        <f>SUM(I1040:I1044)</f>
        <v>0</v>
      </c>
      <c r="J1045" s="135">
        <f>SUM(J1040:J1044)</f>
        <v>0</v>
      </c>
    </row>
    <row r="1046" spans="1:20" hidden="1" x14ac:dyDescent="0.25"/>
    <row r="1047" spans="1:20" hidden="1" x14ac:dyDescent="0.25">
      <c r="A1047" s="861" t="s">
        <v>135</v>
      </c>
      <c r="B1047" s="861"/>
      <c r="C1047" s="861"/>
      <c r="D1047" s="861"/>
      <c r="E1047" s="861"/>
      <c r="F1047" s="861"/>
      <c r="G1047" s="861"/>
      <c r="H1047" s="861"/>
      <c r="I1047" s="861"/>
      <c r="J1047" s="861"/>
    </row>
    <row r="1048" spans="1:20" hidden="1" x14ac:dyDescent="0.25">
      <c r="I1048" s="850" t="s">
        <v>172</v>
      </c>
      <c r="J1048" s="850"/>
    </row>
    <row r="1049" spans="1:20" s="12" customFormat="1" ht="56.25" hidden="1" x14ac:dyDescent="0.35">
      <c r="A1049" s="14" t="s">
        <v>24</v>
      </c>
      <c r="B1049" s="14" t="s">
        <v>14</v>
      </c>
      <c r="C1049" s="14" t="s">
        <v>81</v>
      </c>
      <c r="D1049" s="67"/>
      <c r="E1049" s="67"/>
      <c r="F1049" s="67"/>
      <c r="G1049" s="67"/>
      <c r="H1049" s="67"/>
      <c r="I1049" s="133" t="s">
        <v>115</v>
      </c>
      <c r="J1049" s="133" t="s">
        <v>173</v>
      </c>
      <c r="K1049" s="81"/>
      <c r="L1049" s="36"/>
      <c r="M1049" s="36"/>
      <c r="O1049" s="189"/>
      <c r="P1049" s="196"/>
      <c r="Q1049" s="196"/>
      <c r="R1049" s="92"/>
      <c r="S1049" s="92"/>
      <c r="T1049" s="92"/>
    </row>
    <row r="1050" spans="1:20" hidden="1" x14ac:dyDescent="0.25">
      <c r="A1050" s="91">
        <v>1</v>
      </c>
      <c r="B1050" s="91">
        <v>2</v>
      </c>
      <c r="C1050" s="91">
        <v>3</v>
      </c>
      <c r="D1050" s="78"/>
      <c r="E1050" s="78"/>
      <c r="F1050" s="78"/>
      <c r="G1050" s="78"/>
      <c r="H1050" s="78"/>
      <c r="I1050" s="140"/>
      <c r="J1050" s="140"/>
    </row>
    <row r="1051" spans="1:20" hidden="1" x14ac:dyDescent="0.25">
      <c r="A1051" s="14">
        <v>1</v>
      </c>
      <c r="B1051" s="101"/>
      <c r="C1051" s="102"/>
      <c r="I1051" s="138"/>
      <c r="J1051" s="138"/>
    </row>
    <row r="1052" spans="1:20" s="78" customFormat="1" hidden="1" x14ac:dyDescent="0.25">
      <c r="A1052" s="14"/>
      <c r="B1052" s="101"/>
      <c r="C1052" s="94"/>
      <c r="D1052" s="67"/>
      <c r="E1052" s="67"/>
      <c r="F1052" s="67"/>
      <c r="G1052" s="67"/>
      <c r="H1052" s="67"/>
      <c r="I1052" s="140"/>
      <c r="J1052" s="140"/>
      <c r="K1052" s="79"/>
      <c r="O1052" s="188"/>
      <c r="P1052" s="188"/>
      <c r="Q1052" s="188"/>
    </row>
    <row r="1053" spans="1:20" hidden="1" x14ac:dyDescent="0.25">
      <c r="A1053" s="14"/>
      <c r="B1053" s="101"/>
      <c r="C1053" s="94"/>
      <c r="I1053" s="140"/>
      <c r="J1053" s="140"/>
    </row>
    <row r="1054" spans="1:20" hidden="1" x14ac:dyDescent="0.25">
      <c r="A1054" s="14"/>
      <c r="B1054" s="101"/>
      <c r="C1054" s="94"/>
      <c r="I1054" s="140"/>
      <c r="J1054" s="140"/>
    </row>
    <row r="1055" spans="1:20" hidden="1" x14ac:dyDescent="0.25">
      <c r="A1055" s="14"/>
      <c r="B1055" s="101"/>
      <c r="C1055" s="94"/>
      <c r="I1055" s="140"/>
      <c r="J1055" s="140"/>
    </row>
    <row r="1056" spans="1:20" hidden="1" x14ac:dyDescent="0.25">
      <c r="A1056" s="144"/>
      <c r="B1056" s="145" t="s">
        <v>20</v>
      </c>
      <c r="C1056" s="146">
        <f>SUM(C1051:C1055)</f>
        <v>0</v>
      </c>
      <c r="I1056" s="135">
        <f>SUM(I1051:I1055)</f>
        <v>0</v>
      </c>
      <c r="J1056" s="135">
        <f>SUM(J1051:J1055)</f>
        <v>0</v>
      </c>
    </row>
    <row r="1057" spans="1:20" hidden="1" x14ac:dyDescent="0.25"/>
    <row r="1058" spans="1:20" hidden="1" x14ac:dyDescent="0.25">
      <c r="A1058" s="861" t="s">
        <v>136</v>
      </c>
      <c r="B1058" s="861"/>
      <c r="C1058" s="861"/>
      <c r="D1058" s="861"/>
      <c r="E1058" s="861"/>
      <c r="F1058" s="861"/>
      <c r="G1058" s="861"/>
      <c r="H1058" s="861"/>
      <c r="I1058" s="861"/>
      <c r="J1058" s="861"/>
    </row>
    <row r="1059" spans="1:20" hidden="1" x14ac:dyDescent="0.25">
      <c r="I1059" s="850" t="s">
        <v>172</v>
      </c>
      <c r="J1059" s="850"/>
    </row>
    <row r="1060" spans="1:20" s="12" customFormat="1" ht="56.25" hidden="1" x14ac:dyDescent="0.35">
      <c r="A1060" s="14" t="s">
        <v>24</v>
      </c>
      <c r="B1060" s="14" t="s">
        <v>14</v>
      </c>
      <c r="C1060" s="14" t="s">
        <v>81</v>
      </c>
      <c r="D1060" s="67"/>
      <c r="E1060" s="67"/>
      <c r="F1060" s="67"/>
      <c r="G1060" s="67"/>
      <c r="H1060" s="67"/>
      <c r="I1060" s="133" t="s">
        <v>115</v>
      </c>
      <c r="J1060" s="133" t="s">
        <v>173</v>
      </c>
      <c r="K1060" s="81"/>
      <c r="L1060" s="36"/>
      <c r="M1060" s="36"/>
      <c r="O1060" s="189"/>
      <c r="P1060" s="196"/>
      <c r="Q1060" s="196"/>
      <c r="R1060" s="92"/>
      <c r="S1060" s="92"/>
      <c r="T1060" s="92"/>
    </row>
    <row r="1061" spans="1:20" hidden="1" x14ac:dyDescent="0.25">
      <c r="A1061" s="91">
        <v>1</v>
      </c>
      <c r="B1061" s="91">
        <v>2</v>
      </c>
      <c r="C1061" s="91">
        <v>3</v>
      </c>
      <c r="D1061" s="78"/>
      <c r="E1061" s="78"/>
      <c r="F1061" s="78"/>
      <c r="G1061" s="78"/>
      <c r="H1061" s="78"/>
      <c r="I1061" s="140"/>
      <c r="J1061" s="140"/>
    </row>
    <row r="1062" spans="1:20" hidden="1" x14ac:dyDescent="0.25">
      <c r="A1062" s="14">
        <v>1</v>
      </c>
      <c r="B1062" s="101"/>
      <c r="C1062" s="102"/>
      <c r="I1062" s="138"/>
      <c r="J1062" s="138"/>
    </row>
    <row r="1063" spans="1:20" s="78" customFormat="1" hidden="1" x14ac:dyDescent="0.25">
      <c r="A1063" s="14"/>
      <c r="B1063" s="101"/>
      <c r="C1063" s="94"/>
      <c r="D1063" s="67"/>
      <c r="E1063" s="67"/>
      <c r="F1063" s="67"/>
      <c r="G1063" s="67"/>
      <c r="H1063" s="67"/>
      <c r="I1063" s="140"/>
      <c r="J1063" s="140"/>
      <c r="K1063" s="79"/>
      <c r="O1063" s="188"/>
      <c r="P1063" s="188"/>
      <c r="Q1063" s="188"/>
    </row>
    <row r="1064" spans="1:20" hidden="1" x14ac:dyDescent="0.25">
      <c r="A1064" s="14"/>
      <c r="B1064" s="101"/>
      <c r="C1064" s="94"/>
      <c r="I1064" s="140"/>
      <c r="J1064" s="140"/>
    </row>
    <row r="1065" spans="1:20" hidden="1" x14ac:dyDescent="0.25">
      <c r="A1065" s="14"/>
      <c r="B1065" s="101"/>
      <c r="C1065" s="94"/>
      <c r="I1065" s="140"/>
      <c r="J1065" s="140"/>
    </row>
    <row r="1066" spans="1:20" hidden="1" x14ac:dyDescent="0.25">
      <c r="A1066" s="14"/>
      <c r="B1066" s="101"/>
      <c r="C1066" s="94"/>
      <c r="I1066" s="140"/>
      <c r="J1066" s="140"/>
    </row>
    <row r="1067" spans="1:20" hidden="1" x14ac:dyDescent="0.25">
      <c r="A1067" s="144"/>
      <c r="B1067" s="145" t="s">
        <v>20</v>
      </c>
      <c r="C1067" s="146">
        <f>SUM(C1062:C1066)</f>
        <v>0</v>
      </c>
      <c r="I1067" s="135">
        <f>SUM(I1062:I1066)</f>
        <v>0</v>
      </c>
      <c r="J1067" s="135">
        <f>SUM(J1062:J1066)</f>
        <v>0</v>
      </c>
    </row>
    <row r="1068" spans="1:20" hidden="1" x14ac:dyDescent="0.25"/>
    <row r="1069" spans="1:20" hidden="1" x14ac:dyDescent="0.25">
      <c r="A1069" s="861" t="s">
        <v>137</v>
      </c>
      <c r="B1069" s="861"/>
      <c r="C1069" s="861"/>
      <c r="D1069" s="861"/>
      <c r="E1069" s="861"/>
      <c r="F1069" s="861"/>
      <c r="G1069" s="861"/>
      <c r="H1069" s="861"/>
      <c r="I1069" s="861"/>
      <c r="J1069" s="861"/>
    </row>
    <row r="1070" spans="1:20" hidden="1" x14ac:dyDescent="0.25">
      <c r="I1070" s="850" t="s">
        <v>172</v>
      </c>
      <c r="J1070" s="850"/>
    </row>
    <row r="1071" spans="1:20" s="12" customFormat="1" ht="56.25" hidden="1" x14ac:dyDescent="0.35">
      <c r="A1071" s="14" t="s">
        <v>24</v>
      </c>
      <c r="B1071" s="14" t="s">
        <v>14</v>
      </c>
      <c r="C1071" s="14" t="s">
        <v>81</v>
      </c>
      <c r="D1071" s="67"/>
      <c r="E1071" s="67"/>
      <c r="F1071" s="67"/>
      <c r="G1071" s="67"/>
      <c r="H1071" s="67"/>
      <c r="I1071" s="133" t="s">
        <v>115</v>
      </c>
      <c r="J1071" s="133" t="s">
        <v>173</v>
      </c>
      <c r="K1071" s="81"/>
      <c r="L1071" s="36"/>
      <c r="M1071" s="36"/>
      <c r="O1071" s="189"/>
      <c r="P1071" s="196"/>
      <c r="Q1071" s="196"/>
      <c r="R1071" s="92"/>
      <c r="S1071" s="92"/>
      <c r="T1071" s="92"/>
    </row>
    <row r="1072" spans="1:20" hidden="1" x14ac:dyDescent="0.25">
      <c r="A1072" s="91">
        <v>1</v>
      </c>
      <c r="B1072" s="91">
        <v>2</v>
      </c>
      <c r="C1072" s="91">
        <v>3</v>
      </c>
      <c r="D1072" s="78"/>
      <c r="E1072" s="78"/>
      <c r="F1072" s="78"/>
      <c r="G1072" s="78"/>
      <c r="H1072" s="78"/>
      <c r="I1072" s="140"/>
      <c r="J1072" s="140"/>
    </row>
    <row r="1073" spans="1:20" hidden="1" x14ac:dyDescent="0.25">
      <c r="A1073" s="14">
        <v>1</v>
      </c>
      <c r="B1073" s="101"/>
      <c r="C1073" s="102"/>
      <c r="I1073" s="138"/>
      <c r="J1073" s="138"/>
    </row>
    <row r="1074" spans="1:20" s="78" customFormat="1" hidden="1" x14ac:dyDescent="0.25">
      <c r="A1074" s="14"/>
      <c r="B1074" s="101"/>
      <c r="C1074" s="94"/>
      <c r="D1074" s="67"/>
      <c r="E1074" s="67"/>
      <c r="F1074" s="67"/>
      <c r="G1074" s="67"/>
      <c r="H1074" s="67"/>
      <c r="I1074" s="140"/>
      <c r="J1074" s="140"/>
      <c r="K1074" s="79"/>
      <c r="O1074" s="188"/>
      <c r="P1074" s="188"/>
      <c r="Q1074" s="188"/>
    </row>
    <row r="1075" spans="1:20" hidden="1" x14ac:dyDescent="0.25">
      <c r="A1075" s="14"/>
      <c r="B1075" s="101"/>
      <c r="C1075" s="94"/>
      <c r="I1075" s="140"/>
      <c r="J1075" s="140"/>
    </row>
    <row r="1076" spans="1:20" hidden="1" x14ac:dyDescent="0.25">
      <c r="A1076" s="14"/>
      <c r="B1076" s="101"/>
      <c r="C1076" s="94"/>
      <c r="I1076" s="140"/>
      <c r="J1076" s="140"/>
    </row>
    <row r="1077" spans="1:20" hidden="1" x14ac:dyDescent="0.25">
      <c r="A1077" s="14"/>
      <c r="B1077" s="101"/>
      <c r="C1077" s="94"/>
      <c r="I1077" s="140"/>
      <c r="J1077" s="140"/>
    </row>
    <row r="1078" spans="1:20" hidden="1" x14ac:dyDescent="0.25">
      <c r="A1078" s="144"/>
      <c r="B1078" s="145" t="s">
        <v>20</v>
      </c>
      <c r="C1078" s="146">
        <f>SUM(C1073:C1077)</f>
        <v>0</v>
      </c>
      <c r="I1078" s="135">
        <f>SUM(I1073:I1077)</f>
        <v>0</v>
      </c>
      <c r="J1078" s="135">
        <f>SUM(J1073:J1077)</f>
        <v>0</v>
      </c>
    </row>
    <row r="1079" spans="1:20" hidden="1" x14ac:dyDescent="0.25"/>
    <row r="1080" spans="1:20" hidden="1" x14ac:dyDescent="0.25"/>
    <row r="1081" spans="1:20" ht="45.75" hidden="1" customHeight="1" x14ac:dyDescent="0.25">
      <c r="A1081" s="863" t="s">
        <v>183</v>
      </c>
      <c r="B1081" s="863"/>
      <c r="C1081" s="863"/>
      <c r="D1081" s="863"/>
      <c r="E1081" s="863"/>
      <c r="F1081" s="863"/>
      <c r="G1081" s="863"/>
      <c r="H1081" s="863"/>
      <c r="I1081" s="863"/>
      <c r="J1081" s="863"/>
    </row>
    <row r="1082" spans="1:20" hidden="1" x14ac:dyDescent="0.25"/>
    <row r="1083" spans="1:20" hidden="1" x14ac:dyDescent="0.25">
      <c r="A1083" s="861" t="s">
        <v>138</v>
      </c>
      <c r="B1083" s="861"/>
      <c r="C1083" s="861"/>
      <c r="D1083" s="861"/>
      <c r="E1083" s="861"/>
      <c r="F1083" s="861"/>
      <c r="G1083" s="861"/>
      <c r="H1083" s="861"/>
      <c r="I1083" s="861"/>
      <c r="J1083" s="861"/>
      <c r="K1083" s="123"/>
    </row>
    <row r="1084" spans="1:20" hidden="1" x14ac:dyDescent="0.25">
      <c r="I1084" s="850" t="s">
        <v>172</v>
      </c>
      <c r="J1084" s="850"/>
    </row>
    <row r="1085" spans="1:20" s="12" customFormat="1" ht="56.25" hidden="1" x14ac:dyDescent="0.35">
      <c r="A1085" s="14" t="s">
        <v>24</v>
      </c>
      <c r="B1085" s="14" t="s">
        <v>14</v>
      </c>
      <c r="C1085" s="167" t="s">
        <v>132</v>
      </c>
      <c r="D1085" s="167" t="s">
        <v>133</v>
      </c>
      <c r="E1085" s="167" t="s">
        <v>134</v>
      </c>
      <c r="F1085" s="67"/>
      <c r="G1085" s="67"/>
      <c r="H1085" s="67"/>
      <c r="I1085" s="133" t="s">
        <v>115</v>
      </c>
      <c r="J1085" s="133" t="s">
        <v>173</v>
      </c>
      <c r="K1085" s="81"/>
      <c r="L1085" s="36"/>
      <c r="M1085" s="36"/>
      <c r="O1085" s="189"/>
      <c r="P1085" s="196"/>
      <c r="Q1085" s="196"/>
      <c r="R1085" s="92"/>
      <c r="S1085" s="92"/>
      <c r="T1085" s="92"/>
    </row>
    <row r="1086" spans="1:20" hidden="1" x14ac:dyDescent="0.25">
      <c r="A1086" s="91">
        <v>1</v>
      </c>
      <c r="B1086" s="91">
        <v>2</v>
      </c>
      <c r="C1086" s="113">
        <v>3</v>
      </c>
      <c r="D1086" s="113">
        <v>4</v>
      </c>
      <c r="E1086" s="113">
        <v>5</v>
      </c>
      <c r="F1086" s="78"/>
      <c r="G1086" s="78"/>
      <c r="H1086" s="78"/>
      <c r="I1086" s="138"/>
      <c r="J1086" s="138"/>
    </row>
    <row r="1087" spans="1:20" hidden="1" x14ac:dyDescent="0.25">
      <c r="A1087" s="14">
        <v>1</v>
      </c>
      <c r="B1087" s="101"/>
      <c r="C1087" s="94"/>
      <c r="D1087" s="14"/>
      <c r="E1087" s="94"/>
      <c r="I1087" s="138"/>
      <c r="J1087" s="138"/>
    </row>
    <row r="1088" spans="1:20" s="78" customFormat="1" hidden="1" x14ac:dyDescent="0.25">
      <c r="A1088" s="14"/>
      <c r="B1088" s="101"/>
      <c r="C1088" s="165"/>
      <c r="D1088" s="167"/>
      <c r="E1088" s="165"/>
      <c r="F1088" s="67"/>
      <c r="G1088" s="67"/>
      <c r="H1088" s="67"/>
      <c r="I1088" s="138"/>
      <c r="J1088" s="138"/>
      <c r="K1088" s="79"/>
      <c r="O1088" s="188"/>
      <c r="P1088" s="188"/>
      <c r="Q1088" s="188"/>
    </row>
    <row r="1089" spans="1:20" hidden="1" x14ac:dyDescent="0.25">
      <c r="A1089" s="14"/>
      <c r="B1089" s="101"/>
      <c r="C1089" s="165"/>
      <c r="D1089" s="167"/>
      <c r="E1089" s="165"/>
      <c r="I1089" s="138"/>
      <c r="J1089" s="138"/>
    </row>
    <row r="1090" spans="1:20" hidden="1" x14ac:dyDescent="0.25">
      <c r="A1090" s="144"/>
      <c r="B1090" s="145" t="s">
        <v>20</v>
      </c>
      <c r="C1090" s="144" t="s">
        <v>21</v>
      </c>
      <c r="D1090" s="144" t="s">
        <v>21</v>
      </c>
      <c r="E1090" s="146">
        <f>E1087</f>
        <v>0</v>
      </c>
      <c r="I1090" s="135">
        <f>SUM(I1087:I1089)</f>
        <v>0</v>
      </c>
      <c r="J1090" s="135">
        <f>SUM(J1087:J1089)</f>
        <v>0</v>
      </c>
    </row>
    <row r="1091" spans="1:20" hidden="1" x14ac:dyDescent="0.25"/>
    <row r="1092" spans="1:20" hidden="1" x14ac:dyDescent="0.25">
      <c r="A1092" s="861" t="s">
        <v>139</v>
      </c>
      <c r="B1092" s="861"/>
      <c r="C1092" s="861"/>
      <c r="D1092" s="861"/>
      <c r="E1092" s="861"/>
      <c r="F1092" s="861"/>
      <c r="G1092" s="861"/>
      <c r="H1092" s="861"/>
      <c r="I1092" s="861"/>
      <c r="J1092" s="861"/>
    </row>
    <row r="1093" spans="1:20" hidden="1" x14ac:dyDescent="0.25">
      <c r="I1093" s="850" t="s">
        <v>172</v>
      </c>
      <c r="J1093" s="850"/>
    </row>
    <row r="1094" spans="1:20" s="12" customFormat="1" ht="56.25" hidden="1" x14ac:dyDescent="0.35">
      <c r="A1094" s="14" t="s">
        <v>24</v>
      </c>
      <c r="B1094" s="14" t="s">
        <v>14</v>
      </c>
      <c r="C1094" s="167" t="s">
        <v>132</v>
      </c>
      <c r="D1094" s="167" t="s">
        <v>133</v>
      </c>
      <c r="E1094" s="167" t="s">
        <v>134</v>
      </c>
      <c r="F1094" s="67"/>
      <c r="G1094" s="67"/>
      <c r="H1094" s="67"/>
      <c r="I1094" s="133" t="s">
        <v>115</v>
      </c>
      <c r="J1094" s="133" t="s">
        <v>173</v>
      </c>
      <c r="K1094" s="81"/>
      <c r="L1094" s="36"/>
      <c r="M1094" s="36"/>
      <c r="O1094" s="189"/>
      <c r="P1094" s="196"/>
      <c r="Q1094" s="196"/>
      <c r="R1094" s="92"/>
      <c r="S1094" s="92"/>
      <c r="T1094" s="92"/>
    </row>
    <row r="1095" spans="1:20" hidden="1" x14ac:dyDescent="0.25">
      <c r="A1095" s="91">
        <v>1</v>
      </c>
      <c r="B1095" s="91">
        <v>2</v>
      </c>
      <c r="C1095" s="113">
        <v>3</v>
      </c>
      <c r="D1095" s="113">
        <v>4</v>
      </c>
      <c r="E1095" s="113">
        <v>5</v>
      </c>
      <c r="F1095" s="78"/>
      <c r="G1095" s="78"/>
      <c r="H1095" s="78"/>
      <c r="I1095" s="138"/>
      <c r="J1095" s="138"/>
    </row>
    <row r="1096" spans="1:20" hidden="1" x14ac:dyDescent="0.25">
      <c r="A1096" s="14">
        <v>1</v>
      </c>
      <c r="B1096" s="101"/>
      <c r="C1096" s="94"/>
      <c r="D1096" s="14"/>
      <c r="E1096" s="94"/>
      <c r="I1096" s="138"/>
      <c r="J1096" s="138"/>
    </row>
    <row r="1097" spans="1:20" s="78" customFormat="1" hidden="1" x14ac:dyDescent="0.25">
      <c r="A1097" s="14"/>
      <c r="B1097" s="101"/>
      <c r="C1097" s="165"/>
      <c r="D1097" s="167"/>
      <c r="E1097" s="165"/>
      <c r="F1097" s="67"/>
      <c r="G1097" s="67"/>
      <c r="H1097" s="67"/>
      <c r="I1097" s="138"/>
      <c r="J1097" s="138"/>
      <c r="K1097" s="79"/>
      <c r="O1097" s="188"/>
      <c r="P1097" s="188"/>
      <c r="Q1097" s="188"/>
    </row>
    <row r="1098" spans="1:20" hidden="1" x14ac:dyDescent="0.25">
      <c r="A1098" s="14"/>
      <c r="B1098" s="101"/>
      <c r="C1098" s="165"/>
      <c r="D1098" s="167"/>
      <c r="E1098" s="165"/>
      <c r="I1098" s="138"/>
      <c r="J1098" s="138"/>
    </row>
    <row r="1099" spans="1:20" hidden="1" x14ac:dyDescent="0.25">
      <c r="A1099" s="144"/>
      <c r="B1099" s="145" t="s">
        <v>20</v>
      </c>
      <c r="C1099" s="144" t="s">
        <v>21</v>
      </c>
      <c r="D1099" s="144" t="s">
        <v>21</v>
      </c>
      <c r="E1099" s="146">
        <f>E1096</f>
        <v>0</v>
      </c>
      <c r="I1099" s="135">
        <f>SUM(I1096:I1098)</f>
        <v>0</v>
      </c>
      <c r="J1099" s="135">
        <f>SUM(J1096:J1098)</f>
        <v>0</v>
      </c>
    </row>
    <row r="1100" spans="1:20" hidden="1" x14ac:dyDescent="0.25"/>
    <row r="1101" spans="1:20" hidden="1" x14ac:dyDescent="0.25"/>
    <row r="1102" spans="1:20" ht="58.5" hidden="1" customHeight="1" x14ac:dyDescent="0.25">
      <c r="A1102" s="863" t="s">
        <v>182</v>
      </c>
      <c r="B1102" s="863"/>
      <c r="C1102" s="863"/>
      <c r="D1102" s="863"/>
      <c r="E1102" s="863"/>
      <c r="F1102" s="863"/>
      <c r="G1102" s="863"/>
      <c r="H1102" s="863"/>
      <c r="I1102" s="863"/>
      <c r="J1102" s="863"/>
    </row>
    <row r="1103" spans="1:20" hidden="1" x14ac:dyDescent="0.25"/>
    <row r="1104" spans="1:20" hidden="1" x14ac:dyDescent="0.25">
      <c r="A1104" s="866" t="s">
        <v>140</v>
      </c>
      <c r="B1104" s="866"/>
      <c r="C1104" s="866"/>
      <c r="D1104" s="866"/>
      <c r="E1104" s="866"/>
      <c r="F1104" s="866"/>
      <c r="G1104" s="866"/>
      <c r="H1104" s="866"/>
      <c r="I1104" s="866"/>
      <c r="J1104" s="866"/>
      <c r="K1104" s="123"/>
    </row>
    <row r="1105" spans="1:17" hidden="1" x14ac:dyDescent="0.25">
      <c r="A1105" s="32"/>
      <c r="B1105" s="11"/>
      <c r="C1105" s="17"/>
      <c r="D1105" s="17"/>
      <c r="E1105" s="17"/>
      <c r="F1105" s="17"/>
      <c r="I1105" s="850" t="s">
        <v>172</v>
      </c>
      <c r="J1105" s="850"/>
    </row>
    <row r="1106" spans="1:17" ht="56.25" hidden="1" x14ac:dyDescent="0.25">
      <c r="A1106" s="167" t="s">
        <v>24</v>
      </c>
      <c r="B1106" s="167" t="s">
        <v>14</v>
      </c>
      <c r="C1106" s="167" t="s">
        <v>71</v>
      </c>
      <c r="D1106" s="167" t="s">
        <v>72</v>
      </c>
      <c r="E1106" s="167" t="s">
        <v>73</v>
      </c>
      <c r="I1106" s="133" t="s">
        <v>115</v>
      </c>
      <c r="J1106" s="133" t="s">
        <v>173</v>
      </c>
      <c r="K1106" s="127"/>
    </row>
    <row r="1107" spans="1:17" hidden="1" x14ac:dyDescent="0.25">
      <c r="A1107" s="113">
        <v>1</v>
      </c>
      <c r="B1107" s="113">
        <v>2</v>
      </c>
      <c r="C1107" s="113">
        <v>3</v>
      </c>
      <c r="D1107" s="113">
        <v>4</v>
      </c>
      <c r="E1107" s="113">
        <v>5</v>
      </c>
      <c r="F1107" s="78"/>
      <c r="G1107" s="78"/>
      <c r="H1107" s="78"/>
      <c r="I1107" s="138"/>
      <c r="J1107" s="138"/>
    </row>
    <row r="1108" spans="1:17" hidden="1" x14ac:dyDescent="0.25">
      <c r="A1108" s="171"/>
      <c r="B1108" s="26"/>
      <c r="C1108" s="167"/>
      <c r="D1108" s="13"/>
      <c r="E1108" s="165"/>
      <c r="I1108" s="138"/>
      <c r="J1108" s="138"/>
    </row>
    <row r="1109" spans="1:17" s="78" customFormat="1" hidden="1" x14ac:dyDescent="0.25">
      <c r="A1109" s="167"/>
      <c r="B1109" s="10"/>
      <c r="C1109" s="167"/>
      <c r="D1109" s="13"/>
      <c r="E1109" s="165"/>
      <c r="F1109" s="67"/>
      <c r="G1109" s="67"/>
      <c r="H1109" s="67"/>
      <c r="I1109" s="138"/>
      <c r="J1109" s="138"/>
      <c r="K1109" s="79"/>
      <c r="O1109" s="188"/>
      <c r="P1109" s="188"/>
      <c r="Q1109" s="188"/>
    </row>
    <row r="1110" spans="1:17" hidden="1" x14ac:dyDescent="0.25">
      <c r="A1110" s="167"/>
      <c r="B1110" s="10"/>
      <c r="C1110" s="167"/>
      <c r="D1110" s="13"/>
      <c r="E1110" s="165"/>
      <c r="I1110" s="138"/>
      <c r="J1110" s="138"/>
    </row>
    <row r="1111" spans="1:17" hidden="1" x14ac:dyDescent="0.25">
      <c r="A1111" s="144"/>
      <c r="B1111" s="145" t="s">
        <v>20</v>
      </c>
      <c r="C1111" s="144" t="s">
        <v>21</v>
      </c>
      <c r="D1111" s="144" t="s">
        <v>21</v>
      </c>
      <c r="E1111" s="146">
        <f>SUM(E1108:E1110)</f>
        <v>0</v>
      </c>
      <c r="I1111" s="135">
        <f>SUM(I1108:I1110)</f>
        <v>0</v>
      </c>
      <c r="J1111" s="135">
        <f>SUM(J1108:J1110)</f>
        <v>0</v>
      </c>
    </row>
    <row r="1112" spans="1:17" hidden="1" x14ac:dyDescent="0.25">
      <c r="A1112" s="30"/>
      <c r="B1112" s="31"/>
      <c r="C1112" s="30"/>
      <c r="D1112" s="30"/>
      <c r="E1112" s="30"/>
      <c r="F1112" s="30"/>
    </row>
    <row r="1113" spans="1:17" hidden="1" x14ac:dyDescent="0.25">
      <c r="A1113" s="860" t="s">
        <v>118</v>
      </c>
      <c r="B1113" s="860"/>
      <c r="C1113" s="860"/>
      <c r="D1113" s="860"/>
      <c r="E1113" s="860"/>
      <c r="F1113" s="860"/>
      <c r="G1113" s="860"/>
      <c r="H1113" s="860"/>
      <c r="I1113" s="860"/>
      <c r="J1113" s="860"/>
    </row>
    <row r="1114" spans="1:17" hidden="1" x14ac:dyDescent="0.25">
      <c r="A1114" s="30"/>
      <c r="B1114" s="11"/>
      <c r="C1114" s="17"/>
      <c r="D1114" s="17"/>
      <c r="E1114" s="17"/>
      <c r="F1114" s="17"/>
      <c r="I1114" s="850" t="s">
        <v>172</v>
      </c>
      <c r="J1114" s="850"/>
    </row>
    <row r="1115" spans="1:17" ht="56.25" hidden="1" x14ac:dyDescent="0.25">
      <c r="A1115" s="167" t="s">
        <v>24</v>
      </c>
      <c r="B1115" s="167" t="s">
        <v>14</v>
      </c>
      <c r="C1115" s="167" t="s">
        <v>74</v>
      </c>
      <c r="D1115" s="167" t="s">
        <v>117</v>
      </c>
      <c r="F1115" s="17"/>
      <c r="I1115" s="133" t="s">
        <v>115</v>
      </c>
      <c r="J1115" s="133" t="s">
        <v>173</v>
      </c>
      <c r="K1115" s="128"/>
    </row>
    <row r="1116" spans="1:17" hidden="1" x14ac:dyDescent="0.25">
      <c r="A1116" s="113">
        <v>1</v>
      </c>
      <c r="B1116" s="113">
        <v>2</v>
      </c>
      <c r="C1116" s="113">
        <v>3</v>
      </c>
      <c r="D1116" s="113">
        <v>4</v>
      </c>
      <c r="E1116" s="78"/>
      <c r="F1116" s="1"/>
      <c r="G1116" s="78"/>
      <c r="H1116" s="78"/>
      <c r="I1116" s="138"/>
      <c r="J1116" s="138"/>
    </row>
    <row r="1117" spans="1:17" hidden="1" x14ac:dyDescent="0.25">
      <c r="A1117" s="167"/>
      <c r="B1117" s="26"/>
      <c r="C1117" s="13"/>
      <c r="D1117" s="165"/>
      <c r="F1117" s="17"/>
      <c r="I1117" s="138"/>
      <c r="J1117" s="138"/>
    </row>
    <row r="1118" spans="1:17" s="78" customFormat="1" hidden="1" x14ac:dyDescent="0.25">
      <c r="A1118" s="167"/>
      <c r="B1118" s="10"/>
      <c r="C1118" s="13"/>
      <c r="D1118" s="165"/>
      <c r="E1118" s="67"/>
      <c r="F1118" s="17"/>
      <c r="G1118" s="67"/>
      <c r="H1118" s="67"/>
      <c r="I1118" s="138"/>
      <c r="J1118" s="138"/>
      <c r="K1118" s="79"/>
      <c r="O1118" s="188"/>
      <c r="P1118" s="188"/>
      <c r="Q1118" s="188"/>
    </row>
    <row r="1119" spans="1:17" hidden="1" x14ac:dyDescent="0.25">
      <c r="A1119" s="167"/>
      <c r="B1119" s="10"/>
      <c r="C1119" s="13"/>
      <c r="D1119" s="165"/>
      <c r="F1119" s="17"/>
      <c r="I1119" s="138"/>
      <c r="J1119" s="138"/>
    </row>
    <row r="1120" spans="1:17" hidden="1" x14ac:dyDescent="0.25">
      <c r="A1120" s="144"/>
      <c r="B1120" s="145" t="s">
        <v>20</v>
      </c>
      <c r="C1120" s="144" t="s">
        <v>21</v>
      </c>
      <c r="D1120" s="146">
        <f>SUM(D1117:D1119)</f>
        <v>0</v>
      </c>
      <c r="F1120" s="17"/>
      <c r="I1120" s="135">
        <f>SUM(I1117:I1119)</f>
        <v>0</v>
      </c>
      <c r="J1120" s="135">
        <f>SUM(J1117:J1119)</f>
        <v>0</v>
      </c>
    </row>
    <row r="1121" spans="1:17" hidden="1" x14ac:dyDescent="0.25">
      <c r="A1121" s="30"/>
      <c r="B1121" s="31"/>
      <c r="C1121" s="30"/>
      <c r="D1121" s="30"/>
      <c r="E1121" s="30"/>
      <c r="F1121" s="30"/>
    </row>
    <row r="1122" spans="1:17" hidden="1" x14ac:dyDescent="0.25">
      <c r="A1122" s="860" t="s">
        <v>141</v>
      </c>
      <c r="B1122" s="860"/>
      <c r="C1122" s="860"/>
      <c r="D1122" s="860"/>
      <c r="E1122" s="860"/>
      <c r="F1122" s="860"/>
      <c r="G1122" s="860"/>
      <c r="H1122" s="860"/>
      <c r="I1122" s="860"/>
      <c r="J1122" s="860"/>
    </row>
    <row r="1123" spans="1:17" hidden="1" x14ac:dyDescent="0.25">
      <c r="A1123" s="30"/>
      <c r="B1123" s="11"/>
      <c r="C1123" s="17"/>
      <c r="D1123" s="17"/>
      <c r="E1123" s="17"/>
      <c r="F1123" s="17"/>
      <c r="I1123" s="850" t="s">
        <v>172</v>
      </c>
      <c r="J1123" s="850"/>
    </row>
    <row r="1124" spans="1:17" ht="56.25" hidden="1" x14ac:dyDescent="0.25">
      <c r="A1124" s="167" t="s">
        <v>24</v>
      </c>
      <c r="B1124" s="167" t="s">
        <v>14</v>
      </c>
      <c r="C1124" s="167" t="s">
        <v>74</v>
      </c>
      <c r="D1124" s="167" t="s">
        <v>117</v>
      </c>
      <c r="F1124" s="17"/>
      <c r="I1124" s="133" t="s">
        <v>115</v>
      </c>
      <c r="J1124" s="133" t="s">
        <v>173</v>
      </c>
      <c r="K1124" s="128"/>
    </row>
    <row r="1125" spans="1:17" hidden="1" x14ac:dyDescent="0.25">
      <c r="A1125" s="113">
        <v>1</v>
      </c>
      <c r="B1125" s="113">
        <v>2</v>
      </c>
      <c r="C1125" s="113">
        <v>3</v>
      </c>
      <c r="D1125" s="113">
        <v>4</v>
      </c>
      <c r="E1125" s="78"/>
      <c r="F1125" s="1"/>
      <c r="G1125" s="78"/>
      <c r="H1125" s="78"/>
      <c r="I1125" s="138"/>
      <c r="J1125" s="138"/>
    </row>
    <row r="1126" spans="1:17" hidden="1" x14ac:dyDescent="0.25">
      <c r="A1126" s="167"/>
      <c r="B1126" s="26"/>
      <c r="C1126" s="13"/>
      <c r="D1126" s="165"/>
      <c r="F1126" s="17"/>
      <c r="I1126" s="138"/>
      <c r="J1126" s="138"/>
    </row>
    <row r="1127" spans="1:17" s="78" customFormat="1" hidden="1" x14ac:dyDescent="0.25">
      <c r="A1127" s="167"/>
      <c r="B1127" s="10"/>
      <c r="C1127" s="13"/>
      <c r="D1127" s="165"/>
      <c r="E1127" s="67"/>
      <c r="F1127" s="17"/>
      <c r="G1127" s="67"/>
      <c r="H1127" s="67"/>
      <c r="I1127" s="138"/>
      <c r="J1127" s="138"/>
      <c r="K1127" s="79"/>
      <c r="O1127" s="188"/>
      <c r="P1127" s="188"/>
      <c r="Q1127" s="188"/>
    </row>
    <row r="1128" spans="1:17" hidden="1" x14ac:dyDescent="0.25">
      <c r="A1128" s="167"/>
      <c r="B1128" s="10"/>
      <c r="C1128" s="13"/>
      <c r="D1128" s="165"/>
      <c r="F1128" s="17"/>
      <c r="I1128" s="138"/>
      <c r="J1128" s="138"/>
    </row>
    <row r="1129" spans="1:17" hidden="1" x14ac:dyDescent="0.25">
      <c r="A1129" s="144"/>
      <c r="B1129" s="145" t="s">
        <v>20</v>
      </c>
      <c r="C1129" s="144" t="s">
        <v>21</v>
      </c>
      <c r="D1129" s="146">
        <f>SUM(D1126:D1128)</f>
        <v>0</v>
      </c>
      <c r="F1129" s="17"/>
      <c r="I1129" s="135">
        <f>SUM(I1126:I1128)</f>
        <v>0</v>
      </c>
      <c r="J1129" s="135">
        <f>SUM(J1126:J1128)</f>
        <v>0</v>
      </c>
    </row>
    <row r="1130" spans="1:17" hidden="1" x14ac:dyDescent="0.25">
      <c r="A1130" s="30"/>
      <c r="B1130" s="31"/>
      <c r="C1130" s="30"/>
      <c r="D1130" s="30"/>
      <c r="E1130" s="30"/>
      <c r="F1130" s="30"/>
    </row>
    <row r="1131" spans="1:17" hidden="1" x14ac:dyDescent="0.25">
      <c r="A1131" s="861" t="s">
        <v>169</v>
      </c>
      <c r="B1131" s="861"/>
      <c r="C1131" s="861"/>
      <c r="D1131" s="861"/>
      <c r="E1131" s="861"/>
      <c r="F1131" s="861"/>
      <c r="G1131" s="861"/>
      <c r="H1131" s="861"/>
      <c r="I1131" s="861"/>
      <c r="J1131" s="861"/>
    </row>
    <row r="1132" spans="1:17" hidden="1" x14ac:dyDescent="0.25">
      <c r="A1132" s="862"/>
      <c r="B1132" s="862"/>
      <c r="C1132" s="862"/>
      <c r="D1132" s="862"/>
      <c r="E1132" s="862"/>
      <c r="F1132" s="862"/>
      <c r="I1132" s="850" t="s">
        <v>172</v>
      </c>
      <c r="J1132" s="850"/>
    </row>
    <row r="1133" spans="1:17" ht="56.25" hidden="1" x14ac:dyDescent="0.25">
      <c r="A1133" s="167" t="s">
        <v>24</v>
      </c>
      <c r="B1133" s="167" t="s">
        <v>14</v>
      </c>
      <c r="C1133" s="167" t="s">
        <v>78</v>
      </c>
      <c r="D1133" s="167" t="s">
        <v>27</v>
      </c>
      <c r="E1133" s="167" t="s">
        <v>79</v>
      </c>
      <c r="F1133" s="167" t="s">
        <v>7</v>
      </c>
      <c r="I1133" s="133" t="s">
        <v>115</v>
      </c>
      <c r="J1133" s="133" t="s">
        <v>173</v>
      </c>
      <c r="K1133" s="81"/>
    </row>
    <row r="1134" spans="1:17" hidden="1" x14ac:dyDescent="0.25">
      <c r="A1134" s="113">
        <v>1</v>
      </c>
      <c r="B1134" s="113">
        <v>2</v>
      </c>
      <c r="C1134" s="113">
        <v>3</v>
      </c>
      <c r="D1134" s="113">
        <v>4</v>
      </c>
      <c r="E1134" s="113">
        <v>5</v>
      </c>
      <c r="F1134" s="113">
        <v>6</v>
      </c>
      <c r="G1134" s="78"/>
      <c r="H1134" s="78"/>
      <c r="I1134" s="138"/>
      <c r="J1134" s="138"/>
    </row>
    <row r="1135" spans="1:17" hidden="1" x14ac:dyDescent="0.25">
      <c r="A1135" s="167">
        <v>1</v>
      </c>
      <c r="B1135" s="10"/>
      <c r="C1135" s="167"/>
      <c r="D1135" s="167"/>
      <c r="E1135" s="165" t="e">
        <f>F1135/D1135</f>
        <v>#DIV/0!</v>
      </c>
      <c r="F1135" s="165"/>
      <c r="I1135" s="138"/>
      <c r="J1135" s="138"/>
    </row>
    <row r="1136" spans="1:17" s="78" customFormat="1" hidden="1" x14ac:dyDescent="0.25">
      <c r="A1136" s="167">
        <v>2</v>
      </c>
      <c r="B1136" s="10"/>
      <c r="C1136" s="14"/>
      <c r="D1136" s="14"/>
      <c r="E1136" s="165" t="e">
        <f t="shared" ref="E1136:E1137" si="25">F1136/D1136</f>
        <v>#DIV/0!</v>
      </c>
      <c r="F1136" s="165"/>
      <c r="G1136" s="67"/>
      <c r="H1136" s="67"/>
      <c r="I1136" s="138"/>
      <c r="J1136" s="138"/>
      <c r="K1136" s="79"/>
      <c r="O1136" s="188"/>
      <c r="P1136" s="188"/>
      <c r="Q1136" s="188"/>
    </row>
    <row r="1137" spans="1:17" hidden="1" x14ac:dyDescent="0.25">
      <c r="A1137" s="167">
        <v>3</v>
      </c>
      <c r="B1137" s="10"/>
      <c r="C1137" s="167"/>
      <c r="D1137" s="167"/>
      <c r="E1137" s="165" t="e">
        <f t="shared" si="25"/>
        <v>#DIV/0!</v>
      </c>
      <c r="F1137" s="165"/>
      <c r="I1137" s="138"/>
      <c r="J1137" s="138"/>
    </row>
    <row r="1138" spans="1:17" hidden="1" x14ac:dyDescent="0.25">
      <c r="A1138" s="144"/>
      <c r="B1138" s="145" t="s">
        <v>20</v>
      </c>
      <c r="C1138" s="144" t="s">
        <v>21</v>
      </c>
      <c r="D1138" s="144" t="s">
        <v>21</v>
      </c>
      <c r="E1138" s="144" t="s">
        <v>21</v>
      </c>
      <c r="F1138" s="146">
        <f>F1137+F1136+F1135</f>
        <v>0</v>
      </c>
      <c r="I1138" s="135">
        <f>SUM(I1135:I1137)</f>
        <v>0</v>
      </c>
      <c r="J1138" s="135">
        <f>SUM(J1135:J1137)</f>
        <v>0</v>
      </c>
    </row>
    <row r="1139" spans="1:17" hidden="1" x14ac:dyDescent="0.25">
      <c r="A1139" s="30"/>
      <c r="B1139" s="31"/>
      <c r="C1139" s="30"/>
      <c r="D1139" s="30"/>
      <c r="E1139" s="30"/>
      <c r="F1139" s="30"/>
    </row>
    <row r="1140" spans="1:17" hidden="1" x14ac:dyDescent="0.25">
      <c r="A1140" s="30"/>
      <c r="B1140" s="31"/>
      <c r="C1140" s="30"/>
      <c r="D1140" s="30"/>
      <c r="E1140" s="30"/>
      <c r="F1140" s="30"/>
    </row>
    <row r="1141" spans="1:17" x14ac:dyDescent="0.25">
      <c r="A1141" s="863" t="s">
        <v>181</v>
      </c>
      <c r="B1141" s="863"/>
      <c r="C1141" s="863"/>
      <c r="D1141" s="863"/>
      <c r="E1141" s="863"/>
      <c r="F1141" s="863"/>
      <c r="G1141" s="863"/>
      <c r="H1141" s="863"/>
      <c r="I1141" s="863"/>
      <c r="J1141" s="863"/>
    </row>
    <row r="1142" spans="1:17" x14ac:dyDescent="0.25">
      <c r="A1142" s="30"/>
      <c r="B1142" s="31"/>
      <c r="C1142" s="30"/>
      <c r="D1142" s="30"/>
      <c r="E1142" s="30"/>
      <c r="F1142" s="30"/>
    </row>
    <row r="1143" spans="1:17" hidden="1" x14ac:dyDescent="0.25">
      <c r="A1143" s="865" t="s">
        <v>142</v>
      </c>
      <c r="B1143" s="865"/>
      <c r="C1143" s="865"/>
      <c r="D1143" s="865"/>
      <c r="E1143" s="865"/>
      <c r="F1143" s="865"/>
      <c r="G1143" s="865"/>
      <c r="H1143" s="865"/>
      <c r="I1143" s="865"/>
      <c r="J1143" s="865"/>
      <c r="K1143" s="123"/>
    </row>
    <row r="1144" spans="1:17" hidden="1" x14ac:dyDescent="0.25">
      <c r="A1144" s="166"/>
      <c r="B1144" s="34"/>
      <c r="C1144" s="166"/>
      <c r="D1144" s="166"/>
      <c r="E1144" s="166"/>
      <c r="F1144" s="166"/>
      <c r="I1144" s="850" t="s">
        <v>172</v>
      </c>
      <c r="J1144" s="850"/>
    </row>
    <row r="1145" spans="1:17" ht="56.25" hidden="1" x14ac:dyDescent="0.25">
      <c r="A1145" s="167" t="s">
        <v>24</v>
      </c>
      <c r="B1145" s="167" t="s">
        <v>14</v>
      </c>
      <c r="C1145" s="167" t="s">
        <v>65</v>
      </c>
      <c r="D1145" s="167" t="s">
        <v>59</v>
      </c>
      <c r="E1145" s="167" t="s">
        <v>60</v>
      </c>
      <c r="F1145" s="167" t="s">
        <v>159</v>
      </c>
      <c r="I1145" s="133" t="s">
        <v>115</v>
      </c>
      <c r="J1145" s="133" t="s">
        <v>173</v>
      </c>
      <c r="K1145" s="122"/>
    </row>
    <row r="1146" spans="1:17" hidden="1" x14ac:dyDescent="0.25">
      <c r="A1146" s="113">
        <v>1</v>
      </c>
      <c r="B1146" s="113">
        <v>2</v>
      </c>
      <c r="C1146" s="113">
        <v>3</v>
      </c>
      <c r="D1146" s="113">
        <v>4</v>
      </c>
      <c r="E1146" s="113">
        <v>5</v>
      </c>
      <c r="F1146" s="113">
        <v>6</v>
      </c>
      <c r="G1146" s="78"/>
      <c r="H1146" s="78"/>
      <c r="I1146" s="138"/>
      <c r="J1146" s="138"/>
    </row>
    <row r="1147" spans="1:17" hidden="1" x14ac:dyDescent="0.25">
      <c r="A1147" s="167">
        <v>1</v>
      </c>
      <c r="B1147" s="10" t="s">
        <v>61</v>
      </c>
      <c r="C1147" s="167"/>
      <c r="D1147" s="167"/>
      <c r="E1147" s="165" t="e">
        <f>F1147/D1147/C1147</f>
        <v>#DIV/0!</v>
      </c>
      <c r="F1147" s="165"/>
      <c r="I1147" s="138"/>
      <c r="J1147" s="138"/>
    </row>
    <row r="1148" spans="1:17" s="78" customFormat="1" ht="69.75" hidden="1" x14ac:dyDescent="0.25">
      <c r="A1148" s="167">
        <v>2</v>
      </c>
      <c r="B1148" s="10" t="s">
        <v>62</v>
      </c>
      <c r="C1148" s="167"/>
      <c r="D1148" s="167"/>
      <c r="E1148" s="165" t="e">
        <f t="shared" ref="E1148:E1152" si="26">F1148/D1148/C1148</f>
        <v>#DIV/0!</v>
      </c>
      <c r="F1148" s="165"/>
      <c r="G1148" s="67"/>
      <c r="H1148" s="67"/>
      <c r="I1148" s="138"/>
      <c r="J1148" s="138"/>
      <c r="K1148" s="79"/>
      <c r="O1148" s="188"/>
      <c r="P1148" s="188"/>
      <c r="Q1148" s="188"/>
    </row>
    <row r="1149" spans="1:17" ht="69.75" hidden="1" x14ac:dyDescent="0.25">
      <c r="A1149" s="167">
        <v>3</v>
      </c>
      <c r="B1149" s="10" t="s">
        <v>63</v>
      </c>
      <c r="C1149" s="167"/>
      <c r="D1149" s="167"/>
      <c r="E1149" s="165" t="e">
        <f t="shared" si="26"/>
        <v>#DIV/0!</v>
      </c>
      <c r="F1149" s="165"/>
      <c r="I1149" s="138"/>
      <c r="J1149" s="138"/>
    </row>
    <row r="1150" spans="1:17" hidden="1" x14ac:dyDescent="0.25">
      <c r="A1150" s="167">
        <v>4</v>
      </c>
      <c r="B1150" s="10" t="s">
        <v>64</v>
      </c>
      <c r="C1150" s="167"/>
      <c r="D1150" s="167"/>
      <c r="E1150" s="165" t="e">
        <f t="shared" si="26"/>
        <v>#DIV/0!</v>
      </c>
      <c r="F1150" s="165"/>
      <c r="I1150" s="140"/>
      <c r="J1150" s="140"/>
    </row>
    <row r="1151" spans="1:17" ht="116.25" hidden="1" x14ac:dyDescent="0.25">
      <c r="A1151" s="167">
        <v>5</v>
      </c>
      <c r="B1151" s="10" t="s">
        <v>90</v>
      </c>
      <c r="C1151" s="167"/>
      <c r="D1151" s="167"/>
      <c r="E1151" s="165" t="e">
        <f t="shared" si="26"/>
        <v>#DIV/0!</v>
      </c>
      <c r="F1151" s="165"/>
      <c r="I1151" s="138"/>
      <c r="J1151" s="138"/>
    </row>
    <row r="1152" spans="1:17" hidden="1" x14ac:dyDescent="0.25">
      <c r="A1152" s="167">
        <v>6</v>
      </c>
      <c r="B1152" s="10" t="s">
        <v>91</v>
      </c>
      <c r="C1152" s="167"/>
      <c r="D1152" s="167"/>
      <c r="E1152" s="165" t="e">
        <f t="shared" si="26"/>
        <v>#DIV/0!</v>
      </c>
      <c r="F1152" s="165"/>
      <c r="I1152" s="138"/>
      <c r="J1152" s="138"/>
    </row>
    <row r="1153" spans="1:17" hidden="1" x14ac:dyDescent="0.25">
      <c r="A1153" s="144"/>
      <c r="B1153" s="145" t="s">
        <v>20</v>
      </c>
      <c r="C1153" s="144" t="s">
        <v>21</v>
      </c>
      <c r="D1153" s="144" t="s">
        <v>21</v>
      </c>
      <c r="E1153" s="144" t="s">
        <v>21</v>
      </c>
      <c r="F1153" s="146">
        <f>F1152+F1151+F1150+F1149+F1148+F1147</f>
        <v>0</v>
      </c>
      <c r="I1153" s="135">
        <f>SUM(I1147:I1152)</f>
        <v>0</v>
      </c>
      <c r="J1153" s="135">
        <f>SUM(J1147:J1152)</f>
        <v>0</v>
      </c>
    </row>
    <row r="1154" spans="1:17" hidden="1" x14ac:dyDescent="0.25">
      <c r="A1154" s="17"/>
      <c r="B1154" s="11"/>
      <c r="C1154" s="17"/>
      <c r="D1154" s="17"/>
      <c r="E1154" s="17"/>
      <c r="F1154" s="17"/>
    </row>
    <row r="1155" spans="1:17" hidden="1" x14ac:dyDescent="0.25">
      <c r="A1155" s="865" t="s">
        <v>143</v>
      </c>
      <c r="B1155" s="865"/>
      <c r="C1155" s="865"/>
      <c r="D1155" s="865"/>
      <c r="E1155" s="865"/>
      <c r="F1155" s="865"/>
      <c r="G1155" s="865"/>
      <c r="H1155" s="865"/>
      <c r="I1155" s="865"/>
      <c r="J1155" s="865"/>
    </row>
    <row r="1156" spans="1:17" hidden="1" x14ac:dyDescent="0.25">
      <c r="A1156" s="163"/>
      <c r="B1156" s="24"/>
      <c r="C1156" s="163"/>
      <c r="D1156" s="163"/>
      <c r="E1156" s="163"/>
      <c r="F1156" s="17"/>
      <c r="I1156" s="850" t="s">
        <v>172</v>
      </c>
      <c r="J1156" s="850"/>
    </row>
    <row r="1157" spans="1:17" ht="56.25" hidden="1" x14ac:dyDescent="0.25">
      <c r="A1157" s="167" t="s">
        <v>24</v>
      </c>
      <c r="B1157" s="167" t="s">
        <v>14</v>
      </c>
      <c r="C1157" s="167" t="s">
        <v>66</v>
      </c>
      <c r="D1157" s="167" t="s">
        <v>145</v>
      </c>
      <c r="E1157" s="169" t="s">
        <v>107</v>
      </c>
      <c r="F1157" s="167" t="s">
        <v>144</v>
      </c>
      <c r="I1157" s="133" t="s">
        <v>115</v>
      </c>
      <c r="J1157" s="133" t="s">
        <v>173</v>
      </c>
      <c r="K1157" s="122"/>
    </row>
    <row r="1158" spans="1:17" hidden="1" x14ac:dyDescent="0.25">
      <c r="A1158" s="113">
        <v>1</v>
      </c>
      <c r="B1158" s="113">
        <v>2</v>
      </c>
      <c r="C1158" s="113">
        <v>3</v>
      </c>
      <c r="D1158" s="113">
        <v>4</v>
      </c>
      <c r="E1158" s="1">
        <v>5</v>
      </c>
      <c r="F1158" s="113">
        <v>6</v>
      </c>
      <c r="G1158" s="78"/>
      <c r="H1158" s="78"/>
      <c r="I1158" s="132"/>
      <c r="J1158" s="132"/>
    </row>
    <row r="1159" spans="1:17" ht="46.5" hidden="1" x14ac:dyDescent="0.25">
      <c r="A1159" s="167">
        <v>1</v>
      </c>
      <c r="B1159" s="10" t="s">
        <v>87</v>
      </c>
      <c r="C1159" s="167"/>
      <c r="D1159" s="165" t="e">
        <f>F1159/C1159</f>
        <v>#DIV/0!</v>
      </c>
      <c r="E1159" s="169" t="s">
        <v>12</v>
      </c>
      <c r="F1159" s="165"/>
      <c r="I1159" s="138"/>
      <c r="J1159" s="138"/>
    </row>
    <row r="1160" spans="1:17" s="78" customFormat="1" ht="46.5" hidden="1" x14ac:dyDescent="0.25">
      <c r="A1160" s="167">
        <v>2</v>
      </c>
      <c r="B1160" s="10" t="s">
        <v>198</v>
      </c>
      <c r="C1160" s="167" t="s">
        <v>12</v>
      </c>
      <c r="D1160" s="165"/>
      <c r="E1160" s="169" t="e">
        <f>F1160/D1160</f>
        <v>#DIV/0!</v>
      </c>
      <c r="F1160" s="165"/>
      <c r="G1160" s="67"/>
      <c r="H1160" s="67"/>
      <c r="I1160" s="138"/>
      <c r="J1160" s="138"/>
      <c r="K1160" s="79"/>
      <c r="O1160" s="188"/>
      <c r="P1160" s="188"/>
      <c r="Q1160" s="188"/>
    </row>
    <row r="1161" spans="1:17" hidden="1" x14ac:dyDescent="0.25">
      <c r="A1161" s="144"/>
      <c r="B1161" s="145" t="s">
        <v>20</v>
      </c>
      <c r="C1161" s="144" t="s">
        <v>12</v>
      </c>
      <c r="D1161" s="144" t="s">
        <v>12</v>
      </c>
      <c r="E1161" s="144" t="s">
        <v>12</v>
      </c>
      <c r="F1161" s="146">
        <f>F1159+F1160</f>
        <v>0</v>
      </c>
      <c r="I1161" s="131">
        <f>SUM(I1159:I1160)</f>
        <v>0</v>
      </c>
      <c r="J1161" s="131">
        <f>SUM(J1159:J1160)</f>
        <v>0</v>
      </c>
    </row>
    <row r="1162" spans="1:17" hidden="1" x14ac:dyDescent="0.25">
      <c r="A1162" s="17"/>
      <c r="B1162" s="11"/>
      <c r="C1162" s="17"/>
      <c r="D1162" s="17"/>
      <c r="E1162" s="17"/>
      <c r="F1162" s="17"/>
    </row>
    <row r="1163" spans="1:17" hidden="1" x14ac:dyDescent="0.25">
      <c r="A1163" s="861" t="s">
        <v>146</v>
      </c>
      <c r="B1163" s="861"/>
      <c r="C1163" s="861"/>
      <c r="D1163" s="861"/>
      <c r="E1163" s="861"/>
      <c r="F1163" s="861"/>
      <c r="G1163" s="861"/>
      <c r="H1163" s="861"/>
      <c r="I1163" s="861"/>
      <c r="J1163" s="861"/>
    </row>
    <row r="1164" spans="1:17" hidden="1" x14ac:dyDescent="0.25">
      <c r="A1164" s="172"/>
      <c r="B1164" s="172"/>
      <c r="C1164" s="172"/>
      <c r="D1164" s="172"/>
      <c r="E1164" s="172"/>
      <c r="F1164" s="172"/>
      <c r="G1164" s="172"/>
      <c r="H1164" s="172"/>
      <c r="I1164" s="850" t="s">
        <v>172</v>
      </c>
      <c r="J1164" s="850"/>
    </row>
    <row r="1165" spans="1:17" s="17" customFormat="1" ht="56.25" hidden="1" x14ac:dyDescent="0.25">
      <c r="A1165" s="167" t="s">
        <v>24</v>
      </c>
      <c r="B1165" s="167" t="s">
        <v>0</v>
      </c>
      <c r="C1165" s="167" t="s">
        <v>69</v>
      </c>
      <c r="D1165" s="167" t="s">
        <v>67</v>
      </c>
      <c r="E1165" s="167" t="s">
        <v>70</v>
      </c>
      <c r="F1165" s="167" t="s">
        <v>7</v>
      </c>
      <c r="I1165" s="133" t="s">
        <v>115</v>
      </c>
      <c r="J1165" s="133" t="s">
        <v>173</v>
      </c>
      <c r="K1165" s="81"/>
      <c r="O1165" s="20"/>
      <c r="P1165" s="20"/>
      <c r="Q1165" s="20"/>
    </row>
    <row r="1166" spans="1:17" s="17" customFormat="1" hidden="1" x14ac:dyDescent="0.25">
      <c r="A1166" s="113">
        <v>1</v>
      </c>
      <c r="B1166" s="113">
        <v>2</v>
      </c>
      <c r="C1166" s="113">
        <v>4</v>
      </c>
      <c r="D1166" s="113">
        <v>5</v>
      </c>
      <c r="E1166" s="113">
        <v>6</v>
      </c>
      <c r="F1166" s="113">
        <v>7</v>
      </c>
      <c r="G1166" s="1"/>
      <c r="H1166" s="1"/>
      <c r="I1166" s="135"/>
      <c r="J1166" s="135"/>
      <c r="K1166" s="19"/>
      <c r="O1166" s="20"/>
      <c r="P1166" s="20"/>
      <c r="Q1166" s="20"/>
    </row>
    <row r="1167" spans="1:17" s="17" customFormat="1" hidden="1" x14ac:dyDescent="0.25">
      <c r="A1167" s="167">
        <v>1</v>
      </c>
      <c r="B1167" s="10" t="s">
        <v>92</v>
      </c>
      <c r="C1167" s="165" t="e">
        <f>F1167/D1167</f>
        <v>#DIV/0!</v>
      </c>
      <c r="D1167" s="165"/>
      <c r="E1167" s="165"/>
      <c r="F1167" s="165"/>
      <c r="I1167" s="138"/>
      <c r="J1167" s="138"/>
      <c r="K1167" s="19"/>
      <c r="O1167" s="20"/>
      <c r="P1167" s="20"/>
      <c r="Q1167" s="20"/>
    </row>
    <row r="1168" spans="1:17" s="1" customFormat="1" hidden="1" x14ac:dyDescent="0.25">
      <c r="A1168" s="167">
        <v>2</v>
      </c>
      <c r="B1168" s="10" t="s">
        <v>68</v>
      </c>
      <c r="C1168" s="165" t="e">
        <f t="shared" ref="C1168:C1171" si="27">F1168/D1168</f>
        <v>#DIV/0!</v>
      </c>
      <c r="D1168" s="165"/>
      <c r="E1168" s="165"/>
      <c r="F1168" s="165"/>
      <c r="G1168" s="17"/>
      <c r="H1168" s="17"/>
      <c r="I1168" s="138"/>
      <c r="J1168" s="138"/>
      <c r="K1168" s="104"/>
      <c r="O1168" s="191"/>
      <c r="P1168" s="191"/>
      <c r="Q1168" s="191"/>
    </row>
    <row r="1169" spans="1:17" s="17" customFormat="1" hidden="1" x14ac:dyDescent="0.25">
      <c r="A1169" s="167">
        <v>3</v>
      </c>
      <c r="B1169" s="10" t="s">
        <v>93</v>
      </c>
      <c r="C1169" s="165" t="e">
        <f t="shared" si="27"/>
        <v>#DIV/0!</v>
      </c>
      <c r="D1169" s="165"/>
      <c r="E1169" s="165"/>
      <c r="F1169" s="165"/>
      <c r="I1169" s="138"/>
      <c r="J1169" s="138"/>
      <c r="K1169" s="19"/>
      <c r="O1169" s="20"/>
      <c r="P1169" s="20"/>
      <c r="Q1169" s="20"/>
    </row>
    <row r="1170" spans="1:17" s="17" customFormat="1" hidden="1" x14ac:dyDescent="0.25">
      <c r="A1170" s="167">
        <v>4</v>
      </c>
      <c r="B1170" s="10" t="s">
        <v>94</v>
      </c>
      <c r="C1170" s="165" t="e">
        <f t="shared" si="27"/>
        <v>#DIV/0!</v>
      </c>
      <c r="D1170" s="165"/>
      <c r="E1170" s="165"/>
      <c r="F1170" s="165"/>
      <c r="I1170" s="138"/>
      <c r="J1170" s="138"/>
      <c r="K1170" s="19"/>
      <c r="O1170" s="20"/>
      <c r="P1170" s="20"/>
      <c r="Q1170" s="20"/>
    </row>
    <row r="1171" spans="1:17" s="17" customFormat="1" hidden="1" x14ac:dyDescent="0.25">
      <c r="A1171" s="167">
        <v>5</v>
      </c>
      <c r="B1171" s="10" t="s">
        <v>192</v>
      </c>
      <c r="C1171" s="165" t="e">
        <f t="shared" si="27"/>
        <v>#DIV/0!</v>
      </c>
      <c r="D1171" s="165"/>
      <c r="E1171" s="165"/>
      <c r="F1171" s="165"/>
      <c r="I1171" s="138"/>
      <c r="J1171" s="138"/>
      <c r="K1171" s="19"/>
      <c r="O1171" s="20"/>
      <c r="P1171" s="20"/>
      <c r="Q1171" s="20"/>
    </row>
    <row r="1172" spans="1:17" s="17" customFormat="1" hidden="1" x14ac:dyDescent="0.25">
      <c r="A1172" s="144"/>
      <c r="B1172" s="145" t="s">
        <v>20</v>
      </c>
      <c r="C1172" s="144" t="s">
        <v>21</v>
      </c>
      <c r="D1172" s="144" t="s">
        <v>21</v>
      </c>
      <c r="E1172" s="144" t="s">
        <v>21</v>
      </c>
      <c r="F1172" s="146">
        <f>SUM(F1167:F1171)</f>
        <v>0</v>
      </c>
      <c r="I1172" s="135">
        <f>SUM(I1167:I1171)</f>
        <v>0</v>
      </c>
      <c r="J1172" s="135">
        <f>SUM(J1167:J1171)</f>
        <v>0</v>
      </c>
      <c r="K1172" s="19"/>
      <c r="O1172" s="20"/>
      <c r="P1172" s="20"/>
      <c r="Q1172" s="20"/>
    </row>
    <row r="1173" spans="1:17" s="17" customFormat="1" hidden="1" x14ac:dyDescent="0.25">
      <c r="B1173" s="11"/>
      <c r="G1173" s="67"/>
      <c r="H1173" s="67"/>
      <c r="I1173" s="67"/>
      <c r="J1173" s="67"/>
      <c r="K1173" s="19"/>
      <c r="O1173" s="20"/>
      <c r="P1173" s="20"/>
      <c r="Q1173" s="20"/>
    </row>
    <row r="1174" spans="1:17" s="17" customFormat="1" hidden="1" x14ac:dyDescent="0.25">
      <c r="A1174" s="866" t="s">
        <v>140</v>
      </c>
      <c r="B1174" s="866"/>
      <c r="C1174" s="866"/>
      <c r="D1174" s="866"/>
      <c r="E1174" s="866"/>
      <c r="F1174" s="866"/>
      <c r="G1174" s="866"/>
      <c r="H1174" s="866"/>
      <c r="I1174" s="866"/>
      <c r="J1174" s="866"/>
      <c r="K1174" s="19"/>
      <c r="O1174" s="20"/>
      <c r="P1174" s="20"/>
      <c r="Q1174" s="20"/>
    </row>
    <row r="1175" spans="1:17" hidden="1" x14ac:dyDescent="0.25">
      <c r="A1175" s="32"/>
      <c r="B1175" s="11"/>
      <c r="C1175" s="17"/>
      <c r="D1175" s="17"/>
      <c r="E1175" s="17"/>
      <c r="F1175" s="17"/>
      <c r="I1175" s="850" t="s">
        <v>172</v>
      </c>
      <c r="J1175" s="850"/>
    </row>
    <row r="1176" spans="1:17" ht="56.25" hidden="1" x14ac:dyDescent="0.25">
      <c r="A1176" s="167" t="s">
        <v>24</v>
      </c>
      <c r="B1176" s="167" t="s">
        <v>14</v>
      </c>
      <c r="C1176" s="167" t="s">
        <v>71</v>
      </c>
      <c r="D1176" s="167" t="s">
        <v>72</v>
      </c>
      <c r="E1176" s="167" t="s">
        <v>147</v>
      </c>
      <c r="I1176" s="133" t="s">
        <v>115</v>
      </c>
      <c r="J1176" s="133" t="s">
        <v>173</v>
      </c>
      <c r="K1176" s="127"/>
    </row>
    <row r="1177" spans="1:17" hidden="1" x14ac:dyDescent="0.25">
      <c r="A1177" s="113">
        <v>1</v>
      </c>
      <c r="B1177" s="113">
        <v>2</v>
      </c>
      <c r="C1177" s="113">
        <v>3</v>
      </c>
      <c r="D1177" s="113">
        <v>4</v>
      </c>
      <c r="E1177" s="113">
        <v>5</v>
      </c>
      <c r="F1177" s="78"/>
      <c r="G1177" s="78"/>
      <c r="H1177" s="78"/>
      <c r="I1177" s="135"/>
      <c r="J1177" s="135"/>
    </row>
    <row r="1178" spans="1:17" hidden="1" x14ac:dyDescent="0.25">
      <c r="A1178" s="167">
        <v>1</v>
      </c>
      <c r="B1178" s="10"/>
      <c r="C1178" s="167"/>
      <c r="D1178" s="13"/>
      <c r="E1178" s="165"/>
      <c r="I1178" s="138"/>
      <c r="J1178" s="138"/>
    </row>
    <row r="1179" spans="1:17" s="78" customFormat="1" hidden="1" x14ac:dyDescent="0.25">
      <c r="A1179" s="167">
        <v>2</v>
      </c>
      <c r="B1179" s="10"/>
      <c r="C1179" s="167"/>
      <c r="D1179" s="13"/>
      <c r="E1179" s="165"/>
      <c r="F1179" s="67"/>
      <c r="G1179" s="67"/>
      <c r="H1179" s="67"/>
      <c r="I1179" s="138"/>
      <c r="J1179" s="138"/>
      <c r="K1179" s="79"/>
      <c r="O1179" s="188"/>
      <c r="P1179" s="188"/>
      <c r="Q1179" s="188"/>
    </row>
    <row r="1180" spans="1:17" hidden="1" x14ac:dyDescent="0.25">
      <c r="A1180" s="167">
        <v>3</v>
      </c>
      <c r="B1180" s="10"/>
      <c r="C1180" s="167"/>
      <c r="D1180" s="13"/>
      <c r="E1180" s="165"/>
      <c r="I1180" s="138"/>
      <c r="J1180" s="138"/>
      <c r="P1180" s="106"/>
      <c r="Q1180" s="195"/>
    </row>
    <row r="1181" spans="1:17" hidden="1" x14ac:dyDescent="0.25">
      <c r="A1181" s="167">
        <v>4</v>
      </c>
      <c r="B1181" s="10"/>
      <c r="C1181" s="167"/>
      <c r="D1181" s="13"/>
      <c r="E1181" s="165"/>
      <c r="I1181" s="138"/>
      <c r="J1181" s="138"/>
      <c r="P1181" s="106"/>
      <c r="Q1181" s="195"/>
    </row>
    <row r="1182" spans="1:17" hidden="1" x14ac:dyDescent="0.25">
      <c r="A1182" s="144"/>
      <c r="B1182" s="145" t="s">
        <v>20</v>
      </c>
      <c r="C1182" s="144" t="s">
        <v>21</v>
      </c>
      <c r="D1182" s="144" t="s">
        <v>21</v>
      </c>
      <c r="E1182" s="146">
        <f>SUM(E1178:E1181)</f>
        <v>0</v>
      </c>
      <c r="I1182" s="135">
        <f>SUM(I1178:I1181)</f>
        <v>0</v>
      </c>
      <c r="J1182" s="135">
        <f>SUM(J1178:J1181)</f>
        <v>0</v>
      </c>
      <c r="P1182" s="106"/>
      <c r="Q1182" s="195"/>
    </row>
    <row r="1183" spans="1:17" x14ac:dyDescent="0.25">
      <c r="A1183" s="17"/>
      <c r="B1183" s="11"/>
      <c r="C1183" s="17"/>
      <c r="D1183" s="17"/>
      <c r="E1183" s="17"/>
      <c r="F1183" s="17"/>
      <c r="P1183" s="106"/>
      <c r="Q1183" s="195"/>
    </row>
    <row r="1184" spans="1:17" x14ac:dyDescent="0.25">
      <c r="A1184" s="860" t="s">
        <v>118</v>
      </c>
      <c r="B1184" s="860"/>
      <c r="C1184" s="860"/>
      <c r="D1184" s="860"/>
      <c r="E1184" s="860"/>
      <c r="F1184" s="860"/>
      <c r="G1184" s="860"/>
      <c r="H1184" s="860"/>
      <c r="I1184" s="860"/>
      <c r="J1184" s="860"/>
      <c r="P1184" s="106"/>
    </row>
    <row r="1185" spans="1:17" x14ac:dyDescent="0.25">
      <c r="A1185" s="30"/>
      <c r="B1185" s="11"/>
      <c r="C1185" s="17"/>
      <c r="D1185" s="17"/>
      <c r="E1185" s="17"/>
      <c r="F1185" s="17"/>
      <c r="P1185" s="106"/>
    </row>
    <row r="1186" spans="1:17" x14ac:dyDescent="0.25">
      <c r="A1186" s="30"/>
      <c r="B1186" s="11"/>
      <c r="C1186" s="17"/>
      <c r="D1186" s="17"/>
      <c r="E1186" s="17"/>
      <c r="F1186" s="17"/>
      <c r="I1186" s="850" t="s">
        <v>172</v>
      </c>
      <c r="J1186" s="850"/>
      <c r="K1186" s="128"/>
    </row>
    <row r="1187" spans="1:17" ht="56.25" x14ac:dyDescent="0.25">
      <c r="A1187" s="167" t="s">
        <v>24</v>
      </c>
      <c r="B1187" s="167" t="s">
        <v>14</v>
      </c>
      <c r="C1187" s="167" t="s">
        <v>74</v>
      </c>
      <c r="D1187" s="167" t="s">
        <v>117</v>
      </c>
      <c r="F1187" s="17"/>
      <c r="I1187" s="133" t="s">
        <v>115</v>
      </c>
      <c r="J1187" s="133" t="s">
        <v>173</v>
      </c>
      <c r="P1187" s="106"/>
    </row>
    <row r="1188" spans="1:17" x14ac:dyDescent="0.25">
      <c r="A1188" s="113">
        <v>1</v>
      </c>
      <c r="B1188" s="113">
        <v>2</v>
      </c>
      <c r="C1188" s="113">
        <v>3</v>
      </c>
      <c r="D1188" s="113">
        <v>4</v>
      </c>
      <c r="E1188" s="78"/>
      <c r="F1188" s="1"/>
      <c r="G1188" s="78"/>
      <c r="H1188" s="78"/>
      <c r="I1188" s="135"/>
      <c r="J1188" s="135"/>
      <c r="P1188" s="106"/>
    </row>
    <row r="1189" spans="1:17" ht="46.5" x14ac:dyDescent="0.25">
      <c r="A1189" s="167">
        <v>1</v>
      </c>
      <c r="B1189" s="15" t="s">
        <v>256</v>
      </c>
      <c r="C1189" s="13">
        <v>1</v>
      </c>
      <c r="D1189" s="165"/>
      <c r="F1189" s="17"/>
      <c r="I1189" s="138"/>
      <c r="J1189" s="138"/>
      <c r="P1189" s="106"/>
    </row>
    <row r="1190" spans="1:17" s="78" customFormat="1" x14ac:dyDescent="0.25">
      <c r="A1190" s="167"/>
      <c r="B1190" s="15"/>
      <c r="C1190" s="13"/>
      <c r="D1190" s="165"/>
      <c r="E1190" s="67"/>
      <c r="F1190" s="36"/>
      <c r="G1190" s="67"/>
      <c r="H1190" s="67"/>
      <c r="I1190" s="138"/>
      <c r="J1190" s="138"/>
      <c r="K1190" s="79"/>
      <c r="O1190" s="188"/>
      <c r="P1190" s="186"/>
      <c r="Q1190" s="188"/>
    </row>
    <row r="1191" spans="1:17" hidden="1" x14ac:dyDescent="0.25">
      <c r="A1191" s="167"/>
      <c r="B1191" s="15"/>
      <c r="C1191" s="13"/>
      <c r="D1191" s="165"/>
      <c r="F1191" s="17"/>
      <c r="I1191" s="138"/>
      <c r="J1191" s="138"/>
      <c r="P1191" s="106"/>
      <c r="Q1191" s="195"/>
    </row>
    <row r="1192" spans="1:17" hidden="1" x14ac:dyDescent="0.25">
      <c r="A1192" s="167"/>
      <c r="B1192" s="15"/>
      <c r="C1192" s="13"/>
      <c r="D1192" s="165"/>
      <c r="F1192" s="17"/>
      <c r="I1192" s="138"/>
      <c r="J1192" s="138"/>
      <c r="P1192" s="106"/>
      <c r="Q1192" s="195"/>
    </row>
    <row r="1193" spans="1:17" x14ac:dyDescent="0.25">
      <c r="A1193" s="144"/>
      <c r="B1193" s="145" t="s">
        <v>20</v>
      </c>
      <c r="C1193" s="144" t="s">
        <v>21</v>
      </c>
      <c r="D1193" s="146">
        <f>SUM(D1189:D1192)</f>
        <v>0</v>
      </c>
      <c r="F1193" s="17"/>
      <c r="I1193" s="135">
        <f>SUM(I1189:I1192)</f>
        <v>0</v>
      </c>
      <c r="J1193" s="135">
        <f>SUM(J1189:J1192)</f>
        <v>0</v>
      </c>
      <c r="P1193" s="106"/>
      <c r="Q1193" s="195"/>
    </row>
    <row r="1194" spans="1:17" x14ac:dyDescent="0.25">
      <c r="A1194" s="35"/>
      <c r="B1194" s="11"/>
      <c r="C1194" s="17"/>
      <c r="D1194" s="17"/>
      <c r="E1194" s="17"/>
      <c r="F1194" s="17"/>
      <c r="P1194" s="106"/>
      <c r="Q1194" s="195"/>
    </row>
    <row r="1195" spans="1:17" hidden="1" x14ac:dyDescent="0.25">
      <c r="A1195" s="864" t="s">
        <v>148</v>
      </c>
      <c r="B1195" s="864"/>
      <c r="C1195" s="864"/>
      <c r="D1195" s="864"/>
      <c r="E1195" s="864"/>
      <c r="F1195" s="864"/>
      <c r="G1195" s="864"/>
      <c r="H1195" s="864"/>
      <c r="I1195" s="864"/>
      <c r="J1195" s="864"/>
      <c r="P1195" s="106"/>
    </row>
    <row r="1196" spans="1:17" hidden="1" x14ac:dyDescent="0.25">
      <c r="A1196" s="30"/>
      <c r="B1196" s="11"/>
      <c r="C1196" s="17"/>
      <c r="D1196" s="17"/>
      <c r="E1196" s="17"/>
      <c r="F1196" s="17"/>
      <c r="P1196" s="106"/>
    </row>
    <row r="1197" spans="1:17" hidden="1" x14ac:dyDescent="0.25">
      <c r="A1197" s="30"/>
      <c r="B1197" s="11"/>
      <c r="C1197" s="17"/>
      <c r="D1197" s="17"/>
      <c r="E1197" s="17"/>
      <c r="F1197" s="17"/>
      <c r="I1197" s="850" t="s">
        <v>172</v>
      </c>
      <c r="J1197" s="850"/>
      <c r="K1197" s="129"/>
      <c r="P1197" s="106"/>
    </row>
    <row r="1198" spans="1:17" ht="56.25" hidden="1" x14ac:dyDescent="0.25">
      <c r="A1198" s="167" t="s">
        <v>24</v>
      </c>
      <c r="B1198" s="167" t="s">
        <v>14</v>
      </c>
      <c r="C1198" s="167" t="s">
        <v>74</v>
      </c>
      <c r="D1198" s="167" t="s">
        <v>117</v>
      </c>
      <c r="F1198" s="17"/>
      <c r="I1198" s="133" t="s">
        <v>115</v>
      </c>
      <c r="J1198" s="133" t="s">
        <v>173</v>
      </c>
      <c r="P1198" s="106"/>
    </row>
    <row r="1199" spans="1:17" hidden="1" x14ac:dyDescent="0.25">
      <c r="A1199" s="113">
        <v>1</v>
      </c>
      <c r="B1199" s="113">
        <v>2</v>
      </c>
      <c r="C1199" s="113">
        <v>3</v>
      </c>
      <c r="D1199" s="113">
        <v>4</v>
      </c>
      <c r="E1199" s="78"/>
      <c r="F1199" s="1"/>
      <c r="G1199" s="78"/>
      <c r="H1199" s="78"/>
      <c r="I1199" s="135"/>
      <c r="J1199" s="135"/>
      <c r="P1199" s="106"/>
    </row>
    <row r="1200" spans="1:17" hidden="1" x14ac:dyDescent="0.25">
      <c r="A1200" s="167">
        <v>1</v>
      </c>
      <c r="B1200" s="15"/>
      <c r="C1200" s="13"/>
      <c r="D1200" s="165"/>
      <c r="F1200" s="17"/>
      <c r="G1200" s="75"/>
      <c r="I1200" s="138"/>
      <c r="J1200" s="138"/>
      <c r="P1200" s="106"/>
    </row>
    <row r="1201" spans="1:17" s="78" customFormat="1" hidden="1" x14ac:dyDescent="0.25">
      <c r="A1201" s="167">
        <v>2</v>
      </c>
      <c r="B1201" s="15"/>
      <c r="C1201" s="13"/>
      <c r="D1201" s="165"/>
      <c r="E1201" s="67"/>
      <c r="F1201" s="17"/>
      <c r="G1201" s="67"/>
      <c r="H1201" s="67"/>
      <c r="I1201" s="138"/>
      <c r="J1201" s="138"/>
      <c r="K1201" s="79"/>
      <c r="O1201" s="188"/>
      <c r="P1201" s="186"/>
      <c r="Q1201" s="188"/>
    </row>
    <row r="1202" spans="1:17" hidden="1" x14ac:dyDescent="0.25">
      <c r="A1202" s="167"/>
      <c r="B1202" s="15"/>
      <c r="C1202" s="13"/>
      <c r="D1202" s="165"/>
      <c r="F1202" s="17"/>
      <c r="I1202" s="138"/>
      <c r="J1202" s="138"/>
      <c r="P1202" s="106"/>
      <c r="Q1202" s="195"/>
    </row>
    <row r="1203" spans="1:17" hidden="1" x14ac:dyDescent="0.25">
      <c r="A1203" s="167"/>
      <c r="B1203" s="15"/>
      <c r="C1203" s="13"/>
      <c r="D1203" s="165"/>
      <c r="F1203" s="17"/>
      <c r="I1203" s="138"/>
      <c r="J1203" s="138"/>
      <c r="P1203" s="106"/>
      <c r="Q1203" s="195"/>
    </row>
    <row r="1204" spans="1:17" hidden="1" x14ac:dyDescent="0.25">
      <c r="A1204" s="144"/>
      <c r="B1204" s="145" t="s">
        <v>20</v>
      </c>
      <c r="C1204" s="144" t="s">
        <v>21</v>
      </c>
      <c r="D1204" s="146">
        <f>SUM(D1200:D1203)</f>
        <v>0</v>
      </c>
      <c r="F1204" s="17"/>
      <c r="I1204" s="135">
        <f>SUM(I1200:I1203)</f>
        <v>0</v>
      </c>
      <c r="J1204" s="135">
        <f>SUM(J1200:J1203)</f>
        <v>0</v>
      </c>
      <c r="P1204" s="106"/>
      <c r="Q1204" s="195"/>
    </row>
    <row r="1205" spans="1:17" hidden="1" x14ac:dyDescent="0.25">
      <c r="A1205" s="35"/>
      <c r="B1205" s="11"/>
      <c r="C1205" s="17"/>
      <c r="D1205" s="17"/>
      <c r="E1205" s="17"/>
      <c r="F1205" s="17"/>
      <c r="P1205" s="106"/>
      <c r="Q1205" s="195"/>
    </row>
    <row r="1206" spans="1:17" hidden="1" x14ac:dyDescent="0.25">
      <c r="A1206" s="861" t="s">
        <v>150</v>
      </c>
      <c r="B1206" s="861"/>
      <c r="C1206" s="861"/>
      <c r="D1206" s="861"/>
      <c r="E1206" s="861"/>
      <c r="F1206" s="861"/>
      <c r="G1206" s="861"/>
      <c r="H1206" s="861"/>
      <c r="I1206" s="861"/>
      <c r="J1206" s="861"/>
      <c r="P1206" s="106"/>
    </row>
    <row r="1207" spans="1:17" hidden="1" x14ac:dyDescent="0.25">
      <c r="A1207" s="862"/>
      <c r="B1207" s="862"/>
      <c r="C1207" s="862"/>
      <c r="D1207" s="862"/>
      <c r="E1207" s="862"/>
      <c r="F1207" s="17"/>
      <c r="I1207" s="850" t="s">
        <v>172</v>
      </c>
      <c r="J1207" s="850"/>
      <c r="P1207" s="106"/>
    </row>
    <row r="1208" spans="1:17" ht="56.25" hidden="1" x14ac:dyDescent="0.25">
      <c r="A1208" s="167" t="s">
        <v>15</v>
      </c>
      <c r="B1208" s="167" t="s">
        <v>14</v>
      </c>
      <c r="C1208" s="167" t="s">
        <v>27</v>
      </c>
      <c r="D1208" s="167" t="s">
        <v>75</v>
      </c>
      <c r="E1208" s="167" t="s">
        <v>7</v>
      </c>
      <c r="I1208" s="133" t="s">
        <v>115</v>
      </c>
      <c r="J1208" s="133" t="s">
        <v>173</v>
      </c>
      <c r="P1208" s="106"/>
    </row>
    <row r="1209" spans="1:17" hidden="1" x14ac:dyDescent="0.25">
      <c r="A1209" s="113">
        <v>1</v>
      </c>
      <c r="B1209" s="113">
        <v>2</v>
      </c>
      <c r="C1209" s="113">
        <v>3</v>
      </c>
      <c r="D1209" s="113">
        <v>4</v>
      </c>
      <c r="E1209" s="113">
        <v>5</v>
      </c>
      <c r="F1209" s="78"/>
      <c r="G1209" s="78"/>
      <c r="H1209" s="78"/>
      <c r="I1209" s="135"/>
      <c r="J1209" s="135"/>
      <c r="P1209" s="106"/>
    </row>
    <row r="1210" spans="1:17" hidden="1" x14ac:dyDescent="0.25">
      <c r="A1210" s="167"/>
      <c r="B1210" s="10"/>
      <c r="C1210" s="167"/>
      <c r="D1210" s="165"/>
      <c r="E1210" s="165"/>
      <c r="I1210" s="138"/>
      <c r="J1210" s="138"/>
      <c r="P1210" s="106"/>
    </row>
    <row r="1211" spans="1:17" s="78" customFormat="1" hidden="1" x14ac:dyDescent="0.25">
      <c r="A1211" s="167"/>
      <c r="B1211" s="10"/>
      <c r="C1211" s="167"/>
      <c r="D1211" s="165"/>
      <c r="E1211" s="165"/>
      <c r="F1211" s="67"/>
      <c r="G1211" s="67"/>
      <c r="H1211" s="67"/>
      <c r="I1211" s="138"/>
      <c r="J1211" s="138"/>
      <c r="K1211" s="79"/>
      <c r="O1211" s="188"/>
      <c r="P1211" s="186"/>
      <c r="Q1211" s="188"/>
    </row>
    <row r="1212" spans="1:17" hidden="1" x14ac:dyDescent="0.25">
      <c r="A1212" s="167"/>
      <c r="B1212" s="10"/>
      <c r="C1212" s="167"/>
      <c r="D1212" s="165"/>
      <c r="E1212" s="165"/>
      <c r="I1212" s="138"/>
      <c r="J1212" s="138"/>
      <c r="P1212" s="106"/>
      <c r="Q1212" s="195"/>
    </row>
    <row r="1213" spans="1:17" hidden="1" x14ac:dyDescent="0.25">
      <c r="A1213" s="167"/>
      <c r="B1213" s="10"/>
      <c r="C1213" s="167"/>
      <c r="D1213" s="165"/>
      <c r="E1213" s="165"/>
      <c r="I1213" s="138"/>
      <c r="J1213" s="138"/>
      <c r="P1213" s="106"/>
      <c r="Q1213" s="195"/>
    </row>
    <row r="1214" spans="1:17" hidden="1" x14ac:dyDescent="0.25">
      <c r="A1214" s="144"/>
      <c r="B1214" s="145" t="s">
        <v>20</v>
      </c>
      <c r="C1214" s="144"/>
      <c r="D1214" s="144" t="s">
        <v>21</v>
      </c>
      <c r="E1214" s="146">
        <f>E1213+E1210+E1211+E1212</f>
        <v>0</v>
      </c>
      <c r="I1214" s="135">
        <f>SUM(I1210:I1213)</f>
        <v>0</v>
      </c>
      <c r="J1214" s="135">
        <f>SUM(J1210:J1213)</f>
        <v>0</v>
      </c>
      <c r="P1214" s="106"/>
      <c r="Q1214" s="195"/>
    </row>
    <row r="1215" spans="1:17" x14ac:dyDescent="0.25">
      <c r="A1215" s="17"/>
      <c r="B1215" s="11"/>
      <c r="C1215" s="17"/>
      <c r="D1215" s="17"/>
      <c r="E1215" s="17"/>
      <c r="F1215" s="17"/>
      <c r="P1215" s="106"/>
      <c r="Q1215" s="195"/>
    </row>
    <row r="1216" spans="1:17" x14ac:dyDescent="0.25">
      <c r="A1216" s="861" t="s">
        <v>151</v>
      </c>
      <c r="B1216" s="861"/>
      <c r="C1216" s="861"/>
      <c r="D1216" s="861"/>
      <c r="E1216" s="861"/>
      <c r="F1216" s="861"/>
      <c r="G1216" s="861"/>
      <c r="H1216" s="861"/>
      <c r="I1216" s="861"/>
      <c r="J1216" s="861"/>
      <c r="P1216" s="106"/>
    </row>
    <row r="1217" spans="1:17" x14ac:dyDescent="0.25">
      <c r="A1217" s="862"/>
      <c r="B1217" s="862"/>
      <c r="C1217" s="862"/>
      <c r="D1217" s="862"/>
      <c r="E1217" s="862"/>
      <c r="F1217" s="862"/>
      <c r="I1217" s="850" t="s">
        <v>172</v>
      </c>
      <c r="J1217" s="850"/>
      <c r="P1217" s="106"/>
    </row>
    <row r="1218" spans="1:17" ht="56.25" x14ac:dyDescent="0.25">
      <c r="A1218" s="167" t="s">
        <v>24</v>
      </c>
      <c r="B1218" s="167" t="s">
        <v>14</v>
      </c>
      <c r="C1218" s="167" t="s">
        <v>78</v>
      </c>
      <c r="D1218" s="167" t="s">
        <v>27</v>
      </c>
      <c r="E1218" s="167" t="s">
        <v>79</v>
      </c>
      <c r="F1218" s="167" t="s">
        <v>7</v>
      </c>
      <c r="I1218" s="133" t="s">
        <v>115</v>
      </c>
      <c r="J1218" s="133" t="s">
        <v>173</v>
      </c>
      <c r="K1218" s="81"/>
      <c r="L1218" s="81"/>
      <c r="P1218" s="106"/>
    </row>
    <row r="1219" spans="1:17" x14ac:dyDescent="0.25">
      <c r="A1219" s="113">
        <v>1</v>
      </c>
      <c r="B1219" s="113">
        <v>2</v>
      </c>
      <c r="C1219" s="113">
        <v>3</v>
      </c>
      <c r="D1219" s="113">
        <v>4</v>
      </c>
      <c r="E1219" s="113">
        <v>5</v>
      </c>
      <c r="F1219" s="113">
        <v>6</v>
      </c>
      <c r="G1219" s="78"/>
      <c r="H1219" s="78"/>
      <c r="I1219" s="135"/>
      <c r="J1219" s="135"/>
      <c r="P1219" s="106"/>
    </row>
    <row r="1220" spans="1:17" x14ac:dyDescent="0.25">
      <c r="A1220" s="167">
        <v>1</v>
      </c>
      <c r="B1220" s="10" t="s">
        <v>257</v>
      </c>
      <c r="C1220" s="167" t="s">
        <v>229</v>
      </c>
      <c r="D1220" s="167">
        <v>15</v>
      </c>
      <c r="E1220" s="165">
        <v>84</v>
      </c>
      <c r="F1220" s="165"/>
      <c r="I1220" s="138"/>
      <c r="J1220" s="138"/>
      <c r="P1220" s="106"/>
    </row>
    <row r="1221" spans="1:17" s="78" customFormat="1" x14ac:dyDescent="0.25">
      <c r="A1221" s="167">
        <v>2</v>
      </c>
      <c r="B1221" s="10"/>
      <c r="C1221" s="167"/>
      <c r="D1221" s="167"/>
      <c r="E1221" s="165"/>
      <c r="F1221" s="165"/>
      <c r="G1221" s="67"/>
      <c r="H1221" s="67"/>
      <c r="I1221" s="138"/>
      <c r="J1221" s="138"/>
      <c r="K1221" s="79"/>
      <c r="O1221" s="188"/>
      <c r="P1221" s="186"/>
      <c r="Q1221" s="188"/>
    </row>
    <row r="1222" spans="1:17" hidden="1" x14ac:dyDescent="0.25">
      <c r="A1222" s="167">
        <v>3</v>
      </c>
      <c r="B1222" s="10"/>
      <c r="C1222" s="167"/>
      <c r="D1222" s="167"/>
      <c r="E1222" s="165"/>
      <c r="F1222" s="165"/>
      <c r="I1222" s="138"/>
      <c r="J1222" s="138"/>
      <c r="K1222" s="76"/>
      <c r="P1222" s="106"/>
      <c r="Q1222" s="195"/>
    </row>
    <row r="1223" spans="1:17" hidden="1" x14ac:dyDescent="0.25">
      <c r="A1223" s="167">
        <v>4</v>
      </c>
      <c r="B1223" s="10"/>
      <c r="C1223" s="167"/>
      <c r="D1223" s="167"/>
      <c r="E1223" s="165"/>
      <c r="F1223" s="165"/>
      <c r="I1223" s="138"/>
      <c r="J1223" s="138"/>
      <c r="P1223" s="106"/>
      <c r="Q1223" s="195"/>
    </row>
    <row r="1224" spans="1:17" x14ac:dyDescent="0.25">
      <c r="A1224" s="144"/>
      <c r="B1224" s="145" t="s">
        <v>20</v>
      </c>
      <c r="C1224" s="144" t="s">
        <v>21</v>
      </c>
      <c r="D1224" s="144" t="s">
        <v>21</v>
      </c>
      <c r="E1224" s="144" t="s">
        <v>21</v>
      </c>
      <c r="F1224" s="146">
        <f>F1223+F1221+F1222+F1220</f>
        <v>0</v>
      </c>
      <c r="I1224" s="135">
        <f>SUM(I1220:I1223)</f>
        <v>0</v>
      </c>
      <c r="J1224" s="135">
        <f>SUM(J1220:J1223)</f>
        <v>0</v>
      </c>
      <c r="P1224" s="106"/>
      <c r="Q1224" s="195"/>
    </row>
    <row r="1225" spans="1:17" x14ac:dyDescent="0.25">
      <c r="A1225" s="17"/>
      <c r="B1225" s="11"/>
      <c r="C1225" s="17"/>
      <c r="D1225" s="17"/>
      <c r="E1225" s="17"/>
      <c r="F1225" s="36"/>
      <c r="P1225" s="106"/>
      <c r="Q1225" s="195"/>
    </row>
    <row r="1226" spans="1:17" hidden="1" x14ac:dyDescent="0.25">
      <c r="A1226" s="861" t="s">
        <v>152</v>
      </c>
      <c r="B1226" s="861"/>
      <c r="C1226" s="861"/>
      <c r="D1226" s="861"/>
      <c r="E1226" s="861"/>
      <c r="F1226" s="861"/>
      <c r="G1226" s="861"/>
      <c r="H1226" s="861"/>
      <c r="I1226" s="861"/>
      <c r="J1226" s="861"/>
      <c r="P1226" s="106"/>
    </row>
    <row r="1227" spans="1:17" hidden="1" x14ac:dyDescent="0.25">
      <c r="A1227" s="862"/>
      <c r="B1227" s="862"/>
      <c r="C1227" s="862"/>
      <c r="D1227" s="862"/>
      <c r="E1227" s="862"/>
      <c r="F1227" s="862"/>
      <c r="I1227" s="850" t="s">
        <v>172</v>
      </c>
      <c r="J1227" s="850"/>
      <c r="P1227" s="106"/>
    </row>
    <row r="1228" spans="1:17" ht="56.25" hidden="1" x14ac:dyDescent="0.25">
      <c r="A1228" s="167" t="s">
        <v>24</v>
      </c>
      <c r="B1228" s="167" t="s">
        <v>14</v>
      </c>
      <c r="C1228" s="167" t="s">
        <v>78</v>
      </c>
      <c r="D1228" s="167" t="s">
        <v>27</v>
      </c>
      <c r="E1228" s="167" t="s">
        <v>79</v>
      </c>
      <c r="F1228" s="167" t="s">
        <v>7</v>
      </c>
      <c r="I1228" s="133" t="s">
        <v>115</v>
      </c>
      <c r="J1228" s="133" t="s">
        <v>173</v>
      </c>
      <c r="K1228" s="81"/>
      <c r="L1228" s="81"/>
      <c r="P1228" s="106"/>
    </row>
    <row r="1229" spans="1:17" hidden="1" x14ac:dyDescent="0.25">
      <c r="A1229" s="113">
        <v>1</v>
      </c>
      <c r="B1229" s="113">
        <v>2</v>
      </c>
      <c r="C1229" s="113">
        <v>3</v>
      </c>
      <c r="D1229" s="113">
        <v>4</v>
      </c>
      <c r="E1229" s="113">
        <v>5</v>
      </c>
      <c r="F1229" s="113">
        <v>6</v>
      </c>
      <c r="G1229" s="78"/>
      <c r="H1229" s="78"/>
      <c r="I1229" s="135"/>
      <c r="J1229" s="135"/>
      <c r="P1229" s="106"/>
    </row>
    <row r="1230" spans="1:17" hidden="1" x14ac:dyDescent="0.25">
      <c r="A1230" s="167">
        <v>1</v>
      </c>
      <c r="B1230" s="10"/>
      <c r="C1230" s="167"/>
      <c r="D1230" s="167"/>
      <c r="E1230" s="165" t="e">
        <f>F1230/D1230</f>
        <v>#DIV/0!</v>
      </c>
      <c r="F1230" s="165"/>
      <c r="I1230" s="138"/>
      <c r="J1230" s="138"/>
      <c r="P1230" s="106"/>
    </row>
    <row r="1231" spans="1:17" s="78" customFormat="1" hidden="1" x14ac:dyDescent="0.25">
      <c r="A1231" s="167">
        <v>2</v>
      </c>
      <c r="B1231" s="10"/>
      <c r="C1231" s="14"/>
      <c r="D1231" s="14"/>
      <c r="E1231" s="165" t="e">
        <f t="shared" ref="E1231:E1233" si="28">F1231/D1231</f>
        <v>#DIV/0!</v>
      </c>
      <c r="F1231" s="165"/>
      <c r="G1231" s="67"/>
      <c r="H1231" s="67"/>
      <c r="I1231" s="138"/>
      <c r="J1231" s="138"/>
      <c r="K1231" s="79"/>
      <c r="O1231" s="188"/>
      <c r="P1231" s="186"/>
      <c r="Q1231" s="188"/>
    </row>
    <row r="1232" spans="1:17" hidden="1" x14ac:dyDescent="0.25">
      <c r="A1232" s="167"/>
      <c r="B1232" s="10"/>
      <c r="C1232" s="14"/>
      <c r="D1232" s="14"/>
      <c r="E1232" s="165" t="e">
        <f t="shared" si="28"/>
        <v>#DIV/0!</v>
      </c>
      <c r="F1232" s="165"/>
      <c r="I1232" s="138"/>
      <c r="J1232" s="138"/>
      <c r="P1232" s="106"/>
    </row>
    <row r="1233" spans="1:17" hidden="1" x14ac:dyDescent="0.25">
      <c r="A1233" s="167">
        <v>3</v>
      </c>
      <c r="B1233" s="10"/>
      <c r="C1233" s="167"/>
      <c r="D1233" s="167"/>
      <c r="E1233" s="165" t="e">
        <f t="shared" si="28"/>
        <v>#DIV/0!</v>
      </c>
      <c r="F1233" s="165"/>
      <c r="I1233" s="138"/>
      <c r="J1233" s="138"/>
      <c r="P1233" s="106"/>
    </row>
    <row r="1234" spans="1:17" hidden="1" x14ac:dyDescent="0.25">
      <c r="A1234" s="144"/>
      <c r="B1234" s="145" t="s">
        <v>20</v>
      </c>
      <c r="C1234" s="144" t="s">
        <v>21</v>
      </c>
      <c r="D1234" s="144" t="s">
        <v>21</v>
      </c>
      <c r="E1234" s="144" t="s">
        <v>21</v>
      </c>
      <c r="F1234" s="146">
        <f>F1233+F1231+F1230+F1232</f>
        <v>0</v>
      </c>
      <c r="I1234" s="135">
        <f>SUM(I1230:I1233)</f>
        <v>0</v>
      </c>
      <c r="J1234" s="135">
        <f>SUM(J1230:J1233)</f>
        <v>0</v>
      </c>
      <c r="P1234" s="106"/>
    </row>
    <row r="1235" spans="1:17" hidden="1" x14ac:dyDescent="0.25">
      <c r="A1235" s="17"/>
      <c r="B1235" s="11"/>
      <c r="C1235" s="17"/>
      <c r="D1235" s="17"/>
      <c r="E1235" s="17"/>
      <c r="F1235" s="36"/>
      <c r="P1235" s="106"/>
    </row>
    <row r="1236" spans="1:17" hidden="1" x14ac:dyDescent="0.25">
      <c r="A1236" s="861" t="s">
        <v>153</v>
      </c>
      <c r="B1236" s="861"/>
      <c r="C1236" s="861"/>
      <c r="D1236" s="861"/>
      <c r="E1236" s="861"/>
      <c r="F1236" s="861"/>
      <c r="G1236" s="861"/>
      <c r="H1236" s="861"/>
      <c r="I1236" s="861"/>
      <c r="J1236" s="861"/>
      <c r="P1236" s="106"/>
    </row>
    <row r="1237" spans="1:17" hidden="1" x14ac:dyDescent="0.25">
      <c r="A1237" s="862"/>
      <c r="B1237" s="862"/>
      <c r="C1237" s="862"/>
      <c r="D1237" s="862"/>
      <c r="E1237" s="862"/>
      <c r="F1237" s="862"/>
      <c r="I1237" s="850" t="s">
        <v>172</v>
      </c>
      <c r="J1237" s="850"/>
      <c r="P1237" s="106"/>
    </row>
    <row r="1238" spans="1:17" ht="56.25" hidden="1" x14ac:dyDescent="0.25">
      <c r="A1238" s="167" t="s">
        <v>24</v>
      </c>
      <c r="B1238" s="167" t="s">
        <v>14</v>
      </c>
      <c r="C1238" s="167" t="s">
        <v>78</v>
      </c>
      <c r="D1238" s="167" t="s">
        <v>27</v>
      </c>
      <c r="E1238" s="167" t="s">
        <v>79</v>
      </c>
      <c r="F1238" s="167" t="s">
        <v>7</v>
      </c>
      <c r="I1238" s="133" t="s">
        <v>115</v>
      </c>
      <c r="J1238" s="133" t="s">
        <v>173</v>
      </c>
      <c r="K1238" s="81"/>
      <c r="L1238" s="81"/>
      <c r="P1238" s="106"/>
    </row>
    <row r="1239" spans="1:17" hidden="1" x14ac:dyDescent="0.25">
      <c r="A1239" s="113">
        <v>1</v>
      </c>
      <c r="B1239" s="113">
        <v>2</v>
      </c>
      <c r="C1239" s="113">
        <v>3</v>
      </c>
      <c r="D1239" s="113">
        <v>4</v>
      </c>
      <c r="E1239" s="113">
        <v>5</v>
      </c>
      <c r="F1239" s="113">
        <v>6</v>
      </c>
      <c r="G1239" s="78"/>
      <c r="H1239" s="78"/>
      <c r="I1239" s="135"/>
      <c r="J1239" s="135"/>
      <c r="P1239" s="106"/>
    </row>
    <row r="1240" spans="1:17" hidden="1" x14ac:dyDescent="0.25">
      <c r="A1240" s="167">
        <v>1</v>
      </c>
      <c r="B1240" s="10"/>
      <c r="C1240" s="167"/>
      <c r="D1240" s="167"/>
      <c r="E1240" s="165" t="e">
        <f>F1240/D1240</f>
        <v>#DIV/0!</v>
      </c>
      <c r="F1240" s="165"/>
      <c r="I1240" s="138"/>
      <c r="J1240" s="138"/>
      <c r="P1240" s="106"/>
    </row>
    <row r="1241" spans="1:17" s="78" customFormat="1" hidden="1" x14ac:dyDescent="0.25">
      <c r="A1241" s="167">
        <v>2</v>
      </c>
      <c r="B1241" s="10"/>
      <c r="C1241" s="14"/>
      <c r="D1241" s="14"/>
      <c r="E1241" s="165" t="e">
        <f t="shared" ref="E1241:E1243" si="29">F1241/D1241</f>
        <v>#DIV/0!</v>
      </c>
      <c r="F1241" s="165"/>
      <c r="G1241" s="67"/>
      <c r="H1241" s="67"/>
      <c r="I1241" s="138"/>
      <c r="J1241" s="138"/>
      <c r="K1241" s="79"/>
      <c r="O1241" s="188"/>
      <c r="P1241" s="186"/>
      <c r="Q1241" s="188"/>
    </row>
    <row r="1242" spans="1:17" hidden="1" x14ac:dyDescent="0.25">
      <c r="A1242" s="167"/>
      <c r="B1242" s="10"/>
      <c r="C1242" s="14"/>
      <c r="D1242" s="14"/>
      <c r="E1242" s="165" t="e">
        <f t="shared" si="29"/>
        <v>#DIV/0!</v>
      </c>
      <c r="F1242" s="165"/>
      <c r="I1242" s="138"/>
      <c r="J1242" s="138"/>
      <c r="P1242" s="106"/>
    </row>
    <row r="1243" spans="1:17" hidden="1" x14ac:dyDescent="0.25">
      <c r="A1243" s="167">
        <v>3</v>
      </c>
      <c r="B1243" s="10"/>
      <c r="C1243" s="167"/>
      <c r="D1243" s="167"/>
      <c r="E1243" s="165" t="e">
        <f t="shared" si="29"/>
        <v>#DIV/0!</v>
      </c>
      <c r="F1243" s="165"/>
      <c r="I1243" s="138"/>
      <c r="J1243" s="138"/>
      <c r="P1243" s="106"/>
    </row>
    <row r="1244" spans="1:17" hidden="1" x14ac:dyDescent="0.25">
      <c r="A1244" s="144"/>
      <c r="B1244" s="145" t="s">
        <v>20</v>
      </c>
      <c r="C1244" s="144" t="s">
        <v>21</v>
      </c>
      <c r="D1244" s="144" t="s">
        <v>21</v>
      </c>
      <c r="E1244" s="144" t="s">
        <v>21</v>
      </c>
      <c r="F1244" s="146">
        <f>F1243+F1241+F1240+F1242</f>
        <v>0</v>
      </c>
      <c r="I1244" s="135">
        <f>SUM(I1240:I1243)</f>
        <v>0</v>
      </c>
      <c r="J1244" s="135">
        <f>SUM(J1240:J1243)</f>
        <v>0</v>
      </c>
      <c r="P1244" s="106"/>
    </row>
    <row r="1245" spans="1:17" hidden="1" x14ac:dyDescent="0.25">
      <c r="A1245" s="17"/>
      <c r="B1245" s="11"/>
      <c r="C1245" s="17"/>
      <c r="D1245" s="17"/>
      <c r="E1245" s="17"/>
      <c r="F1245" s="36"/>
      <c r="P1245" s="106"/>
    </row>
    <row r="1246" spans="1:17" hidden="1" x14ac:dyDescent="0.25">
      <c r="A1246" s="861" t="s">
        <v>154</v>
      </c>
      <c r="B1246" s="861"/>
      <c r="C1246" s="861"/>
      <c r="D1246" s="861"/>
      <c r="E1246" s="861"/>
      <c r="F1246" s="861"/>
      <c r="G1246" s="861"/>
      <c r="H1246" s="861"/>
      <c r="I1246" s="861"/>
      <c r="J1246" s="861"/>
      <c r="P1246" s="106"/>
    </row>
    <row r="1247" spans="1:17" hidden="1" x14ac:dyDescent="0.25">
      <c r="A1247" s="862"/>
      <c r="B1247" s="862"/>
      <c r="C1247" s="862"/>
      <c r="D1247" s="862"/>
      <c r="E1247" s="862"/>
      <c r="F1247" s="862"/>
      <c r="I1247" s="850" t="s">
        <v>172</v>
      </c>
      <c r="J1247" s="850"/>
      <c r="P1247" s="106"/>
    </row>
    <row r="1248" spans="1:17" ht="56.25" hidden="1" x14ac:dyDescent="0.25">
      <c r="A1248" s="167" t="s">
        <v>24</v>
      </c>
      <c r="B1248" s="167" t="s">
        <v>14</v>
      </c>
      <c r="C1248" s="167" t="s">
        <v>78</v>
      </c>
      <c r="D1248" s="167" t="s">
        <v>27</v>
      </c>
      <c r="E1248" s="167" t="s">
        <v>79</v>
      </c>
      <c r="F1248" s="167" t="s">
        <v>7</v>
      </c>
      <c r="I1248" s="133" t="s">
        <v>115</v>
      </c>
      <c r="J1248" s="133" t="s">
        <v>173</v>
      </c>
      <c r="K1248" s="81"/>
      <c r="L1248" s="81"/>
      <c r="P1248" s="106"/>
    </row>
    <row r="1249" spans="1:17" hidden="1" x14ac:dyDescent="0.25">
      <c r="A1249" s="112">
        <v>1</v>
      </c>
      <c r="B1249" s="112">
        <v>2</v>
      </c>
      <c r="C1249" s="112">
        <v>3</v>
      </c>
      <c r="D1249" s="112">
        <v>4</v>
      </c>
      <c r="E1249" s="113">
        <v>5</v>
      </c>
      <c r="F1249" s="113">
        <v>6</v>
      </c>
      <c r="G1249" s="8"/>
      <c r="H1249" s="8"/>
      <c r="I1249" s="135"/>
      <c r="J1249" s="135"/>
      <c r="P1249" s="106"/>
    </row>
    <row r="1250" spans="1:17" hidden="1" x14ac:dyDescent="0.25">
      <c r="A1250" s="167">
        <v>1</v>
      </c>
      <c r="B1250" s="10"/>
      <c r="C1250" s="167"/>
      <c r="D1250" s="167"/>
      <c r="E1250" s="165" t="e">
        <f>F1250/D1250</f>
        <v>#DIV/0!</v>
      </c>
      <c r="F1250" s="165"/>
      <c r="I1250" s="138"/>
      <c r="J1250" s="138"/>
      <c r="P1250" s="106"/>
    </row>
    <row r="1251" spans="1:17" s="8" customFormat="1" hidden="1" x14ac:dyDescent="0.25">
      <c r="A1251" s="167">
        <v>2</v>
      </c>
      <c r="B1251" s="10"/>
      <c r="C1251" s="14"/>
      <c r="D1251" s="14"/>
      <c r="E1251" s="165" t="e">
        <f t="shared" ref="E1251:E1253" si="30">F1251/D1251</f>
        <v>#DIV/0!</v>
      </c>
      <c r="F1251" s="165"/>
      <c r="G1251" s="67"/>
      <c r="H1251" s="67"/>
      <c r="I1251" s="138"/>
      <c r="J1251" s="138"/>
      <c r="K1251" s="80"/>
      <c r="O1251" s="192"/>
      <c r="P1251" s="187"/>
      <c r="Q1251" s="192"/>
    </row>
    <row r="1252" spans="1:17" hidden="1" x14ac:dyDescent="0.25">
      <c r="A1252" s="167"/>
      <c r="B1252" s="10"/>
      <c r="C1252" s="14"/>
      <c r="D1252" s="14"/>
      <c r="E1252" s="165" t="e">
        <f t="shared" si="30"/>
        <v>#DIV/0!</v>
      </c>
      <c r="F1252" s="165"/>
      <c r="I1252" s="138"/>
      <c r="J1252" s="138"/>
      <c r="P1252" s="106"/>
    </row>
    <row r="1253" spans="1:17" hidden="1" x14ac:dyDescent="0.25">
      <c r="A1253" s="167">
        <v>3</v>
      </c>
      <c r="B1253" s="10"/>
      <c r="C1253" s="167"/>
      <c r="D1253" s="167"/>
      <c r="E1253" s="165" t="e">
        <f t="shared" si="30"/>
        <v>#DIV/0!</v>
      </c>
      <c r="F1253" s="165"/>
      <c r="I1253" s="138"/>
      <c r="J1253" s="138"/>
      <c r="P1253" s="106"/>
    </row>
    <row r="1254" spans="1:17" hidden="1" x14ac:dyDescent="0.25">
      <c r="A1254" s="144"/>
      <c r="B1254" s="145" t="s">
        <v>20</v>
      </c>
      <c r="C1254" s="144" t="s">
        <v>21</v>
      </c>
      <c r="D1254" s="144" t="s">
        <v>21</v>
      </c>
      <c r="E1254" s="144" t="s">
        <v>21</v>
      </c>
      <c r="F1254" s="146">
        <f>F1253+F1251+F1250+F1252</f>
        <v>0</v>
      </c>
      <c r="I1254" s="135">
        <f>SUM(I1250:I1253)</f>
        <v>0</v>
      </c>
      <c r="J1254" s="135">
        <f>SUM(J1250:J1253)</f>
        <v>0</v>
      </c>
      <c r="P1254" s="106"/>
    </row>
    <row r="1255" spans="1:17" hidden="1" x14ac:dyDescent="0.25">
      <c r="A1255" s="17"/>
      <c r="B1255" s="11"/>
      <c r="C1255" s="17"/>
      <c r="D1255" s="17"/>
      <c r="E1255" s="17"/>
      <c r="F1255" s="36"/>
      <c r="P1255" s="106"/>
    </row>
    <row r="1256" spans="1:17" hidden="1" x14ac:dyDescent="0.25">
      <c r="A1256" s="861" t="s">
        <v>155</v>
      </c>
      <c r="B1256" s="861"/>
      <c r="C1256" s="861"/>
      <c r="D1256" s="861"/>
      <c r="E1256" s="861"/>
      <c r="F1256" s="861"/>
      <c r="G1256" s="861"/>
      <c r="H1256" s="861"/>
      <c r="I1256" s="861"/>
      <c r="J1256" s="861"/>
      <c r="P1256" s="106"/>
    </row>
    <row r="1257" spans="1:17" hidden="1" x14ac:dyDescent="0.25">
      <c r="A1257" s="862"/>
      <c r="B1257" s="862"/>
      <c r="C1257" s="862"/>
      <c r="D1257" s="862"/>
      <c r="E1257" s="862"/>
      <c r="F1257" s="862"/>
      <c r="I1257" s="850" t="s">
        <v>172</v>
      </c>
      <c r="J1257" s="850"/>
      <c r="P1257" s="106"/>
    </row>
    <row r="1258" spans="1:17" ht="56.25" hidden="1" x14ac:dyDescent="0.25">
      <c r="A1258" s="167" t="s">
        <v>24</v>
      </c>
      <c r="B1258" s="167" t="s">
        <v>14</v>
      </c>
      <c r="C1258" s="167" t="s">
        <v>78</v>
      </c>
      <c r="D1258" s="167" t="s">
        <v>27</v>
      </c>
      <c r="E1258" s="167" t="s">
        <v>79</v>
      </c>
      <c r="F1258" s="167" t="s">
        <v>7</v>
      </c>
      <c r="I1258" s="133" t="s">
        <v>115</v>
      </c>
      <c r="J1258" s="133" t="s">
        <v>173</v>
      </c>
      <c r="K1258" s="81"/>
      <c r="L1258" s="105"/>
      <c r="P1258" s="106"/>
    </row>
    <row r="1259" spans="1:17" hidden="1" x14ac:dyDescent="0.25">
      <c r="A1259" s="113">
        <v>1</v>
      </c>
      <c r="B1259" s="113">
        <v>2</v>
      </c>
      <c r="C1259" s="113">
        <v>3</v>
      </c>
      <c r="D1259" s="113">
        <v>4</v>
      </c>
      <c r="E1259" s="113">
        <v>5</v>
      </c>
      <c r="F1259" s="113">
        <v>6</v>
      </c>
      <c r="G1259" s="78"/>
      <c r="H1259" s="78"/>
      <c r="I1259" s="135"/>
      <c r="J1259" s="135"/>
      <c r="P1259" s="106"/>
    </row>
    <row r="1260" spans="1:17" hidden="1" x14ac:dyDescent="0.25">
      <c r="A1260" s="167">
        <v>1</v>
      </c>
      <c r="B1260" s="10"/>
      <c r="C1260" s="167"/>
      <c r="D1260" s="167"/>
      <c r="E1260" s="165" t="e">
        <f>F1260/D1260</f>
        <v>#DIV/0!</v>
      </c>
      <c r="F1260" s="165"/>
      <c r="I1260" s="138"/>
      <c r="J1260" s="138"/>
      <c r="P1260" s="106"/>
    </row>
    <row r="1261" spans="1:17" s="78" customFormat="1" hidden="1" x14ac:dyDescent="0.25">
      <c r="A1261" s="167">
        <v>2</v>
      </c>
      <c r="B1261" s="10"/>
      <c r="C1261" s="14"/>
      <c r="D1261" s="14"/>
      <c r="E1261" s="165" t="e">
        <f t="shared" ref="E1261:E1263" si="31">F1261/D1261</f>
        <v>#DIV/0!</v>
      </c>
      <c r="F1261" s="165"/>
      <c r="G1261" s="67"/>
      <c r="H1261" s="67"/>
      <c r="I1261" s="138"/>
      <c r="J1261" s="138"/>
      <c r="K1261" s="79"/>
      <c r="O1261" s="188"/>
      <c r="P1261" s="186"/>
      <c r="Q1261" s="188"/>
    </row>
    <row r="1262" spans="1:17" hidden="1" x14ac:dyDescent="0.25">
      <c r="A1262" s="167"/>
      <c r="B1262" s="10"/>
      <c r="C1262" s="14"/>
      <c r="D1262" s="14"/>
      <c r="E1262" s="165" t="e">
        <f t="shared" si="31"/>
        <v>#DIV/0!</v>
      </c>
      <c r="F1262" s="165"/>
      <c r="I1262" s="138"/>
      <c r="J1262" s="138"/>
      <c r="P1262" s="106"/>
    </row>
    <row r="1263" spans="1:17" hidden="1" x14ac:dyDescent="0.25">
      <c r="A1263" s="167">
        <v>3</v>
      </c>
      <c r="B1263" s="10"/>
      <c r="C1263" s="167"/>
      <c r="D1263" s="167"/>
      <c r="E1263" s="165" t="e">
        <f t="shared" si="31"/>
        <v>#DIV/0!</v>
      </c>
      <c r="F1263" s="165"/>
      <c r="I1263" s="138"/>
      <c r="J1263" s="138"/>
      <c r="P1263" s="106"/>
    </row>
    <row r="1264" spans="1:17" hidden="1" x14ac:dyDescent="0.25">
      <c r="A1264" s="144"/>
      <c r="B1264" s="145" t="s">
        <v>20</v>
      </c>
      <c r="C1264" s="144" t="s">
        <v>21</v>
      </c>
      <c r="D1264" s="144" t="s">
        <v>21</v>
      </c>
      <c r="E1264" s="144" t="s">
        <v>21</v>
      </c>
      <c r="F1264" s="146">
        <f>F1263+F1261+F1260+F1262</f>
        <v>0</v>
      </c>
      <c r="I1264" s="135">
        <f>SUM(I1260:I1263)</f>
        <v>0</v>
      </c>
      <c r="J1264" s="135">
        <f>SUM(J1260:J1263)</f>
        <v>0</v>
      </c>
      <c r="P1264" s="106"/>
    </row>
    <row r="1265" spans="1:17" hidden="1" x14ac:dyDescent="0.25">
      <c r="A1265" s="17"/>
      <c r="B1265" s="11"/>
      <c r="C1265" s="17"/>
      <c r="D1265" s="17"/>
      <c r="E1265" s="17"/>
      <c r="F1265" s="36"/>
      <c r="P1265" s="106"/>
    </row>
    <row r="1266" spans="1:17" hidden="1" x14ac:dyDescent="0.25">
      <c r="A1266" s="861" t="s">
        <v>156</v>
      </c>
      <c r="B1266" s="861"/>
      <c r="C1266" s="861"/>
      <c r="D1266" s="861"/>
      <c r="E1266" s="861"/>
      <c r="F1266" s="861"/>
      <c r="G1266" s="861"/>
      <c r="H1266" s="861"/>
      <c r="I1266" s="861"/>
      <c r="J1266" s="861"/>
      <c r="P1266" s="106"/>
    </row>
    <row r="1267" spans="1:17" hidden="1" x14ac:dyDescent="0.25">
      <c r="A1267" s="862"/>
      <c r="B1267" s="862"/>
      <c r="C1267" s="862"/>
      <c r="D1267" s="862"/>
      <c r="E1267" s="862"/>
      <c r="F1267" s="862"/>
      <c r="I1267" s="850" t="s">
        <v>172</v>
      </c>
      <c r="J1267" s="850"/>
      <c r="P1267" s="106"/>
    </row>
    <row r="1268" spans="1:17" ht="56.25" hidden="1" x14ac:dyDescent="0.25">
      <c r="A1268" s="167" t="s">
        <v>24</v>
      </c>
      <c r="B1268" s="167" t="s">
        <v>14</v>
      </c>
      <c r="C1268" s="167" t="s">
        <v>78</v>
      </c>
      <c r="D1268" s="167" t="s">
        <v>27</v>
      </c>
      <c r="E1268" s="167" t="s">
        <v>79</v>
      </c>
      <c r="F1268" s="167" t="s">
        <v>7</v>
      </c>
      <c r="I1268" s="133" t="s">
        <v>115</v>
      </c>
      <c r="J1268" s="133" t="s">
        <v>173</v>
      </c>
      <c r="K1268" s="81"/>
      <c r="L1268" s="105"/>
      <c r="P1268" s="106"/>
    </row>
    <row r="1269" spans="1:17" hidden="1" x14ac:dyDescent="0.25">
      <c r="A1269" s="113">
        <v>1</v>
      </c>
      <c r="B1269" s="113">
        <v>2</v>
      </c>
      <c r="C1269" s="113">
        <v>3</v>
      </c>
      <c r="D1269" s="113">
        <v>4</v>
      </c>
      <c r="E1269" s="113">
        <v>5</v>
      </c>
      <c r="F1269" s="113">
        <v>6</v>
      </c>
      <c r="G1269" s="78"/>
      <c r="H1269" s="78"/>
      <c r="I1269" s="135"/>
      <c r="J1269" s="135"/>
      <c r="P1269" s="106"/>
    </row>
    <row r="1270" spans="1:17" hidden="1" x14ac:dyDescent="0.25">
      <c r="A1270" s="167">
        <v>1</v>
      </c>
      <c r="B1270" s="10" t="s">
        <v>170</v>
      </c>
      <c r="C1270" s="167"/>
      <c r="D1270" s="167"/>
      <c r="E1270" s="165" t="e">
        <f>F1270/D1270</f>
        <v>#DIV/0!</v>
      </c>
      <c r="F1270" s="165"/>
      <c r="I1270" s="138"/>
      <c r="J1270" s="138"/>
      <c r="P1270" s="106"/>
    </row>
    <row r="1271" spans="1:17" s="78" customFormat="1" hidden="1" x14ac:dyDescent="0.25">
      <c r="A1271" s="167">
        <v>2</v>
      </c>
      <c r="B1271" s="10" t="s">
        <v>171</v>
      </c>
      <c r="C1271" s="14"/>
      <c r="D1271" s="14"/>
      <c r="E1271" s="165" t="e">
        <f t="shared" ref="E1271:E1273" si="32">F1271/D1271</f>
        <v>#DIV/0!</v>
      </c>
      <c r="F1271" s="165"/>
      <c r="G1271" s="67"/>
      <c r="H1271" s="67"/>
      <c r="I1271" s="138"/>
      <c r="J1271" s="138"/>
      <c r="K1271" s="79"/>
      <c r="O1271" s="188"/>
      <c r="P1271" s="186"/>
      <c r="Q1271" s="188"/>
    </row>
    <row r="1272" spans="1:17" hidden="1" x14ac:dyDescent="0.25">
      <c r="A1272" s="167">
        <v>3</v>
      </c>
      <c r="B1272" s="10"/>
      <c r="C1272" s="167"/>
      <c r="D1272" s="167"/>
      <c r="E1272" s="165" t="e">
        <f t="shared" si="32"/>
        <v>#DIV/0!</v>
      </c>
      <c r="F1272" s="165"/>
      <c r="I1272" s="138"/>
      <c r="J1272" s="138"/>
      <c r="P1272" s="106"/>
      <c r="Q1272" s="195"/>
    </row>
    <row r="1273" spans="1:17" hidden="1" x14ac:dyDescent="0.25">
      <c r="A1273" s="167">
        <v>4</v>
      </c>
      <c r="B1273" s="10"/>
      <c r="C1273" s="167"/>
      <c r="D1273" s="167"/>
      <c r="E1273" s="165" t="e">
        <f t="shared" si="32"/>
        <v>#DIV/0!</v>
      </c>
      <c r="F1273" s="165"/>
      <c r="I1273" s="138"/>
      <c r="J1273" s="138"/>
      <c r="P1273" s="106"/>
      <c r="Q1273" s="195"/>
    </row>
    <row r="1274" spans="1:17" hidden="1" x14ac:dyDescent="0.25">
      <c r="A1274" s="144"/>
      <c r="B1274" s="145" t="s">
        <v>20</v>
      </c>
      <c r="C1274" s="144" t="s">
        <v>21</v>
      </c>
      <c r="D1274" s="144" t="s">
        <v>21</v>
      </c>
      <c r="E1274" s="144" t="s">
        <v>21</v>
      </c>
      <c r="F1274" s="146">
        <f>F1273+F1271+F1270+F1272</f>
        <v>0</v>
      </c>
      <c r="I1274" s="135">
        <f>SUM(I1270:I1273)</f>
        <v>0</v>
      </c>
      <c r="J1274" s="135">
        <f>SUM(J1270:J1273)</f>
        <v>0</v>
      </c>
      <c r="K1274" s="76"/>
      <c r="P1274" s="106"/>
      <c r="Q1274" s="195"/>
    </row>
    <row r="1275" spans="1:17" hidden="1" x14ac:dyDescent="0.25">
      <c r="A1275" s="17"/>
      <c r="B1275" s="11"/>
      <c r="C1275" s="17"/>
      <c r="D1275" s="17"/>
      <c r="E1275" s="17"/>
      <c r="F1275" s="36"/>
      <c r="P1275" s="106"/>
      <c r="Q1275" s="195"/>
    </row>
    <row r="1276" spans="1:17" hidden="1" x14ac:dyDescent="0.25">
      <c r="A1276" s="861" t="s">
        <v>149</v>
      </c>
      <c r="B1276" s="861"/>
      <c r="C1276" s="861"/>
      <c r="D1276" s="861"/>
      <c r="E1276" s="861"/>
      <c r="F1276" s="861"/>
      <c r="G1276" s="861"/>
      <c r="H1276" s="861"/>
      <c r="I1276" s="861"/>
      <c r="J1276" s="861"/>
      <c r="P1276" s="106"/>
      <c r="Q1276" s="195"/>
    </row>
    <row r="1277" spans="1:17" hidden="1" x14ac:dyDescent="0.25">
      <c r="A1277" s="862"/>
      <c r="B1277" s="862"/>
      <c r="C1277" s="862"/>
      <c r="D1277" s="862"/>
      <c r="E1277" s="862"/>
      <c r="F1277" s="17"/>
      <c r="I1277" s="850" t="s">
        <v>172</v>
      </c>
      <c r="J1277" s="850"/>
      <c r="O1277" s="106"/>
    </row>
    <row r="1278" spans="1:17" ht="56.25" hidden="1" x14ac:dyDescent="0.25">
      <c r="A1278" s="167" t="s">
        <v>15</v>
      </c>
      <c r="B1278" s="167" t="s">
        <v>14</v>
      </c>
      <c r="C1278" s="167" t="s">
        <v>27</v>
      </c>
      <c r="D1278" s="167" t="s">
        <v>75</v>
      </c>
      <c r="E1278" s="167" t="s">
        <v>7</v>
      </c>
      <c r="I1278" s="133" t="s">
        <v>115</v>
      </c>
      <c r="J1278" s="133" t="s">
        <v>173</v>
      </c>
      <c r="K1278" s="81"/>
      <c r="O1278" s="106"/>
    </row>
    <row r="1279" spans="1:17" hidden="1" x14ac:dyDescent="0.25">
      <c r="A1279" s="113">
        <v>1</v>
      </c>
      <c r="B1279" s="113">
        <v>2</v>
      </c>
      <c r="C1279" s="113">
        <v>3</v>
      </c>
      <c r="D1279" s="113">
        <v>4</v>
      </c>
      <c r="E1279" s="113">
        <v>5</v>
      </c>
      <c r="F1279" s="78"/>
      <c r="G1279" s="78"/>
      <c r="H1279" s="78"/>
      <c r="I1279" s="135"/>
      <c r="J1279" s="135"/>
      <c r="O1279" s="106"/>
    </row>
    <row r="1280" spans="1:17" hidden="1" x14ac:dyDescent="0.25">
      <c r="A1280" s="167">
        <v>1</v>
      </c>
      <c r="B1280" s="10" t="s">
        <v>84</v>
      </c>
      <c r="C1280" s="167"/>
      <c r="D1280" s="165" t="e">
        <f>E1280/C1280</f>
        <v>#DIV/0!</v>
      </c>
      <c r="E1280" s="165"/>
      <c r="I1280" s="138"/>
      <c r="J1280" s="138"/>
      <c r="O1280" s="106"/>
    </row>
    <row r="1281" spans="1:17" s="78" customFormat="1" hidden="1" x14ac:dyDescent="0.25">
      <c r="A1281" s="167">
        <v>2</v>
      </c>
      <c r="B1281" s="10" t="s">
        <v>83</v>
      </c>
      <c r="C1281" s="167"/>
      <c r="D1281" s="165" t="e">
        <f>E1281/C1281</f>
        <v>#DIV/0!</v>
      </c>
      <c r="E1281" s="165"/>
      <c r="F1281" s="67"/>
      <c r="G1281" s="67"/>
      <c r="H1281" s="67"/>
      <c r="I1281" s="138"/>
      <c r="J1281" s="138"/>
      <c r="K1281" s="79"/>
      <c r="O1281" s="186"/>
      <c r="P1281" s="188"/>
      <c r="Q1281" s="188"/>
    </row>
    <row r="1282" spans="1:17" hidden="1" x14ac:dyDescent="0.25">
      <c r="A1282" s="167">
        <v>3</v>
      </c>
      <c r="B1282" s="10" t="s">
        <v>85</v>
      </c>
      <c r="C1282" s="167"/>
      <c r="D1282" s="165" t="e">
        <f>E1282/C1282</f>
        <v>#DIV/0!</v>
      </c>
      <c r="E1282" s="165"/>
      <c r="I1282" s="138"/>
      <c r="J1282" s="138"/>
      <c r="O1282" s="106"/>
    </row>
    <row r="1283" spans="1:17" hidden="1" x14ac:dyDescent="0.25">
      <c r="A1283" s="167">
        <v>4</v>
      </c>
      <c r="B1283" s="10" t="s">
        <v>86</v>
      </c>
      <c r="C1283" s="167"/>
      <c r="D1283" s="165" t="e">
        <f>E1283/C1283</f>
        <v>#DIV/0!</v>
      </c>
      <c r="E1283" s="165"/>
      <c r="I1283" s="138"/>
      <c r="J1283" s="138"/>
      <c r="O1283" s="106"/>
    </row>
    <row r="1284" spans="1:17" hidden="1" x14ac:dyDescent="0.25">
      <c r="A1284" s="144"/>
      <c r="B1284" s="145" t="s">
        <v>20</v>
      </c>
      <c r="C1284" s="144"/>
      <c r="D1284" s="144" t="s">
        <v>21</v>
      </c>
      <c r="E1284" s="146">
        <f>E1283+E1282+E1281+E1280</f>
        <v>0</v>
      </c>
      <c r="I1284" s="135">
        <f>SUM(I1280:I1283)</f>
        <v>0</v>
      </c>
      <c r="J1284" s="135">
        <f>SUM(J1280:J1283)</f>
        <v>0</v>
      </c>
      <c r="O1284" s="106"/>
    </row>
    <row r="1285" spans="1:17" hidden="1" x14ac:dyDescent="0.25">
      <c r="A1285" s="35"/>
      <c r="B1285" s="11"/>
      <c r="C1285" s="17"/>
      <c r="D1285" s="17"/>
      <c r="E1285" s="17"/>
      <c r="F1285" s="36"/>
      <c r="O1285" s="106"/>
    </row>
    <row r="1286" spans="1:17" hidden="1" x14ac:dyDescent="0.25">
      <c r="A1286" s="861" t="s">
        <v>158</v>
      </c>
      <c r="B1286" s="861"/>
      <c r="C1286" s="861"/>
      <c r="D1286" s="861"/>
      <c r="E1286" s="861"/>
      <c r="F1286" s="861"/>
      <c r="G1286" s="861"/>
      <c r="H1286" s="861"/>
      <c r="I1286" s="861"/>
      <c r="J1286" s="861"/>
      <c r="O1286" s="106"/>
    </row>
    <row r="1287" spans="1:17" hidden="1" x14ac:dyDescent="0.25">
      <c r="A1287" s="30"/>
      <c r="B1287" s="11"/>
      <c r="C1287" s="17"/>
      <c r="D1287" s="17"/>
      <c r="E1287" s="17"/>
      <c r="F1287" s="17"/>
      <c r="P1287" s="106"/>
    </row>
    <row r="1288" spans="1:17" hidden="1" x14ac:dyDescent="0.25">
      <c r="A1288" s="30"/>
      <c r="B1288" s="11"/>
      <c r="C1288" s="17"/>
      <c r="D1288" s="17"/>
      <c r="E1288" s="17"/>
      <c r="F1288" s="17"/>
      <c r="I1288" s="850" t="s">
        <v>172</v>
      </c>
      <c r="J1288" s="850"/>
      <c r="K1288" s="128"/>
    </row>
    <row r="1289" spans="1:17" ht="56.25" hidden="1" x14ac:dyDescent="0.25">
      <c r="A1289" s="167" t="s">
        <v>24</v>
      </c>
      <c r="B1289" s="167" t="s">
        <v>14</v>
      </c>
      <c r="C1289" s="167" t="s">
        <v>74</v>
      </c>
      <c r="D1289" s="167" t="s">
        <v>117</v>
      </c>
      <c r="F1289" s="17"/>
      <c r="I1289" s="133" t="s">
        <v>115</v>
      </c>
      <c r="J1289" s="133" t="s">
        <v>173</v>
      </c>
      <c r="P1289" s="106"/>
    </row>
    <row r="1290" spans="1:17" hidden="1" x14ac:dyDescent="0.25">
      <c r="A1290" s="113">
        <v>1</v>
      </c>
      <c r="B1290" s="113">
        <v>2</v>
      </c>
      <c r="C1290" s="113">
        <v>3</v>
      </c>
      <c r="D1290" s="113">
        <v>4</v>
      </c>
      <c r="E1290" s="78"/>
      <c r="F1290" s="1"/>
      <c r="G1290" s="78"/>
      <c r="H1290" s="78"/>
      <c r="I1290" s="135"/>
      <c r="J1290" s="135"/>
      <c r="P1290" s="106"/>
    </row>
    <row r="1291" spans="1:17" hidden="1" x14ac:dyDescent="0.25">
      <c r="A1291" s="167"/>
      <c r="B1291" s="15"/>
      <c r="C1291" s="13"/>
      <c r="D1291" s="165"/>
      <c r="F1291" s="17"/>
      <c r="I1291" s="138"/>
      <c r="J1291" s="138"/>
      <c r="P1291" s="106"/>
    </row>
    <row r="1292" spans="1:17" s="78" customFormat="1" hidden="1" x14ac:dyDescent="0.25">
      <c r="A1292" s="167"/>
      <c r="B1292" s="15"/>
      <c r="C1292" s="13"/>
      <c r="D1292" s="165"/>
      <c r="E1292" s="67"/>
      <c r="F1292" s="36"/>
      <c r="G1292" s="67"/>
      <c r="H1292" s="67"/>
      <c r="I1292" s="138"/>
      <c r="J1292" s="138"/>
      <c r="K1292" s="79"/>
      <c r="O1292" s="188"/>
      <c r="P1292" s="186"/>
      <c r="Q1292" s="188"/>
    </row>
    <row r="1293" spans="1:17" hidden="1" x14ac:dyDescent="0.25">
      <c r="A1293" s="167"/>
      <c r="B1293" s="15"/>
      <c r="C1293" s="13"/>
      <c r="D1293" s="165"/>
      <c r="F1293" s="17"/>
      <c r="I1293" s="138"/>
      <c r="J1293" s="138"/>
      <c r="P1293" s="106"/>
      <c r="Q1293" s="195"/>
    </row>
    <row r="1294" spans="1:17" hidden="1" x14ac:dyDescent="0.25">
      <c r="A1294" s="167"/>
      <c r="B1294" s="15"/>
      <c r="C1294" s="13"/>
      <c r="D1294" s="165"/>
      <c r="F1294" s="17"/>
      <c r="I1294" s="138"/>
      <c r="J1294" s="138"/>
      <c r="P1294" s="106"/>
      <c r="Q1294" s="195"/>
    </row>
    <row r="1295" spans="1:17" hidden="1" x14ac:dyDescent="0.25">
      <c r="A1295" s="144"/>
      <c r="B1295" s="145" t="s">
        <v>20</v>
      </c>
      <c r="C1295" s="144" t="s">
        <v>21</v>
      </c>
      <c r="D1295" s="146">
        <f>SUM(D1291:D1294)</f>
        <v>0</v>
      </c>
      <c r="F1295" s="17"/>
      <c r="I1295" s="135">
        <f>SUM(I1291:I1294)</f>
        <v>0</v>
      </c>
      <c r="J1295" s="135">
        <f>SUM(J1291:J1294)</f>
        <v>0</v>
      </c>
      <c r="P1295" s="106"/>
      <c r="Q1295" s="195"/>
    </row>
    <row r="1296" spans="1:17" hidden="1" x14ac:dyDescent="0.25">
      <c r="A1296" s="35"/>
      <c r="B1296" s="11"/>
      <c r="C1296" s="17"/>
      <c r="D1296" s="17"/>
      <c r="E1296" s="17"/>
      <c r="F1296" s="36"/>
      <c r="P1296" s="106"/>
      <c r="Q1296" s="195"/>
    </row>
    <row r="1297" spans="1:17" hidden="1" x14ac:dyDescent="0.25">
      <c r="A1297" s="863" t="s">
        <v>180</v>
      </c>
      <c r="B1297" s="863"/>
      <c r="C1297" s="863"/>
      <c r="D1297" s="863"/>
      <c r="E1297" s="863"/>
      <c r="F1297" s="863"/>
      <c r="G1297" s="863"/>
      <c r="H1297" s="863"/>
      <c r="I1297" s="863"/>
      <c r="J1297" s="863"/>
      <c r="P1297" s="106"/>
    </row>
    <row r="1298" spans="1:17" hidden="1" x14ac:dyDescent="0.25">
      <c r="A1298" s="35"/>
      <c r="B1298" s="11"/>
      <c r="C1298" s="17"/>
      <c r="D1298" s="17"/>
      <c r="E1298" s="17"/>
      <c r="F1298" s="36"/>
      <c r="P1298" s="106"/>
    </row>
    <row r="1299" spans="1:17" hidden="1" x14ac:dyDescent="0.25">
      <c r="A1299" s="860" t="s">
        <v>118</v>
      </c>
      <c r="B1299" s="860"/>
      <c r="C1299" s="860"/>
      <c r="D1299" s="860"/>
      <c r="E1299" s="860"/>
      <c r="F1299" s="860"/>
      <c r="G1299" s="860"/>
      <c r="H1299" s="860"/>
      <c r="I1299" s="860"/>
      <c r="J1299" s="860"/>
      <c r="K1299" s="123"/>
    </row>
    <row r="1300" spans="1:17" hidden="1" x14ac:dyDescent="0.25">
      <c r="A1300" s="55"/>
      <c r="B1300" s="55"/>
      <c r="C1300" s="55"/>
      <c r="D1300" s="55"/>
      <c r="E1300" s="55"/>
      <c r="F1300" s="17"/>
      <c r="I1300" s="850" t="s">
        <v>172</v>
      </c>
      <c r="J1300" s="850"/>
      <c r="P1300" s="106"/>
    </row>
    <row r="1301" spans="1:17" ht="56.25" hidden="1" x14ac:dyDescent="0.25">
      <c r="A1301" s="167" t="s">
        <v>24</v>
      </c>
      <c r="B1301" s="167" t="s">
        <v>14</v>
      </c>
      <c r="C1301" s="167" t="s">
        <v>74</v>
      </c>
      <c r="D1301" s="167" t="s">
        <v>117</v>
      </c>
      <c r="E1301" s="68"/>
      <c r="F1301" s="37"/>
      <c r="G1301" s="4"/>
      <c r="H1301" s="37"/>
      <c r="I1301" s="133" t="s">
        <v>115</v>
      </c>
      <c r="J1301" s="133" t="s">
        <v>173</v>
      </c>
      <c r="K1301" s="128"/>
      <c r="P1301" s="106"/>
    </row>
    <row r="1302" spans="1:17" hidden="1" x14ac:dyDescent="0.25">
      <c r="A1302" s="113">
        <v>1</v>
      </c>
      <c r="B1302" s="113">
        <v>2</v>
      </c>
      <c r="C1302" s="113">
        <v>3</v>
      </c>
      <c r="D1302" s="113">
        <v>4</v>
      </c>
      <c r="E1302" s="79"/>
      <c r="F1302" s="107"/>
      <c r="G1302" s="108"/>
      <c r="H1302" s="109"/>
      <c r="I1302" s="141"/>
      <c r="J1302" s="141"/>
      <c r="P1302" s="106"/>
    </row>
    <row r="1303" spans="1:17" s="68" customFormat="1" hidden="1" x14ac:dyDescent="0.25">
      <c r="A1303" s="167">
        <v>1</v>
      </c>
      <c r="B1303" s="10"/>
      <c r="C1303" s="13"/>
      <c r="D1303" s="165"/>
      <c r="F1303" s="37"/>
      <c r="G1303" s="4"/>
      <c r="H1303" s="21"/>
      <c r="I1303" s="142"/>
      <c r="J1303" s="142"/>
      <c r="O1303" s="121"/>
      <c r="P1303" s="88"/>
      <c r="Q1303" s="121"/>
    </row>
    <row r="1304" spans="1:17" s="79" customFormat="1" hidden="1" x14ac:dyDescent="0.25">
      <c r="A1304" s="144"/>
      <c r="B1304" s="145" t="s">
        <v>20</v>
      </c>
      <c r="C1304" s="144" t="s">
        <v>21</v>
      </c>
      <c r="D1304" s="146">
        <f>SUM(D1303:D1303)</f>
        <v>0</v>
      </c>
      <c r="E1304" s="68"/>
      <c r="F1304" s="37"/>
      <c r="G1304" s="4"/>
      <c r="H1304" s="21"/>
      <c r="I1304" s="135">
        <f>SUM(I1303)</f>
        <v>0</v>
      </c>
      <c r="J1304" s="135">
        <f>SUM(J1303)</f>
        <v>0</v>
      </c>
      <c r="O1304" s="193"/>
      <c r="P1304" s="198"/>
      <c r="Q1304" s="193"/>
    </row>
    <row r="1305" spans="1:17" s="68" customFormat="1" hidden="1" x14ac:dyDescent="0.25">
      <c r="A1305" s="37"/>
      <c r="B1305" s="37"/>
      <c r="C1305" s="37"/>
      <c r="D1305" s="37"/>
      <c r="E1305" s="37"/>
      <c r="F1305" s="37"/>
      <c r="G1305" s="4"/>
      <c r="H1305" s="21"/>
      <c r="I1305" s="4"/>
      <c r="J1305" s="4"/>
      <c r="O1305" s="121"/>
      <c r="P1305" s="88"/>
      <c r="Q1305" s="199"/>
    </row>
    <row r="1306" spans="1:17" s="68" customFormat="1" hidden="1" x14ac:dyDescent="0.25">
      <c r="A1306" s="861" t="s">
        <v>152</v>
      </c>
      <c r="B1306" s="861"/>
      <c r="C1306" s="861"/>
      <c r="D1306" s="861"/>
      <c r="E1306" s="861"/>
      <c r="F1306" s="861"/>
      <c r="G1306" s="861"/>
      <c r="H1306" s="861"/>
      <c r="I1306" s="861"/>
      <c r="J1306" s="861"/>
      <c r="O1306" s="121"/>
      <c r="P1306" s="88"/>
      <c r="Q1306" s="121"/>
    </row>
    <row r="1307" spans="1:17" s="68" customFormat="1" hidden="1" x14ac:dyDescent="0.25">
      <c r="A1307" s="862"/>
      <c r="B1307" s="862"/>
      <c r="C1307" s="862"/>
      <c r="D1307" s="862"/>
      <c r="E1307" s="862"/>
      <c r="F1307" s="862"/>
      <c r="G1307" s="67"/>
      <c r="H1307" s="67"/>
      <c r="I1307" s="850" t="s">
        <v>172</v>
      </c>
      <c r="J1307" s="850"/>
      <c r="O1307" s="121"/>
      <c r="P1307" s="88"/>
      <c r="Q1307" s="121"/>
    </row>
    <row r="1308" spans="1:17" s="68" customFormat="1" ht="56.25" hidden="1" x14ac:dyDescent="0.25">
      <c r="A1308" s="167" t="s">
        <v>24</v>
      </c>
      <c r="B1308" s="167" t="s">
        <v>14</v>
      </c>
      <c r="C1308" s="167" t="s">
        <v>78</v>
      </c>
      <c r="D1308" s="167" t="s">
        <v>27</v>
      </c>
      <c r="E1308" s="167" t="s">
        <v>79</v>
      </c>
      <c r="F1308" s="167" t="s">
        <v>7</v>
      </c>
      <c r="H1308" s="67"/>
      <c r="I1308" s="133" t="s">
        <v>115</v>
      </c>
      <c r="J1308" s="133" t="s">
        <v>173</v>
      </c>
      <c r="M1308" s="76"/>
      <c r="O1308" s="121"/>
      <c r="P1308" s="88"/>
      <c r="Q1308" s="121"/>
    </row>
    <row r="1309" spans="1:17" s="68" customFormat="1" hidden="1" x14ac:dyDescent="0.25">
      <c r="A1309" s="113">
        <v>1</v>
      </c>
      <c r="B1309" s="113">
        <v>2</v>
      </c>
      <c r="C1309" s="113">
        <v>3</v>
      </c>
      <c r="D1309" s="113">
        <v>4</v>
      </c>
      <c r="E1309" s="113">
        <v>5</v>
      </c>
      <c r="F1309" s="113">
        <v>6</v>
      </c>
      <c r="G1309" s="79"/>
      <c r="H1309" s="78"/>
      <c r="I1309" s="130"/>
      <c r="J1309" s="130"/>
      <c r="O1309" s="121"/>
      <c r="P1309" s="88"/>
      <c r="Q1309" s="121"/>
    </row>
    <row r="1310" spans="1:17" s="68" customFormat="1" hidden="1" x14ac:dyDescent="0.25">
      <c r="A1310" s="167">
        <v>1</v>
      </c>
      <c r="B1310" s="10" t="s">
        <v>175</v>
      </c>
      <c r="C1310" s="167"/>
      <c r="D1310" s="167"/>
      <c r="E1310" s="165" t="e">
        <f>F1310/D1310</f>
        <v>#DIV/0!</v>
      </c>
      <c r="F1310" s="165"/>
      <c r="H1310" s="67"/>
      <c r="I1310" s="142"/>
      <c r="J1310" s="142"/>
      <c r="O1310" s="121"/>
      <c r="P1310" s="88"/>
      <c r="Q1310" s="121"/>
    </row>
    <row r="1311" spans="1:17" s="79" customFormat="1" hidden="1" x14ac:dyDescent="0.25">
      <c r="A1311" s="144"/>
      <c r="B1311" s="145" t="s">
        <v>20</v>
      </c>
      <c r="C1311" s="144" t="s">
        <v>21</v>
      </c>
      <c r="D1311" s="144" t="s">
        <v>21</v>
      </c>
      <c r="E1311" s="144" t="s">
        <v>21</v>
      </c>
      <c r="F1311" s="146">
        <f>F1310</f>
        <v>0</v>
      </c>
      <c r="G1311" s="67"/>
      <c r="H1311" s="67"/>
      <c r="I1311" s="135">
        <f>SUM(I1310)</f>
        <v>0</v>
      </c>
      <c r="J1311" s="135">
        <f>SUM(J1310)</f>
        <v>0</v>
      </c>
      <c r="O1311" s="193"/>
      <c r="P1311" s="198"/>
      <c r="Q1311" s="193"/>
    </row>
    <row r="1312" spans="1:17" s="68" customFormat="1" x14ac:dyDescent="0.25">
      <c r="A1312" s="35"/>
      <c r="B1312" s="11"/>
      <c r="C1312" s="17"/>
      <c r="D1312" s="17"/>
      <c r="E1312" s="17"/>
      <c r="F1312" s="36"/>
      <c r="G1312" s="67"/>
      <c r="H1312" s="67"/>
      <c r="I1312" s="67"/>
      <c r="J1312" s="67"/>
      <c r="O1312" s="121"/>
      <c r="P1312" s="88"/>
      <c r="Q1312" s="121"/>
    </row>
    <row r="1313" spans="1:17" x14ac:dyDescent="0.25">
      <c r="A1313" s="35"/>
      <c r="B1313" s="48" t="s">
        <v>100</v>
      </c>
      <c r="C1313" s="164">
        <f>C1314+C1315+C1316</f>
        <v>0</v>
      </c>
      <c r="D1313" s="194"/>
      <c r="P1313" s="106"/>
    </row>
    <row r="1314" spans="1:17" x14ac:dyDescent="0.25">
      <c r="A1314" s="35"/>
      <c r="B1314" s="49" t="s">
        <v>2</v>
      </c>
      <c r="C1314" s="164">
        <f>F1311+D1304+D1295+E1284+F1274+F1264+F1254+F1244+F1234+F1224+E1214+D1204+D1193+E1182+F1172+F1161+F1153+F1138+D1129+D1120+E1111+E1099+E1090+C1078+C1067+C1056+C1045+C1032+E1019+E1004+E993+D982+E966+F957+F950+F932+E918+J910-C1315-C1316</f>
        <v>0</v>
      </c>
      <c r="D1314" s="195"/>
      <c r="P1314" s="106"/>
    </row>
    <row r="1315" spans="1:17" x14ac:dyDescent="0.25">
      <c r="A1315" s="17"/>
      <c r="B1315" s="11" t="s">
        <v>13</v>
      </c>
      <c r="C1315" s="164">
        <f>I1311+I1304+I1295+I1284+I1274+I1264+I1254+I1234+I1244+I1224+I1214+I1204+I1193+I1182+I1172+I1161+I1153+I1138+I1129+I1120+I1111+I1099+I1090+I1078+I1067+I1056+I1045+I1032+I1019+I1004+I993+I982+I966+I957+I950+I932+I918</f>
        <v>0</v>
      </c>
      <c r="D1315" s="195"/>
      <c r="L1315" s="38"/>
      <c r="M1315" s="11"/>
      <c r="N1315" s="75"/>
      <c r="P1315" s="106"/>
    </row>
    <row r="1316" spans="1:17" x14ac:dyDescent="0.25">
      <c r="A1316" s="17"/>
      <c r="B1316" s="11" t="s">
        <v>106</v>
      </c>
      <c r="C1316" s="164">
        <f>J1311+J1304+J1295+J1284+J1274+J1264+J1254+J1244+J1234+J1224+J1214+J1204+J1193+J1182+J1172+J1161+J1153+J1138+J1129+J1120+J1111+J1099+J1090+J1078+J1067+J1056+J1045+J1032+J1019+J1004+J993+J982+J966+J957+J950+J932+J918</f>
        <v>0</v>
      </c>
      <c r="D1316" s="195"/>
    </row>
    <row r="1317" spans="1:17" x14ac:dyDescent="0.25">
      <c r="A1317" s="17"/>
      <c r="B1317" s="11"/>
      <c r="C1317" s="17"/>
      <c r="D1317" s="17"/>
      <c r="E1317" s="17"/>
      <c r="F1317" s="17"/>
    </row>
    <row r="1318" spans="1:17" x14ac:dyDescent="0.25">
      <c r="A1318" s="17"/>
      <c r="B1318" s="175" t="s">
        <v>195</v>
      </c>
      <c r="C1318" s="201">
        <f>F1311+D1304+D1295+E1284+F1274+F1264+F1254+F1244+F1234+F1224+E1214+D1204+D1193+E1182+F1172+F1161+F1153+F1138+D1129+D1120+E1111</f>
        <v>0</v>
      </c>
      <c r="D1318" s="17"/>
      <c r="E1318" s="17"/>
      <c r="F1318" s="17"/>
    </row>
    <row r="1319" spans="1:17" ht="69.75" x14ac:dyDescent="0.25">
      <c r="A1319" s="17"/>
      <c r="B1319" s="200" t="s">
        <v>196</v>
      </c>
      <c r="C1319" s="202"/>
      <c r="D1319" s="17"/>
      <c r="E1319" s="17"/>
      <c r="F1319" s="17"/>
    </row>
    <row r="1320" spans="1:17" ht="45" x14ac:dyDescent="0.25">
      <c r="A1320" s="17"/>
      <c r="B1320" s="175" t="s">
        <v>197</v>
      </c>
      <c r="C1320" s="201">
        <f>C1318-C1319</f>
        <v>0</v>
      </c>
      <c r="D1320" s="17"/>
      <c r="E1320" s="17"/>
      <c r="F1320" s="17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hidden="1" x14ac:dyDescent="0.25">
      <c r="A1323" s="17"/>
      <c r="B1323" s="11"/>
      <c r="C1323" s="17"/>
      <c r="D1323" s="17"/>
      <c r="E1323" s="17"/>
      <c r="F1323" s="17"/>
    </row>
    <row r="1324" spans="1:17" hidden="1" x14ac:dyDescent="0.25">
      <c r="A1324" s="17"/>
      <c r="B1324" s="11"/>
      <c r="C1324" s="17"/>
      <c r="D1324" s="17"/>
      <c r="E1324" s="17"/>
      <c r="F1324" s="17"/>
    </row>
    <row r="1325" spans="1:17" hidden="1" x14ac:dyDescent="0.25">
      <c r="A1325" s="858" t="s">
        <v>9</v>
      </c>
      <c r="B1325" s="858"/>
      <c r="C1325" s="39"/>
      <c r="D1325" s="928" t="s">
        <v>112</v>
      </c>
      <c r="E1325" s="928"/>
      <c r="F1325" s="17"/>
      <c r="G1325" s="17"/>
      <c r="H1325" s="17"/>
      <c r="I1325" s="17"/>
      <c r="J1325" s="17"/>
    </row>
    <row r="1326" spans="1:17" hidden="1" x14ac:dyDescent="0.25">
      <c r="A1326" s="17"/>
      <c r="B1326" s="40"/>
      <c r="C1326" s="161" t="s">
        <v>10</v>
      </c>
      <c r="D1326" s="929" t="s">
        <v>3</v>
      </c>
      <c r="E1326" s="929"/>
      <c r="F1326" s="17"/>
      <c r="G1326" s="17"/>
      <c r="H1326" s="17"/>
      <c r="I1326" s="17"/>
      <c r="J1326" s="17"/>
    </row>
    <row r="1327" spans="1:17" s="17" customFormat="1" hidden="1" x14ac:dyDescent="0.25">
      <c r="A1327" s="927"/>
      <c r="B1327" s="927"/>
      <c r="C1327" s="41"/>
      <c r="D1327" s="162"/>
      <c r="E1327" s="42"/>
      <c r="L1327" s="111"/>
      <c r="O1327" s="20"/>
      <c r="P1327" s="20"/>
      <c r="Q1327" s="20"/>
    </row>
    <row r="1328" spans="1:17" s="17" customFormat="1" hidden="1" x14ac:dyDescent="0.25">
      <c r="A1328" s="927"/>
      <c r="B1328" s="927"/>
      <c r="C1328" s="41"/>
      <c r="D1328" s="910"/>
      <c r="E1328" s="910"/>
      <c r="L1328" s="111"/>
      <c r="O1328" s="20"/>
      <c r="P1328" s="20"/>
      <c r="Q1328" s="20"/>
    </row>
    <row r="1329" spans="1:17" s="17" customFormat="1" hidden="1" x14ac:dyDescent="0.25">
      <c r="A1329" s="20"/>
      <c r="B1329" s="43"/>
      <c r="C1329" s="9"/>
      <c r="D1329" s="910"/>
      <c r="E1329" s="910"/>
      <c r="L1329" s="111"/>
      <c r="O1329" s="20"/>
      <c r="P1329" s="20"/>
      <c r="Q1329" s="20"/>
    </row>
    <row r="1330" spans="1:17" s="17" customFormat="1" x14ac:dyDescent="0.25">
      <c r="B1330" s="40"/>
      <c r="C1330" s="44"/>
      <c r="D1330" s="45"/>
      <c r="E1330" s="46"/>
      <c r="L1330" s="111"/>
      <c r="O1330" s="20"/>
      <c r="P1330" s="20"/>
      <c r="Q1330" s="20"/>
    </row>
    <row r="1331" spans="1:17" s="17" customFormat="1" x14ac:dyDescent="0.25">
      <c r="A1331" s="858" t="s">
        <v>11</v>
      </c>
      <c r="B1331" s="858"/>
      <c r="C1331" s="47"/>
      <c r="D1331" s="928" t="e">
        <f>#REF!</f>
        <v>#REF!</v>
      </c>
      <c r="E1331" s="928"/>
      <c r="L1331" s="111"/>
      <c r="O1331" s="20"/>
      <c r="P1331" s="20"/>
      <c r="Q1331" s="20"/>
    </row>
    <row r="1332" spans="1:17" s="17" customFormat="1" x14ac:dyDescent="0.25">
      <c r="B1332" s="40"/>
      <c r="C1332" s="161" t="s">
        <v>10</v>
      </c>
      <c r="D1332" s="857" t="s">
        <v>3</v>
      </c>
      <c r="E1332" s="857"/>
      <c r="L1332" s="111"/>
      <c r="O1332" s="20"/>
      <c r="P1332" s="20"/>
      <c r="Q1332" s="20"/>
    </row>
    <row r="1333" spans="1:17" x14ac:dyDescent="0.25">
      <c r="A1333" s="17"/>
      <c r="B1333" s="11"/>
      <c r="C1333" s="17"/>
      <c r="D1333" s="17"/>
      <c r="E1333" s="17"/>
      <c r="F1333" s="17"/>
    </row>
    <row r="1334" spans="1:17" x14ac:dyDescent="0.25">
      <c r="A1334" s="17"/>
      <c r="B1334" s="11"/>
      <c r="C1334" s="17"/>
      <c r="D1334" s="17"/>
      <c r="E1334" s="17"/>
      <c r="F1334" s="17"/>
    </row>
    <row r="1335" spans="1:17" x14ac:dyDescent="0.25">
      <c r="A1335" s="17"/>
      <c r="B1335" s="11"/>
      <c r="C1335" s="17"/>
      <c r="D1335" s="17"/>
      <c r="E1335" s="17"/>
      <c r="F1335" s="17"/>
    </row>
  </sheetData>
  <mergeCells count="402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7:A128"/>
    <mergeCell ref="C127:C128"/>
    <mergeCell ref="D127:D128"/>
    <mergeCell ref="E127:E128"/>
    <mergeCell ref="A133:J133"/>
    <mergeCell ref="A135:J135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70:J170"/>
    <mergeCell ref="I171:J171"/>
    <mergeCell ref="A181:J181"/>
    <mergeCell ref="I182:J182"/>
    <mergeCell ref="A193:J193"/>
    <mergeCell ref="A195:J195"/>
    <mergeCell ref="I136:J136"/>
    <mergeCell ref="A146:J146"/>
    <mergeCell ref="A148:J148"/>
    <mergeCell ref="I149:J149"/>
    <mergeCell ref="A159:J159"/>
    <mergeCell ref="I160:J160"/>
    <mergeCell ref="A225:J225"/>
    <mergeCell ref="I226:J226"/>
    <mergeCell ref="A234:J234"/>
    <mergeCell ref="I235:J235"/>
    <mergeCell ref="A243:J243"/>
    <mergeCell ref="A244:F244"/>
    <mergeCell ref="I244:J244"/>
    <mergeCell ref="I196:J196"/>
    <mergeCell ref="A204:J204"/>
    <mergeCell ref="I205:J205"/>
    <mergeCell ref="A214:J214"/>
    <mergeCell ref="A216:J216"/>
    <mergeCell ref="I217:J217"/>
    <mergeCell ref="I276:J276"/>
    <mergeCell ref="A286:J286"/>
    <mergeCell ref="I287:J287"/>
    <mergeCell ref="A296:J296"/>
    <mergeCell ref="I298:J298"/>
    <mergeCell ref="A307:J307"/>
    <mergeCell ref="A253:J253"/>
    <mergeCell ref="A255:J255"/>
    <mergeCell ref="I256:J256"/>
    <mergeCell ref="A267:J267"/>
    <mergeCell ref="I268:J268"/>
    <mergeCell ref="A275:J275"/>
    <mergeCell ref="A338:J338"/>
    <mergeCell ref="A339:F339"/>
    <mergeCell ref="I339:J339"/>
    <mergeCell ref="A348:J348"/>
    <mergeCell ref="A349:F349"/>
    <mergeCell ref="I349:J349"/>
    <mergeCell ref="I309:J309"/>
    <mergeCell ref="A318:J318"/>
    <mergeCell ref="A319:E319"/>
    <mergeCell ref="I319:J319"/>
    <mergeCell ref="A328:J328"/>
    <mergeCell ref="A329:F329"/>
    <mergeCell ref="I329:J329"/>
    <mergeCell ref="A378:J378"/>
    <mergeCell ref="A379:F379"/>
    <mergeCell ref="I379:J379"/>
    <mergeCell ref="A388:J388"/>
    <mergeCell ref="A389:E389"/>
    <mergeCell ref="I389:J389"/>
    <mergeCell ref="A358:J358"/>
    <mergeCell ref="A359:F359"/>
    <mergeCell ref="I359:J359"/>
    <mergeCell ref="A368:J368"/>
    <mergeCell ref="A369:F369"/>
    <mergeCell ref="I369:J369"/>
    <mergeCell ref="A419:F419"/>
    <mergeCell ref="I419:J419"/>
    <mergeCell ref="A437:B437"/>
    <mergeCell ref="D437:E437"/>
    <mergeCell ref="D438:E438"/>
    <mergeCell ref="A439:B439"/>
    <mergeCell ref="A398:J398"/>
    <mergeCell ref="I400:J400"/>
    <mergeCell ref="A409:J409"/>
    <mergeCell ref="A411:J411"/>
    <mergeCell ref="I412:J412"/>
    <mergeCell ref="A418:J418"/>
    <mergeCell ref="A445:J445"/>
    <mergeCell ref="A447:J447"/>
    <mergeCell ref="A451:B451"/>
    <mergeCell ref="C451:J451"/>
    <mergeCell ref="A454:J454"/>
    <mergeCell ref="A456:J456"/>
    <mergeCell ref="A440:B440"/>
    <mergeCell ref="D440:E440"/>
    <mergeCell ref="D441:E441"/>
    <mergeCell ref="A443:B443"/>
    <mergeCell ref="D443:E443"/>
    <mergeCell ref="D444:E444"/>
    <mergeCell ref="A458:J458"/>
    <mergeCell ref="A461:A463"/>
    <mergeCell ref="B461:B463"/>
    <mergeCell ref="C461:C463"/>
    <mergeCell ref="D461:G461"/>
    <mergeCell ref="H461:H463"/>
    <mergeCell ref="I461:I463"/>
    <mergeCell ref="J461:J463"/>
    <mergeCell ref="D462:D463"/>
    <mergeCell ref="E462:G462"/>
    <mergeCell ref="A486:A487"/>
    <mergeCell ref="A490:J490"/>
    <mergeCell ref="I491:J491"/>
    <mergeCell ref="A508:J508"/>
    <mergeCell ref="I509:J509"/>
    <mergeCell ref="A515:J515"/>
    <mergeCell ref="A468:J468"/>
    <mergeCell ref="I469:J469"/>
    <mergeCell ref="A476:J476"/>
    <mergeCell ref="A478:J478"/>
    <mergeCell ref="I479:J479"/>
    <mergeCell ref="A483:A484"/>
    <mergeCell ref="L531:L536"/>
    <mergeCell ref="A533:A534"/>
    <mergeCell ref="A540:J540"/>
    <mergeCell ref="A542:J542"/>
    <mergeCell ref="I543:J543"/>
    <mergeCell ref="A551:J551"/>
    <mergeCell ref="A517:J517"/>
    <mergeCell ref="A518:E518"/>
    <mergeCell ref="I518:J518"/>
    <mergeCell ref="A524:J524"/>
    <mergeCell ref="A526:J526"/>
    <mergeCell ref="I527:J527"/>
    <mergeCell ref="A571:A572"/>
    <mergeCell ref="C571:C572"/>
    <mergeCell ref="D571:D572"/>
    <mergeCell ref="E571:E572"/>
    <mergeCell ref="A577:J577"/>
    <mergeCell ref="A579:J579"/>
    <mergeCell ref="A553:J553"/>
    <mergeCell ref="A554:E554"/>
    <mergeCell ref="I554:J554"/>
    <mergeCell ref="I563:J563"/>
    <mergeCell ref="A568:A569"/>
    <mergeCell ref="C568:C569"/>
    <mergeCell ref="D568:D569"/>
    <mergeCell ref="E568:E569"/>
    <mergeCell ref="A614:J614"/>
    <mergeCell ref="I615:J615"/>
    <mergeCell ref="A625:J625"/>
    <mergeCell ref="I626:J626"/>
    <mergeCell ref="A637:J637"/>
    <mergeCell ref="A639:J639"/>
    <mergeCell ref="I580:J580"/>
    <mergeCell ref="A590:J590"/>
    <mergeCell ref="A592:J592"/>
    <mergeCell ref="I593:J593"/>
    <mergeCell ref="A603:J603"/>
    <mergeCell ref="I604:J604"/>
    <mergeCell ref="A669:J669"/>
    <mergeCell ref="I670:J670"/>
    <mergeCell ref="A678:J678"/>
    <mergeCell ref="I679:J679"/>
    <mergeCell ref="A687:J687"/>
    <mergeCell ref="A688:F688"/>
    <mergeCell ref="I688:J688"/>
    <mergeCell ref="I640:J640"/>
    <mergeCell ref="A648:J648"/>
    <mergeCell ref="I649:J649"/>
    <mergeCell ref="A658:J658"/>
    <mergeCell ref="A660:J660"/>
    <mergeCell ref="I661:J661"/>
    <mergeCell ref="I720:J720"/>
    <mergeCell ref="A730:J730"/>
    <mergeCell ref="I731:J731"/>
    <mergeCell ref="A740:J740"/>
    <mergeCell ref="I742:J742"/>
    <mergeCell ref="A751:J751"/>
    <mergeCell ref="A697:J697"/>
    <mergeCell ref="A699:J699"/>
    <mergeCell ref="I700:J700"/>
    <mergeCell ref="A711:J711"/>
    <mergeCell ref="I712:J712"/>
    <mergeCell ref="A719:J719"/>
    <mergeCell ref="A782:J782"/>
    <mergeCell ref="A783:F783"/>
    <mergeCell ref="I783:J783"/>
    <mergeCell ref="A792:J792"/>
    <mergeCell ref="A793:F793"/>
    <mergeCell ref="I793:J793"/>
    <mergeCell ref="I753:J753"/>
    <mergeCell ref="A762:J762"/>
    <mergeCell ref="A763:E763"/>
    <mergeCell ref="I763:J763"/>
    <mergeCell ref="A772:J772"/>
    <mergeCell ref="A773:F773"/>
    <mergeCell ref="I773:J773"/>
    <mergeCell ref="A822:J822"/>
    <mergeCell ref="A823:F823"/>
    <mergeCell ref="I823:J823"/>
    <mergeCell ref="A832:J832"/>
    <mergeCell ref="A833:E833"/>
    <mergeCell ref="I833:J833"/>
    <mergeCell ref="A802:J802"/>
    <mergeCell ref="A803:F803"/>
    <mergeCell ref="I803:J803"/>
    <mergeCell ref="A812:J812"/>
    <mergeCell ref="A813:F813"/>
    <mergeCell ref="I813:J813"/>
    <mergeCell ref="A863:F863"/>
    <mergeCell ref="I863:J863"/>
    <mergeCell ref="A881:B881"/>
    <mergeCell ref="D881:E881"/>
    <mergeCell ref="D882:E882"/>
    <mergeCell ref="A883:B883"/>
    <mergeCell ref="A842:J842"/>
    <mergeCell ref="I844:J844"/>
    <mergeCell ref="A853:J853"/>
    <mergeCell ref="A855:J855"/>
    <mergeCell ref="I856:J856"/>
    <mergeCell ref="A862:J862"/>
    <mergeCell ref="A889:J889"/>
    <mergeCell ref="A891:J891"/>
    <mergeCell ref="A895:B895"/>
    <mergeCell ref="C895:J895"/>
    <mergeCell ref="A898:J898"/>
    <mergeCell ref="A900:J900"/>
    <mergeCell ref="A884:B884"/>
    <mergeCell ref="D884:E884"/>
    <mergeCell ref="D885:E885"/>
    <mergeCell ref="A887:B887"/>
    <mergeCell ref="D887:E887"/>
    <mergeCell ref="D888:E888"/>
    <mergeCell ref="A912:J912"/>
    <mergeCell ref="I913:J913"/>
    <mergeCell ref="A920:J920"/>
    <mergeCell ref="A922:J922"/>
    <mergeCell ref="I923:J923"/>
    <mergeCell ref="A927:A928"/>
    <mergeCell ref="A902:J902"/>
    <mergeCell ref="A905:A907"/>
    <mergeCell ref="B905:B907"/>
    <mergeCell ref="C905:C907"/>
    <mergeCell ref="D905:G905"/>
    <mergeCell ref="H905:H907"/>
    <mergeCell ref="I905:I907"/>
    <mergeCell ref="J905:J907"/>
    <mergeCell ref="D906:D907"/>
    <mergeCell ref="E906:G906"/>
    <mergeCell ref="A961:J961"/>
    <mergeCell ref="A962:E962"/>
    <mergeCell ref="I962:J962"/>
    <mergeCell ref="A968:J968"/>
    <mergeCell ref="A970:J970"/>
    <mergeCell ref="I971:J971"/>
    <mergeCell ref="A930:A931"/>
    <mergeCell ref="A934:J934"/>
    <mergeCell ref="I935:J935"/>
    <mergeCell ref="A952:J952"/>
    <mergeCell ref="I953:J953"/>
    <mergeCell ref="A959:J959"/>
    <mergeCell ref="A997:J997"/>
    <mergeCell ref="A998:E998"/>
    <mergeCell ref="I998:J998"/>
    <mergeCell ref="I1007:J1007"/>
    <mergeCell ref="A1012:A1013"/>
    <mergeCell ref="C1012:C1013"/>
    <mergeCell ref="D1012:D1013"/>
    <mergeCell ref="E1012:E1013"/>
    <mergeCell ref="L975:L980"/>
    <mergeCell ref="A977:A978"/>
    <mergeCell ref="A984:J984"/>
    <mergeCell ref="A986:J986"/>
    <mergeCell ref="I987:J987"/>
    <mergeCell ref="A995:J995"/>
    <mergeCell ref="I1024:J1024"/>
    <mergeCell ref="A1034:J1034"/>
    <mergeCell ref="A1036:J1036"/>
    <mergeCell ref="I1037:J1037"/>
    <mergeCell ref="A1047:J1047"/>
    <mergeCell ref="I1048:J1048"/>
    <mergeCell ref="A1015:A1016"/>
    <mergeCell ref="C1015:C1016"/>
    <mergeCell ref="D1015:D1016"/>
    <mergeCell ref="E1015:E1016"/>
    <mergeCell ref="A1021:J1021"/>
    <mergeCell ref="A1023:J1023"/>
    <mergeCell ref="I1084:J1084"/>
    <mergeCell ref="A1092:J1092"/>
    <mergeCell ref="I1093:J1093"/>
    <mergeCell ref="A1102:J1102"/>
    <mergeCell ref="A1104:J1104"/>
    <mergeCell ref="I1105:J1105"/>
    <mergeCell ref="A1058:J1058"/>
    <mergeCell ref="I1059:J1059"/>
    <mergeCell ref="A1069:J1069"/>
    <mergeCell ref="I1070:J1070"/>
    <mergeCell ref="A1081:J1081"/>
    <mergeCell ref="A1083:J1083"/>
    <mergeCell ref="A1141:J1141"/>
    <mergeCell ref="A1143:J1143"/>
    <mergeCell ref="I1144:J1144"/>
    <mergeCell ref="A1155:J1155"/>
    <mergeCell ref="I1156:J1156"/>
    <mergeCell ref="A1163:J1163"/>
    <mergeCell ref="A1113:J1113"/>
    <mergeCell ref="I1114:J1114"/>
    <mergeCell ref="A1122:J1122"/>
    <mergeCell ref="I1123:J1123"/>
    <mergeCell ref="A1131:J1131"/>
    <mergeCell ref="A1132:F1132"/>
    <mergeCell ref="I1132:J1132"/>
    <mergeCell ref="I1197:J1197"/>
    <mergeCell ref="A1206:J1206"/>
    <mergeCell ref="A1207:E1207"/>
    <mergeCell ref="I1207:J1207"/>
    <mergeCell ref="A1216:J1216"/>
    <mergeCell ref="A1217:F1217"/>
    <mergeCell ref="I1217:J1217"/>
    <mergeCell ref="I1164:J1164"/>
    <mergeCell ref="A1174:J1174"/>
    <mergeCell ref="I1175:J1175"/>
    <mergeCell ref="A1184:J1184"/>
    <mergeCell ref="I1186:J1186"/>
    <mergeCell ref="A1195:J1195"/>
    <mergeCell ref="A1246:J1246"/>
    <mergeCell ref="A1247:F1247"/>
    <mergeCell ref="I1247:J1247"/>
    <mergeCell ref="A1256:J1256"/>
    <mergeCell ref="A1257:F1257"/>
    <mergeCell ref="I1257:J1257"/>
    <mergeCell ref="A1226:J1226"/>
    <mergeCell ref="A1227:F1227"/>
    <mergeCell ref="I1227:J1227"/>
    <mergeCell ref="A1236:J1236"/>
    <mergeCell ref="A1237:F1237"/>
    <mergeCell ref="I1237:J1237"/>
    <mergeCell ref="A1286:J1286"/>
    <mergeCell ref="I1288:J1288"/>
    <mergeCell ref="A1297:J1297"/>
    <mergeCell ref="A1299:J1299"/>
    <mergeCell ref="I1300:J1300"/>
    <mergeCell ref="A1306:J1306"/>
    <mergeCell ref="A1266:J1266"/>
    <mergeCell ref="A1267:F1267"/>
    <mergeCell ref="I1267:J1267"/>
    <mergeCell ref="A1276:J1276"/>
    <mergeCell ref="A1277:E1277"/>
    <mergeCell ref="I1277:J1277"/>
    <mergeCell ref="A1328:B1328"/>
    <mergeCell ref="D1328:E1328"/>
    <mergeCell ref="D1329:E1329"/>
    <mergeCell ref="A1331:B1331"/>
    <mergeCell ref="D1331:E1331"/>
    <mergeCell ref="D1332:E1332"/>
    <mergeCell ref="A1307:F1307"/>
    <mergeCell ref="I1307:J1307"/>
    <mergeCell ref="A1325:B1325"/>
    <mergeCell ref="D1325:E1325"/>
    <mergeCell ref="D1326:E1326"/>
    <mergeCell ref="A1327:B132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444" max="9" man="1"/>
    <brk id="888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3"/>
  <sheetViews>
    <sheetView view="pageBreakPreview" zoomScale="60" zoomScaleNormal="70" workbookViewId="0">
      <selection activeCell="A10" sqref="A10:J10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e">
        <f>#REF!</f>
        <v>#REF!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/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99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1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hidden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hidden="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hidden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hidden="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hidden="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hidden="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hidden="1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hidden="1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hidden="1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hidden="1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ht="30" hidden="1" customHeight="1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ht="33" hidden="1" customHeigh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hidden="1" x14ac:dyDescent="0.25">
      <c r="K23" s="114"/>
    </row>
    <row r="24" spans="1:17" hidden="1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hidden="1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hidden="1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hidden="1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hidden="1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hidden="1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hidden="1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1" spans="1:17" hidden="1" x14ac:dyDescent="0.25"/>
    <row r="32" spans="1:17" hidden="1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hidden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hidden="1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hidden="1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hidden="1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hidden="1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hidden="1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hidden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hidden="1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hidden="1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hidden="1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hidden="1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hidden="1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hidden="1" x14ac:dyDescent="0.25">
      <c r="A45" s="17"/>
      <c r="B45" s="11"/>
      <c r="C45" s="17"/>
      <c r="D45" s="17"/>
      <c r="E45" s="17"/>
      <c r="F45" s="17"/>
      <c r="G45" s="121"/>
      <c r="O45" s="106"/>
    </row>
    <row r="46" spans="1:17" hidden="1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hidden="1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hidden="1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hidden="1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hidden="1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hidden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hidden="1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hidden="1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hidden="1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hidden="1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hidden="1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hidden="1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hidden="1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hidden="1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hidden="1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hidden="1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hidden="1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hidden="1" x14ac:dyDescent="0.25">
      <c r="A63" s="17"/>
      <c r="B63" s="11"/>
      <c r="C63" s="17"/>
      <c r="D63" s="17"/>
      <c r="E63" s="17"/>
      <c r="F63" s="17"/>
      <c r="O63" s="106"/>
    </row>
    <row r="64" spans="1:17" hidden="1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hidden="1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hidden="1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hidden="1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hidden="1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hidden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hidden="1" x14ac:dyDescent="0.25">
      <c r="O70" s="106"/>
    </row>
    <row r="71" spans="1:17" ht="53.25" hidden="1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hidden="1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hidden="1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hidden="1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hidden="1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hidden="1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hidden="1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hidden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79" spans="1:17" hidden="1" x14ac:dyDescent="0.25"/>
    <row r="80" spans="1:17" ht="63" hidden="1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hidden="1" x14ac:dyDescent="0.25">
      <c r="A81" s="17"/>
      <c r="B81" s="11"/>
      <c r="C81" s="17"/>
      <c r="D81" s="17"/>
      <c r="E81" s="17"/>
      <c r="F81" s="17"/>
    </row>
    <row r="82" spans="1:17" hidden="1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hidden="1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hidden="1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hidden="1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hidden="1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hidden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hidden="1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hidden="1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hidden="1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hidden="1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hidden="1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hidden="1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hidden="1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5" spans="1:17" hidden="1" x14ac:dyDescent="0.25"/>
    <row r="96" spans="1:17" ht="54" hidden="1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7" spans="1:20" hidden="1" x14ac:dyDescent="0.25"/>
    <row r="98" spans="1:20" hidden="1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hidden="1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hidden="1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hidden="1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hidden="1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hidden="1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hidden="1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hidden="1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6" spans="1:20" hidden="1" x14ac:dyDescent="0.25"/>
    <row r="107" spans="1:20" ht="48" hidden="1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8" spans="1:20" hidden="1" x14ac:dyDescent="0.25"/>
    <row r="109" spans="1:20" hidden="1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hidden="1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hidden="1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hidden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hidden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hidden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hidden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hidden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hidden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hidden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hidden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hidden="1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hidden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hidden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hidden="1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hidden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hidden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hidden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146"/>
      <c r="B127" s="146" t="s">
        <v>20</v>
      </c>
      <c r="C127" s="146"/>
      <c r="D127" s="146" t="s">
        <v>21</v>
      </c>
      <c r="E127" s="146">
        <f>E122</f>
        <v>0</v>
      </c>
      <c r="I127" s="135">
        <f>I122</f>
        <v>0</v>
      </c>
      <c r="J127" s="135">
        <f>J122</f>
        <v>0</v>
      </c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hidden="1" x14ac:dyDescent="0.3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t="63.75" hidden="1" customHeight="1" x14ac:dyDescent="0.35">
      <c r="A129" s="863" t="s">
        <v>185</v>
      </c>
      <c r="B129" s="863"/>
      <c r="C129" s="863"/>
      <c r="D129" s="863"/>
      <c r="E129" s="863"/>
      <c r="F129" s="863"/>
      <c r="G129" s="863"/>
      <c r="H129" s="863"/>
      <c r="I129" s="863"/>
      <c r="J129" s="863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hidden="1" x14ac:dyDescent="0.2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20" hidden="1" x14ac:dyDescent="0.25">
      <c r="A131" s="861" t="s">
        <v>131</v>
      </c>
      <c r="B131" s="861"/>
      <c r="C131" s="861"/>
      <c r="D131" s="861"/>
      <c r="E131" s="861"/>
      <c r="F131" s="861"/>
      <c r="G131" s="861"/>
      <c r="H131" s="861"/>
      <c r="I131" s="861"/>
      <c r="J131" s="861"/>
      <c r="K131" s="123"/>
    </row>
    <row r="132" spans="1:20" hidden="1" x14ac:dyDescent="0.25">
      <c r="I132" s="850" t="s">
        <v>172</v>
      </c>
      <c r="J132" s="850"/>
      <c r="K132" s="173"/>
    </row>
    <row r="133" spans="1:20" s="12" customFormat="1" ht="56.25" hidden="1" x14ac:dyDescent="0.35">
      <c r="A133" s="14" t="s">
        <v>24</v>
      </c>
      <c r="B133" s="14" t="s">
        <v>14</v>
      </c>
      <c r="C133" s="14" t="s">
        <v>81</v>
      </c>
      <c r="D133" s="67"/>
      <c r="E133" s="67"/>
      <c r="F133" s="67"/>
      <c r="G133" s="67"/>
      <c r="H133" s="67"/>
      <c r="I133" s="133" t="s">
        <v>115</v>
      </c>
      <c r="J133" s="133" t="s">
        <v>173</v>
      </c>
      <c r="K133" s="81"/>
      <c r="L133" s="36"/>
      <c r="M133" s="36"/>
      <c r="O133" s="189"/>
      <c r="P133" s="196"/>
      <c r="Q133" s="196"/>
      <c r="R133" s="92"/>
      <c r="S133" s="92"/>
      <c r="T133" s="92"/>
    </row>
    <row r="134" spans="1:20" hidden="1" x14ac:dyDescent="0.25">
      <c r="A134" s="91">
        <v>1</v>
      </c>
      <c r="B134" s="91">
        <v>2</v>
      </c>
      <c r="C134" s="91">
        <v>3</v>
      </c>
      <c r="D134" s="78"/>
      <c r="E134" s="78"/>
      <c r="F134" s="78"/>
      <c r="G134" s="78"/>
      <c r="H134" s="78"/>
      <c r="I134" s="140"/>
      <c r="J134" s="140"/>
    </row>
    <row r="135" spans="1:20" hidden="1" x14ac:dyDescent="0.25">
      <c r="A135" s="14">
        <v>1</v>
      </c>
      <c r="B135" s="101" t="s">
        <v>82</v>
      </c>
      <c r="C135" s="102">
        <f>C136+C137+C138+C139</f>
        <v>0</v>
      </c>
      <c r="I135" s="135">
        <f>I136+I137+I138+I139</f>
        <v>0</v>
      </c>
      <c r="J135" s="135">
        <f>J136+J137+J138+J139</f>
        <v>0</v>
      </c>
    </row>
    <row r="136" spans="1:20" s="78" customFormat="1" hidden="1" x14ac:dyDescent="0.25">
      <c r="A136" s="14"/>
      <c r="B136" s="101"/>
      <c r="C136" s="94"/>
      <c r="D136" s="67"/>
      <c r="E136" s="67"/>
      <c r="F136" s="67"/>
      <c r="G136" s="67"/>
      <c r="H136" s="67"/>
      <c r="I136" s="140"/>
      <c r="J136" s="140"/>
      <c r="K136" s="79"/>
      <c r="O136" s="188"/>
      <c r="P136" s="188"/>
      <c r="Q136" s="188"/>
    </row>
    <row r="137" spans="1:20" hidden="1" x14ac:dyDescent="0.25">
      <c r="A137" s="14"/>
      <c r="B137" s="101"/>
      <c r="C137" s="94"/>
      <c r="I137" s="140"/>
      <c r="J137" s="140"/>
    </row>
    <row r="138" spans="1:20" hidden="1" x14ac:dyDescent="0.25">
      <c r="A138" s="14"/>
      <c r="B138" s="101"/>
      <c r="C138" s="94"/>
      <c r="I138" s="140"/>
      <c r="J138" s="140"/>
    </row>
    <row r="139" spans="1:20" hidden="1" x14ac:dyDescent="0.25">
      <c r="A139" s="14"/>
      <c r="B139" s="101"/>
      <c r="C139" s="94"/>
      <c r="I139" s="140"/>
      <c r="J139" s="140"/>
    </row>
    <row r="140" spans="1:20" hidden="1" x14ac:dyDescent="0.25">
      <c r="A140" s="144"/>
      <c r="B140" s="145" t="s">
        <v>20</v>
      </c>
      <c r="C140" s="146">
        <f>C135</f>
        <v>0</v>
      </c>
      <c r="I140" s="135">
        <f>I135</f>
        <v>0</v>
      </c>
      <c r="J140" s="135">
        <f>J135</f>
        <v>0</v>
      </c>
    </row>
    <row r="141" spans="1:20" hidden="1" x14ac:dyDescent="0.25"/>
    <row r="142" spans="1:20" hidden="1" x14ac:dyDescent="0.25">
      <c r="A142" s="863" t="s">
        <v>184</v>
      </c>
      <c r="B142" s="863"/>
      <c r="C142" s="863"/>
      <c r="D142" s="863"/>
      <c r="E142" s="863"/>
      <c r="F142" s="863"/>
      <c r="G142" s="863"/>
      <c r="H142" s="863"/>
      <c r="I142" s="863"/>
      <c r="J142" s="863"/>
    </row>
    <row r="143" spans="1:20" hidden="1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20" hidden="1" x14ac:dyDescent="0.25">
      <c r="A144" s="861" t="s">
        <v>131</v>
      </c>
      <c r="B144" s="861"/>
      <c r="C144" s="861"/>
      <c r="D144" s="861"/>
      <c r="E144" s="861"/>
      <c r="F144" s="861"/>
      <c r="G144" s="861"/>
      <c r="H144" s="861"/>
      <c r="I144" s="861"/>
      <c r="J144" s="861"/>
      <c r="K144" s="123"/>
    </row>
    <row r="145" spans="1:20" hidden="1" x14ac:dyDescent="0.25">
      <c r="I145" s="850" t="s">
        <v>172</v>
      </c>
      <c r="J145" s="850"/>
      <c r="K145" s="173"/>
    </row>
    <row r="146" spans="1:20" s="12" customFormat="1" ht="56.25" hidden="1" x14ac:dyDescent="0.35">
      <c r="A146" s="14" t="s">
        <v>24</v>
      </c>
      <c r="B146" s="14" t="s">
        <v>14</v>
      </c>
      <c r="C146" s="14" t="s">
        <v>81</v>
      </c>
      <c r="D146" s="67"/>
      <c r="E146" s="67"/>
      <c r="F146" s="67"/>
      <c r="G146" s="67"/>
      <c r="H146" s="67"/>
      <c r="I146" s="133" t="s">
        <v>115</v>
      </c>
      <c r="J146" s="133" t="s">
        <v>173</v>
      </c>
      <c r="K146" s="81"/>
      <c r="L146" s="36"/>
      <c r="M146" s="36"/>
      <c r="O146" s="189"/>
      <c r="P146" s="196"/>
      <c r="Q146" s="196"/>
      <c r="R146" s="92"/>
      <c r="S146" s="92"/>
      <c r="T146" s="92"/>
    </row>
    <row r="147" spans="1:20" hidden="1" x14ac:dyDescent="0.25">
      <c r="A147" s="91">
        <v>1</v>
      </c>
      <c r="B147" s="91">
        <v>2</v>
      </c>
      <c r="C147" s="91">
        <v>3</v>
      </c>
      <c r="D147" s="78"/>
      <c r="E147" s="78"/>
      <c r="F147" s="78"/>
      <c r="G147" s="78"/>
      <c r="H147" s="78"/>
      <c r="I147" s="140"/>
      <c r="J147" s="140"/>
    </row>
    <row r="148" spans="1:20" hidden="1" x14ac:dyDescent="0.25">
      <c r="A148" s="14">
        <v>1</v>
      </c>
      <c r="B148" s="101"/>
      <c r="C148" s="102"/>
      <c r="I148" s="138"/>
      <c r="J148" s="138"/>
    </row>
    <row r="149" spans="1:20" s="78" customFormat="1" hidden="1" x14ac:dyDescent="0.25">
      <c r="A149" s="14"/>
      <c r="B149" s="101"/>
      <c r="C149" s="94"/>
      <c r="D149" s="67"/>
      <c r="E149" s="67"/>
      <c r="F149" s="67"/>
      <c r="G149" s="67"/>
      <c r="H149" s="67"/>
      <c r="I149" s="140"/>
      <c r="J149" s="140"/>
      <c r="K149" s="79"/>
      <c r="O149" s="188"/>
      <c r="P149" s="188"/>
      <c r="Q149" s="188"/>
    </row>
    <row r="150" spans="1:20" hidden="1" x14ac:dyDescent="0.25">
      <c r="A150" s="14"/>
      <c r="B150" s="101"/>
      <c r="C150" s="94"/>
      <c r="I150" s="140"/>
      <c r="J150" s="140"/>
    </row>
    <row r="151" spans="1:20" hidden="1" x14ac:dyDescent="0.25">
      <c r="A151" s="14"/>
      <c r="B151" s="101"/>
      <c r="C151" s="94"/>
      <c r="I151" s="140"/>
      <c r="J151" s="140"/>
    </row>
    <row r="152" spans="1:20" hidden="1" x14ac:dyDescent="0.25">
      <c r="A152" s="14"/>
      <c r="B152" s="101"/>
      <c r="C152" s="94"/>
      <c r="I152" s="140"/>
      <c r="J152" s="140"/>
    </row>
    <row r="153" spans="1:20" hidden="1" x14ac:dyDescent="0.25">
      <c r="A153" s="144"/>
      <c r="B153" s="145" t="s">
        <v>20</v>
      </c>
      <c r="C153" s="146">
        <f>SUM(C148:C152)</f>
        <v>0</v>
      </c>
      <c r="I153" s="135">
        <f>SUM(I148:I152)</f>
        <v>0</v>
      </c>
      <c r="J153" s="135">
        <f>SUM(J148:J152)</f>
        <v>0</v>
      </c>
    </row>
    <row r="154" spans="1:20" hidden="1" x14ac:dyDescent="0.25"/>
    <row r="155" spans="1:20" hidden="1" x14ac:dyDescent="0.25">
      <c r="A155" s="861" t="s">
        <v>135</v>
      </c>
      <c r="B155" s="861"/>
      <c r="C155" s="861"/>
      <c r="D155" s="861"/>
      <c r="E155" s="861"/>
      <c r="F155" s="861"/>
      <c r="G155" s="861"/>
      <c r="H155" s="861"/>
      <c r="I155" s="861"/>
      <c r="J155" s="861"/>
    </row>
    <row r="156" spans="1:20" hidden="1" x14ac:dyDescent="0.25">
      <c r="I156" s="850" t="s">
        <v>172</v>
      </c>
      <c r="J156" s="850"/>
    </row>
    <row r="157" spans="1:20" s="12" customFormat="1" ht="56.25" hidden="1" x14ac:dyDescent="0.35">
      <c r="A157" s="14" t="s">
        <v>24</v>
      </c>
      <c r="B157" s="14" t="s">
        <v>14</v>
      </c>
      <c r="C157" s="14" t="s">
        <v>81</v>
      </c>
      <c r="D157" s="67"/>
      <c r="E157" s="67"/>
      <c r="F157" s="67"/>
      <c r="G157" s="67"/>
      <c r="H157" s="67"/>
      <c r="I157" s="133" t="s">
        <v>115</v>
      </c>
      <c r="J157" s="133" t="s">
        <v>173</v>
      </c>
      <c r="K157" s="81"/>
      <c r="L157" s="36"/>
      <c r="M157" s="36"/>
      <c r="O157" s="189"/>
      <c r="P157" s="196"/>
      <c r="Q157" s="196"/>
      <c r="R157" s="92"/>
      <c r="S157" s="92"/>
      <c r="T157" s="92"/>
    </row>
    <row r="158" spans="1:20" hidden="1" x14ac:dyDescent="0.25">
      <c r="A158" s="91">
        <v>1</v>
      </c>
      <c r="B158" s="91">
        <v>2</v>
      </c>
      <c r="C158" s="91">
        <v>3</v>
      </c>
      <c r="D158" s="78"/>
      <c r="E158" s="78"/>
      <c r="F158" s="78"/>
      <c r="G158" s="78"/>
      <c r="H158" s="78"/>
      <c r="I158" s="140"/>
      <c r="J158" s="140"/>
    </row>
    <row r="159" spans="1:20" hidden="1" x14ac:dyDescent="0.25">
      <c r="A159" s="14">
        <v>1</v>
      </c>
      <c r="B159" s="101"/>
      <c r="C159" s="102"/>
      <c r="I159" s="138"/>
      <c r="J159" s="138"/>
    </row>
    <row r="160" spans="1:20" s="78" customFormat="1" hidden="1" x14ac:dyDescent="0.25">
      <c r="A160" s="14"/>
      <c r="B160" s="101"/>
      <c r="C160" s="94"/>
      <c r="D160" s="67"/>
      <c r="E160" s="67"/>
      <c r="F160" s="67"/>
      <c r="G160" s="67"/>
      <c r="H160" s="67"/>
      <c r="I160" s="140"/>
      <c r="J160" s="140"/>
      <c r="K160" s="79"/>
      <c r="O160" s="188"/>
      <c r="P160" s="188"/>
      <c r="Q160" s="188"/>
    </row>
    <row r="161" spans="1:20" hidden="1" x14ac:dyDescent="0.25">
      <c r="A161" s="14"/>
      <c r="B161" s="101"/>
      <c r="C161" s="94"/>
      <c r="I161" s="140"/>
      <c r="J161" s="140"/>
    </row>
    <row r="162" spans="1:20" hidden="1" x14ac:dyDescent="0.25">
      <c r="A162" s="14"/>
      <c r="B162" s="101"/>
      <c r="C162" s="94"/>
      <c r="I162" s="140"/>
      <c r="J162" s="140"/>
    </row>
    <row r="163" spans="1:20" hidden="1" x14ac:dyDescent="0.25">
      <c r="A163" s="14"/>
      <c r="B163" s="101"/>
      <c r="C163" s="94"/>
      <c r="I163" s="140"/>
      <c r="J163" s="140"/>
    </row>
    <row r="164" spans="1:20" hidden="1" x14ac:dyDescent="0.25">
      <c r="A164" s="144"/>
      <c r="B164" s="145" t="s">
        <v>20</v>
      </c>
      <c r="C164" s="146">
        <f>SUM(C159:C163)</f>
        <v>0</v>
      </c>
      <c r="I164" s="135">
        <f>SUM(I159:I163)</f>
        <v>0</v>
      </c>
      <c r="J164" s="135">
        <f>SUM(J159:J163)</f>
        <v>0</v>
      </c>
    </row>
    <row r="165" spans="1:20" hidden="1" x14ac:dyDescent="0.25"/>
    <row r="166" spans="1:20" hidden="1" x14ac:dyDescent="0.25">
      <c r="A166" s="861" t="s">
        <v>136</v>
      </c>
      <c r="B166" s="861"/>
      <c r="C166" s="861"/>
      <c r="D166" s="861"/>
      <c r="E166" s="861"/>
      <c r="F166" s="861"/>
      <c r="G166" s="861"/>
      <c r="H166" s="861"/>
      <c r="I166" s="861"/>
      <c r="J166" s="861"/>
    </row>
    <row r="167" spans="1:20" hidden="1" x14ac:dyDescent="0.25">
      <c r="I167" s="850" t="s">
        <v>172</v>
      </c>
      <c r="J167" s="850"/>
    </row>
    <row r="168" spans="1:20" s="12" customFormat="1" ht="56.25" hidden="1" x14ac:dyDescent="0.35">
      <c r="A168" s="14" t="s">
        <v>24</v>
      </c>
      <c r="B168" s="14" t="s">
        <v>14</v>
      </c>
      <c r="C168" s="14" t="s">
        <v>81</v>
      </c>
      <c r="D168" s="67"/>
      <c r="E168" s="67"/>
      <c r="F168" s="67"/>
      <c r="G168" s="67"/>
      <c r="H168" s="67"/>
      <c r="I168" s="133" t="s">
        <v>115</v>
      </c>
      <c r="J168" s="133" t="s">
        <v>173</v>
      </c>
      <c r="K168" s="81"/>
      <c r="L168" s="36"/>
      <c r="M168" s="36"/>
      <c r="O168" s="189"/>
      <c r="P168" s="196"/>
      <c r="Q168" s="196"/>
      <c r="R168" s="92"/>
      <c r="S168" s="92"/>
      <c r="T168" s="92"/>
    </row>
    <row r="169" spans="1:20" hidden="1" x14ac:dyDescent="0.25">
      <c r="A169" s="91">
        <v>1</v>
      </c>
      <c r="B169" s="91">
        <v>2</v>
      </c>
      <c r="C169" s="91">
        <v>3</v>
      </c>
      <c r="D169" s="78"/>
      <c r="E169" s="78"/>
      <c r="F169" s="78"/>
      <c r="G169" s="78"/>
      <c r="H169" s="78"/>
      <c r="I169" s="140"/>
      <c r="J169" s="140"/>
    </row>
    <row r="170" spans="1:20" hidden="1" x14ac:dyDescent="0.25">
      <c r="A170" s="14">
        <v>1</v>
      </c>
      <c r="B170" s="101"/>
      <c r="C170" s="102"/>
      <c r="I170" s="138"/>
      <c r="J170" s="138"/>
    </row>
    <row r="171" spans="1:20" s="78" customFormat="1" hidden="1" x14ac:dyDescent="0.25">
      <c r="A171" s="14"/>
      <c r="B171" s="101"/>
      <c r="C171" s="94"/>
      <c r="D171" s="67"/>
      <c r="E171" s="67"/>
      <c r="F171" s="67"/>
      <c r="G171" s="67"/>
      <c r="H171" s="67"/>
      <c r="I171" s="140"/>
      <c r="J171" s="140"/>
      <c r="K171" s="79"/>
      <c r="O171" s="188"/>
      <c r="P171" s="188"/>
      <c r="Q171" s="188"/>
    </row>
    <row r="172" spans="1:20" hidden="1" x14ac:dyDescent="0.25">
      <c r="A172" s="14"/>
      <c r="B172" s="101"/>
      <c r="C172" s="94"/>
      <c r="I172" s="140"/>
      <c r="J172" s="140"/>
    </row>
    <row r="173" spans="1:20" hidden="1" x14ac:dyDescent="0.25">
      <c r="A173" s="14"/>
      <c r="B173" s="101"/>
      <c r="C173" s="94"/>
      <c r="I173" s="140"/>
      <c r="J173" s="140"/>
    </row>
    <row r="174" spans="1:20" hidden="1" x14ac:dyDescent="0.25">
      <c r="A174" s="14"/>
      <c r="B174" s="101"/>
      <c r="C174" s="94"/>
      <c r="I174" s="140"/>
      <c r="J174" s="140"/>
    </row>
    <row r="175" spans="1:20" hidden="1" x14ac:dyDescent="0.25">
      <c r="A175" s="144"/>
      <c r="B175" s="145" t="s">
        <v>20</v>
      </c>
      <c r="C175" s="146">
        <f>SUM(C170:C174)</f>
        <v>0</v>
      </c>
      <c r="I175" s="135">
        <f>SUM(I170:I174)</f>
        <v>0</v>
      </c>
      <c r="J175" s="135">
        <f>SUM(J170:J174)</f>
        <v>0</v>
      </c>
    </row>
    <row r="176" spans="1:20" hidden="1" x14ac:dyDescent="0.25"/>
    <row r="177" spans="1:20" hidden="1" x14ac:dyDescent="0.25">
      <c r="A177" s="861" t="s">
        <v>137</v>
      </c>
      <c r="B177" s="861"/>
      <c r="C177" s="861"/>
      <c r="D177" s="861"/>
      <c r="E177" s="861"/>
      <c r="F177" s="861"/>
      <c r="G177" s="861"/>
      <c r="H177" s="861"/>
      <c r="I177" s="861"/>
      <c r="J177" s="861"/>
    </row>
    <row r="178" spans="1:20" hidden="1" x14ac:dyDescent="0.25">
      <c r="I178" s="850" t="s">
        <v>172</v>
      </c>
      <c r="J178" s="850"/>
    </row>
    <row r="179" spans="1:20" s="12" customFormat="1" ht="56.25" hidden="1" x14ac:dyDescent="0.35">
      <c r="A179" s="14" t="s">
        <v>24</v>
      </c>
      <c r="B179" s="14" t="s">
        <v>14</v>
      </c>
      <c r="C179" s="14" t="s">
        <v>81</v>
      </c>
      <c r="D179" s="67"/>
      <c r="E179" s="67"/>
      <c r="F179" s="67"/>
      <c r="G179" s="67"/>
      <c r="H179" s="67"/>
      <c r="I179" s="133" t="s">
        <v>115</v>
      </c>
      <c r="J179" s="133" t="s">
        <v>173</v>
      </c>
      <c r="K179" s="81"/>
      <c r="L179" s="36"/>
      <c r="M179" s="36"/>
      <c r="O179" s="189"/>
      <c r="P179" s="196"/>
      <c r="Q179" s="196"/>
      <c r="R179" s="92"/>
      <c r="S179" s="92"/>
      <c r="T179" s="92"/>
    </row>
    <row r="180" spans="1:20" hidden="1" x14ac:dyDescent="0.25">
      <c r="A180" s="91">
        <v>1</v>
      </c>
      <c r="B180" s="91">
        <v>2</v>
      </c>
      <c r="C180" s="91">
        <v>3</v>
      </c>
      <c r="D180" s="78"/>
      <c r="E180" s="78"/>
      <c r="F180" s="78"/>
      <c r="G180" s="78"/>
      <c r="H180" s="78"/>
      <c r="I180" s="140"/>
      <c r="J180" s="140"/>
    </row>
    <row r="181" spans="1:20" hidden="1" x14ac:dyDescent="0.25">
      <c r="A181" s="14">
        <v>1</v>
      </c>
      <c r="B181" s="101"/>
      <c r="C181" s="102"/>
      <c r="I181" s="138"/>
      <c r="J181" s="138"/>
    </row>
    <row r="182" spans="1:20" s="78" customFormat="1" hidden="1" x14ac:dyDescent="0.25">
      <c r="A182" s="14"/>
      <c r="B182" s="101"/>
      <c r="C182" s="94"/>
      <c r="D182" s="67"/>
      <c r="E182" s="67"/>
      <c r="F182" s="67"/>
      <c r="G182" s="67"/>
      <c r="H182" s="67"/>
      <c r="I182" s="140"/>
      <c r="J182" s="140"/>
      <c r="K182" s="79"/>
      <c r="O182" s="188"/>
      <c r="P182" s="188"/>
      <c r="Q182" s="188"/>
    </row>
    <row r="183" spans="1:20" hidden="1" x14ac:dyDescent="0.25">
      <c r="A183" s="14"/>
      <c r="B183" s="101"/>
      <c r="C183" s="94"/>
      <c r="I183" s="140"/>
      <c r="J183" s="140"/>
    </row>
    <row r="184" spans="1:20" hidden="1" x14ac:dyDescent="0.25">
      <c r="A184" s="14"/>
      <c r="B184" s="101"/>
      <c r="C184" s="94"/>
      <c r="I184" s="140"/>
      <c r="J184" s="140"/>
    </row>
    <row r="185" spans="1:20" hidden="1" x14ac:dyDescent="0.25">
      <c r="A185" s="14"/>
      <c r="B185" s="101"/>
      <c r="C185" s="94"/>
      <c r="I185" s="140"/>
      <c r="J185" s="140"/>
    </row>
    <row r="186" spans="1:20" hidden="1" x14ac:dyDescent="0.25">
      <c r="A186" s="144"/>
      <c r="B186" s="145" t="s">
        <v>20</v>
      </c>
      <c r="C186" s="146">
        <f>SUM(C181:C185)</f>
        <v>0</v>
      </c>
      <c r="I186" s="135">
        <f>SUM(I181:I185)</f>
        <v>0</v>
      </c>
      <c r="J186" s="135">
        <f>SUM(J181:J185)</f>
        <v>0</v>
      </c>
    </row>
    <row r="187" spans="1:20" hidden="1" x14ac:dyDescent="0.25"/>
    <row r="188" spans="1:20" hidden="1" x14ac:dyDescent="0.25"/>
    <row r="189" spans="1:20" ht="54" hidden="1" customHeight="1" x14ac:dyDescent="0.25">
      <c r="A189" s="863" t="s">
        <v>183</v>
      </c>
      <c r="B189" s="863"/>
      <c r="C189" s="863"/>
      <c r="D189" s="863"/>
      <c r="E189" s="863"/>
      <c r="F189" s="863"/>
      <c r="G189" s="863"/>
      <c r="H189" s="863"/>
      <c r="I189" s="863"/>
      <c r="J189" s="863"/>
    </row>
    <row r="190" spans="1:20" hidden="1" x14ac:dyDescent="0.25"/>
    <row r="191" spans="1:20" hidden="1" x14ac:dyDescent="0.25">
      <c r="A191" s="861" t="s">
        <v>138</v>
      </c>
      <c r="B191" s="861"/>
      <c r="C191" s="861"/>
      <c r="D191" s="861"/>
      <c r="E191" s="861"/>
      <c r="F191" s="861"/>
      <c r="G191" s="861"/>
      <c r="H191" s="861"/>
      <c r="I191" s="861"/>
      <c r="J191" s="861"/>
      <c r="K191" s="123"/>
    </row>
    <row r="192" spans="1:20" hidden="1" x14ac:dyDescent="0.25">
      <c r="I192" s="850" t="s">
        <v>172</v>
      </c>
      <c r="J192" s="850"/>
    </row>
    <row r="193" spans="1:20" s="12" customFormat="1" ht="56.25" hidden="1" x14ac:dyDescent="0.35">
      <c r="A193" s="14" t="s">
        <v>24</v>
      </c>
      <c r="B193" s="14" t="s">
        <v>14</v>
      </c>
      <c r="C193" s="167" t="s">
        <v>132</v>
      </c>
      <c r="D193" s="167" t="s">
        <v>133</v>
      </c>
      <c r="E193" s="167" t="s">
        <v>134</v>
      </c>
      <c r="F193" s="67"/>
      <c r="G193" s="67"/>
      <c r="H193" s="67"/>
      <c r="I193" s="133" t="s">
        <v>115</v>
      </c>
      <c r="J193" s="133" t="s">
        <v>173</v>
      </c>
      <c r="K193" s="81"/>
      <c r="L193" s="36"/>
      <c r="M193" s="36"/>
      <c r="O193" s="189"/>
      <c r="P193" s="196"/>
      <c r="Q193" s="196"/>
      <c r="R193" s="92"/>
      <c r="S193" s="92"/>
      <c r="T193" s="92"/>
    </row>
    <row r="194" spans="1:20" hidden="1" x14ac:dyDescent="0.25">
      <c r="A194" s="91">
        <v>1</v>
      </c>
      <c r="B194" s="91">
        <v>2</v>
      </c>
      <c r="C194" s="113">
        <v>3</v>
      </c>
      <c r="D194" s="113">
        <v>4</v>
      </c>
      <c r="E194" s="113">
        <v>5</v>
      </c>
      <c r="F194" s="78"/>
      <c r="G194" s="78"/>
      <c r="H194" s="78"/>
      <c r="I194" s="138"/>
      <c r="J194" s="138"/>
    </row>
    <row r="195" spans="1:20" hidden="1" x14ac:dyDescent="0.25">
      <c r="A195" s="14">
        <v>1</v>
      </c>
      <c r="B195" s="101"/>
      <c r="C195" s="94"/>
      <c r="D195" s="14"/>
      <c r="E195" s="94"/>
      <c r="I195" s="138"/>
      <c r="J195" s="138"/>
    </row>
    <row r="196" spans="1:20" s="78" customFormat="1" hidden="1" x14ac:dyDescent="0.25">
      <c r="A196" s="14"/>
      <c r="B196" s="101"/>
      <c r="C196" s="165"/>
      <c r="D196" s="167"/>
      <c r="E196" s="165"/>
      <c r="F196" s="67"/>
      <c r="G196" s="67"/>
      <c r="H196" s="67"/>
      <c r="I196" s="138"/>
      <c r="J196" s="138"/>
      <c r="K196" s="79"/>
      <c r="O196" s="188"/>
      <c r="P196" s="188"/>
      <c r="Q196" s="188"/>
    </row>
    <row r="197" spans="1:20" hidden="1" x14ac:dyDescent="0.25">
      <c r="A197" s="14"/>
      <c r="B197" s="101"/>
      <c r="C197" s="165"/>
      <c r="D197" s="167"/>
      <c r="E197" s="165"/>
      <c r="I197" s="138"/>
      <c r="J197" s="138"/>
    </row>
    <row r="198" spans="1:20" hidden="1" x14ac:dyDescent="0.25">
      <c r="A198" s="144"/>
      <c r="B198" s="145" t="s">
        <v>20</v>
      </c>
      <c r="C198" s="144" t="s">
        <v>21</v>
      </c>
      <c r="D198" s="144" t="s">
        <v>21</v>
      </c>
      <c r="E198" s="146">
        <f>E195</f>
        <v>0</v>
      </c>
      <c r="I198" s="135">
        <f>SUM(I195:I197)</f>
        <v>0</v>
      </c>
      <c r="J198" s="135">
        <f>SUM(J195:J197)</f>
        <v>0</v>
      </c>
    </row>
    <row r="199" spans="1:20" hidden="1" x14ac:dyDescent="0.25"/>
    <row r="200" spans="1:20" hidden="1" x14ac:dyDescent="0.25">
      <c r="A200" s="861" t="s">
        <v>139</v>
      </c>
      <c r="B200" s="861"/>
      <c r="C200" s="861"/>
      <c r="D200" s="861"/>
      <c r="E200" s="861"/>
      <c r="F200" s="861"/>
      <c r="G200" s="861"/>
      <c r="H200" s="861"/>
      <c r="I200" s="861"/>
      <c r="J200" s="861"/>
    </row>
    <row r="201" spans="1:20" hidden="1" x14ac:dyDescent="0.25">
      <c r="I201" s="850" t="s">
        <v>172</v>
      </c>
      <c r="J201" s="850"/>
    </row>
    <row r="202" spans="1:20" s="12" customFormat="1" ht="56.25" hidden="1" x14ac:dyDescent="0.35">
      <c r="A202" s="14" t="s">
        <v>24</v>
      </c>
      <c r="B202" s="14" t="s">
        <v>14</v>
      </c>
      <c r="C202" s="167" t="s">
        <v>132</v>
      </c>
      <c r="D202" s="167" t="s">
        <v>133</v>
      </c>
      <c r="E202" s="167" t="s">
        <v>134</v>
      </c>
      <c r="F202" s="67"/>
      <c r="G202" s="67"/>
      <c r="H202" s="67"/>
      <c r="I202" s="133" t="s">
        <v>115</v>
      </c>
      <c r="J202" s="133" t="s">
        <v>173</v>
      </c>
      <c r="K202" s="81"/>
      <c r="L202" s="36"/>
      <c r="M202" s="36"/>
      <c r="O202" s="189"/>
      <c r="P202" s="196"/>
      <c r="Q202" s="196"/>
      <c r="R202" s="92"/>
      <c r="S202" s="92"/>
      <c r="T202" s="92"/>
    </row>
    <row r="203" spans="1:20" hidden="1" x14ac:dyDescent="0.25">
      <c r="A203" s="91">
        <v>1</v>
      </c>
      <c r="B203" s="91">
        <v>2</v>
      </c>
      <c r="C203" s="113">
        <v>3</v>
      </c>
      <c r="D203" s="113">
        <v>4</v>
      </c>
      <c r="E203" s="113">
        <v>5</v>
      </c>
      <c r="F203" s="78"/>
      <c r="G203" s="78"/>
      <c r="H203" s="78"/>
      <c r="I203" s="138"/>
      <c r="J203" s="138"/>
    </row>
    <row r="204" spans="1:20" hidden="1" x14ac:dyDescent="0.25">
      <c r="A204" s="14">
        <v>1</v>
      </c>
      <c r="B204" s="101"/>
      <c r="C204" s="94"/>
      <c r="D204" s="14"/>
      <c r="E204" s="94"/>
      <c r="I204" s="138"/>
      <c r="J204" s="138"/>
    </row>
    <row r="205" spans="1:20" s="78" customFormat="1" hidden="1" x14ac:dyDescent="0.25">
      <c r="A205" s="14"/>
      <c r="B205" s="101"/>
      <c r="C205" s="165"/>
      <c r="D205" s="167"/>
      <c r="E205" s="165"/>
      <c r="F205" s="67"/>
      <c r="G205" s="67"/>
      <c r="H205" s="67"/>
      <c r="I205" s="138"/>
      <c r="J205" s="138"/>
      <c r="K205" s="79"/>
      <c r="O205" s="188"/>
      <c r="P205" s="188"/>
      <c r="Q205" s="188"/>
    </row>
    <row r="206" spans="1:20" hidden="1" x14ac:dyDescent="0.25">
      <c r="A206" s="14"/>
      <c r="B206" s="101"/>
      <c r="C206" s="165"/>
      <c r="D206" s="167"/>
      <c r="E206" s="165"/>
      <c r="I206" s="138"/>
      <c r="J206" s="138"/>
    </row>
    <row r="207" spans="1:20" hidden="1" x14ac:dyDescent="0.25">
      <c r="A207" s="144"/>
      <c r="B207" s="145" t="s">
        <v>20</v>
      </c>
      <c r="C207" s="144" t="s">
        <v>21</v>
      </c>
      <c r="D207" s="144" t="s">
        <v>21</v>
      </c>
      <c r="E207" s="146">
        <f>E204</f>
        <v>0</v>
      </c>
      <c r="I207" s="135">
        <f>SUM(I204:I206)</f>
        <v>0</v>
      </c>
      <c r="J207" s="135">
        <f>SUM(J204:J206)</f>
        <v>0</v>
      </c>
    </row>
    <row r="208" spans="1:20" hidden="1" x14ac:dyDescent="0.25"/>
    <row r="209" spans="1:17" hidden="1" x14ac:dyDescent="0.25"/>
    <row r="210" spans="1:17" ht="50.25" hidden="1" customHeight="1" x14ac:dyDescent="0.25">
      <c r="A210" s="863" t="s">
        <v>182</v>
      </c>
      <c r="B210" s="863"/>
      <c r="C210" s="863"/>
      <c r="D210" s="863"/>
      <c r="E210" s="863"/>
      <c r="F210" s="863"/>
      <c r="G210" s="863"/>
      <c r="H210" s="863"/>
      <c r="I210" s="863"/>
      <c r="J210" s="863"/>
    </row>
    <row r="211" spans="1:17" hidden="1" x14ac:dyDescent="0.25"/>
    <row r="212" spans="1:17" hidden="1" x14ac:dyDescent="0.25">
      <c r="A212" s="866" t="s">
        <v>140</v>
      </c>
      <c r="B212" s="866"/>
      <c r="C212" s="866"/>
      <c r="D212" s="866"/>
      <c r="E212" s="866"/>
      <c r="F212" s="866"/>
      <c r="G212" s="866"/>
      <c r="H212" s="866"/>
      <c r="I212" s="866"/>
      <c r="J212" s="866"/>
      <c r="K212" s="123"/>
    </row>
    <row r="213" spans="1:17" hidden="1" x14ac:dyDescent="0.25">
      <c r="A213" s="32"/>
      <c r="B213" s="11"/>
      <c r="C213" s="17"/>
      <c r="D213" s="17"/>
      <c r="E213" s="17"/>
      <c r="F213" s="17"/>
      <c r="I213" s="850" t="s">
        <v>172</v>
      </c>
      <c r="J213" s="850"/>
    </row>
    <row r="214" spans="1:17" ht="56.25" hidden="1" x14ac:dyDescent="0.25">
      <c r="A214" s="167" t="s">
        <v>24</v>
      </c>
      <c r="B214" s="167" t="s">
        <v>14</v>
      </c>
      <c r="C214" s="167" t="s">
        <v>71</v>
      </c>
      <c r="D214" s="167" t="s">
        <v>72</v>
      </c>
      <c r="E214" s="167" t="s">
        <v>73</v>
      </c>
      <c r="I214" s="133" t="s">
        <v>115</v>
      </c>
      <c r="J214" s="133" t="s">
        <v>173</v>
      </c>
      <c r="K214" s="127"/>
    </row>
    <row r="215" spans="1:17" hidden="1" x14ac:dyDescent="0.25">
      <c r="A215" s="113">
        <v>1</v>
      </c>
      <c r="B215" s="113">
        <v>2</v>
      </c>
      <c r="C215" s="113">
        <v>3</v>
      </c>
      <c r="D215" s="113">
        <v>4</v>
      </c>
      <c r="E215" s="113">
        <v>5</v>
      </c>
      <c r="F215" s="78"/>
      <c r="G215" s="78"/>
      <c r="H215" s="78"/>
      <c r="I215" s="138"/>
      <c r="J215" s="138"/>
    </row>
    <row r="216" spans="1:17" hidden="1" x14ac:dyDescent="0.25">
      <c r="A216" s="171"/>
      <c r="B216" s="26"/>
      <c r="C216" s="167"/>
      <c r="D216" s="13"/>
      <c r="E216" s="165"/>
      <c r="I216" s="138"/>
      <c r="J216" s="138"/>
    </row>
    <row r="217" spans="1:17" s="78" customFormat="1" hidden="1" x14ac:dyDescent="0.25">
      <c r="A217" s="167"/>
      <c r="B217" s="10"/>
      <c r="C217" s="167"/>
      <c r="D217" s="13"/>
      <c r="E217" s="165"/>
      <c r="F217" s="67"/>
      <c r="G217" s="67"/>
      <c r="H217" s="67"/>
      <c r="I217" s="138"/>
      <c r="J217" s="138"/>
      <c r="K217" s="79"/>
      <c r="O217" s="188"/>
      <c r="P217" s="188"/>
      <c r="Q217" s="188"/>
    </row>
    <row r="218" spans="1:17" hidden="1" x14ac:dyDescent="0.25">
      <c r="A218" s="167"/>
      <c r="B218" s="10"/>
      <c r="C218" s="167"/>
      <c r="D218" s="13"/>
      <c r="E218" s="165"/>
      <c r="I218" s="138"/>
      <c r="J218" s="138"/>
    </row>
    <row r="219" spans="1:17" hidden="1" x14ac:dyDescent="0.25">
      <c r="A219" s="144"/>
      <c r="B219" s="145" t="s">
        <v>20</v>
      </c>
      <c r="C219" s="144" t="s">
        <v>21</v>
      </c>
      <c r="D219" s="144" t="s">
        <v>21</v>
      </c>
      <c r="E219" s="146">
        <f>SUM(E216:E218)</f>
        <v>0</v>
      </c>
      <c r="I219" s="135">
        <f>SUM(I216:I218)</f>
        <v>0</v>
      </c>
      <c r="J219" s="135">
        <f>SUM(J216:J218)</f>
        <v>0</v>
      </c>
    </row>
    <row r="220" spans="1:17" hidden="1" x14ac:dyDescent="0.25">
      <c r="A220" s="30"/>
      <c r="B220" s="31"/>
      <c r="C220" s="30"/>
      <c r="D220" s="30"/>
      <c r="E220" s="30"/>
      <c r="F220" s="30"/>
    </row>
    <row r="221" spans="1:17" hidden="1" x14ac:dyDescent="0.25">
      <c r="A221" s="860" t="s">
        <v>118</v>
      </c>
      <c r="B221" s="860"/>
      <c r="C221" s="860"/>
      <c r="D221" s="860"/>
      <c r="E221" s="860"/>
      <c r="F221" s="860"/>
      <c r="G221" s="860"/>
      <c r="H221" s="860"/>
      <c r="I221" s="860"/>
      <c r="J221" s="860"/>
    </row>
    <row r="222" spans="1:17" hidden="1" x14ac:dyDescent="0.25">
      <c r="A222" s="30"/>
      <c r="B222" s="11"/>
      <c r="C222" s="17"/>
      <c r="D222" s="17"/>
      <c r="E222" s="17"/>
      <c r="F222" s="17"/>
      <c r="I222" s="850" t="s">
        <v>172</v>
      </c>
      <c r="J222" s="850"/>
    </row>
    <row r="223" spans="1:17" ht="56.25" hidden="1" x14ac:dyDescent="0.25">
      <c r="A223" s="167" t="s">
        <v>24</v>
      </c>
      <c r="B223" s="167" t="s">
        <v>14</v>
      </c>
      <c r="C223" s="167" t="s">
        <v>74</v>
      </c>
      <c r="D223" s="167" t="s">
        <v>117</v>
      </c>
      <c r="F223" s="17"/>
      <c r="I223" s="133" t="s">
        <v>115</v>
      </c>
      <c r="J223" s="133" t="s">
        <v>173</v>
      </c>
      <c r="K223" s="128"/>
    </row>
    <row r="224" spans="1:17" hidden="1" x14ac:dyDescent="0.25">
      <c r="A224" s="113">
        <v>1</v>
      </c>
      <c r="B224" s="113">
        <v>2</v>
      </c>
      <c r="C224" s="113">
        <v>3</v>
      </c>
      <c r="D224" s="113">
        <v>4</v>
      </c>
      <c r="E224" s="78"/>
      <c r="F224" s="1"/>
      <c r="G224" s="78"/>
      <c r="H224" s="78"/>
      <c r="I224" s="138"/>
      <c r="J224" s="138"/>
    </row>
    <row r="225" spans="1:17" hidden="1" x14ac:dyDescent="0.25">
      <c r="A225" s="167"/>
      <c r="B225" s="26"/>
      <c r="C225" s="13"/>
      <c r="D225" s="165"/>
      <c r="F225" s="17"/>
      <c r="I225" s="138"/>
      <c r="J225" s="138"/>
    </row>
    <row r="226" spans="1:17" s="78" customFormat="1" hidden="1" x14ac:dyDescent="0.25">
      <c r="A226" s="167"/>
      <c r="B226" s="10"/>
      <c r="C226" s="13"/>
      <c r="D226" s="165"/>
      <c r="E226" s="67"/>
      <c r="F226" s="17"/>
      <c r="G226" s="67"/>
      <c r="H226" s="67"/>
      <c r="I226" s="138"/>
      <c r="J226" s="138"/>
      <c r="K226" s="79"/>
      <c r="O226" s="188"/>
      <c r="P226" s="188"/>
      <c r="Q226" s="188"/>
    </row>
    <row r="227" spans="1:17" hidden="1" x14ac:dyDescent="0.25">
      <c r="A227" s="167"/>
      <c r="B227" s="10"/>
      <c r="C227" s="13"/>
      <c r="D227" s="165"/>
      <c r="F227" s="17"/>
      <c r="I227" s="138"/>
      <c r="J227" s="138"/>
    </row>
    <row r="228" spans="1:17" hidden="1" x14ac:dyDescent="0.25">
      <c r="A228" s="144"/>
      <c r="B228" s="145" t="s">
        <v>20</v>
      </c>
      <c r="C228" s="144" t="s">
        <v>21</v>
      </c>
      <c r="D228" s="146">
        <f>SUM(D225:D227)</f>
        <v>0</v>
      </c>
      <c r="F228" s="17"/>
      <c r="I228" s="135">
        <f>SUM(I225:I227)</f>
        <v>0</v>
      </c>
      <c r="J228" s="135">
        <f>SUM(J225:J227)</f>
        <v>0</v>
      </c>
    </row>
    <row r="229" spans="1:17" hidden="1" x14ac:dyDescent="0.25">
      <c r="A229" s="30"/>
      <c r="B229" s="31"/>
      <c r="C229" s="30"/>
      <c r="D229" s="30"/>
      <c r="E229" s="30"/>
      <c r="F229" s="30"/>
    </row>
    <row r="230" spans="1:17" hidden="1" x14ac:dyDescent="0.25">
      <c r="A230" s="860" t="s">
        <v>141</v>
      </c>
      <c r="B230" s="860"/>
      <c r="C230" s="860"/>
      <c r="D230" s="860"/>
      <c r="E230" s="860"/>
      <c r="F230" s="860"/>
      <c r="G230" s="860"/>
      <c r="H230" s="860"/>
      <c r="I230" s="860"/>
      <c r="J230" s="860"/>
    </row>
    <row r="231" spans="1:17" hidden="1" x14ac:dyDescent="0.25">
      <c r="A231" s="30"/>
      <c r="B231" s="11"/>
      <c r="C231" s="17"/>
      <c r="D231" s="17"/>
      <c r="E231" s="17"/>
      <c r="F231" s="17"/>
      <c r="I231" s="850" t="s">
        <v>172</v>
      </c>
      <c r="J231" s="850"/>
    </row>
    <row r="232" spans="1:17" ht="56.25" hidden="1" x14ac:dyDescent="0.25">
      <c r="A232" s="167" t="s">
        <v>24</v>
      </c>
      <c r="B232" s="167" t="s">
        <v>14</v>
      </c>
      <c r="C232" s="167" t="s">
        <v>74</v>
      </c>
      <c r="D232" s="167" t="s">
        <v>117</v>
      </c>
      <c r="F232" s="17"/>
      <c r="I232" s="133" t="s">
        <v>115</v>
      </c>
      <c r="J232" s="133" t="s">
        <v>173</v>
      </c>
      <c r="K232" s="128"/>
    </row>
    <row r="233" spans="1:17" hidden="1" x14ac:dyDescent="0.25">
      <c r="A233" s="113">
        <v>1</v>
      </c>
      <c r="B233" s="113">
        <v>2</v>
      </c>
      <c r="C233" s="113">
        <v>3</v>
      </c>
      <c r="D233" s="113">
        <v>4</v>
      </c>
      <c r="E233" s="78"/>
      <c r="F233" s="1"/>
      <c r="G233" s="78"/>
      <c r="H233" s="78"/>
      <c r="I233" s="138"/>
      <c r="J233" s="138"/>
    </row>
    <row r="234" spans="1:17" hidden="1" x14ac:dyDescent="0.25">
      <c r="A234" s="167"/>
      <c r="B234" s="26"/>
      <c r="C234" s="13"/>
      <c r="D234" s="165"/>
      <c r="F234" s="17"/>
      <c r="I234" s="138"/>
      <c r="J234" s="138"/>
    </row>
    <row r="235" spans="1:17" s="78" customFormat="1" hidden="1" x14ac:dyDescent="0.25">
      <c r="A235" s="167"/>
      <c r="B235" s="10"/>
      <c r="C235" s="13"/>
      <c r="D235" s="165"/>
      <c r="E235" s="67"/>
      <c r="F235" s="17"/>
      <c r="G235" s="67"/>
      <c r="H235" s="67"/>
      <c r="I235" s="138"/>
      <c r="J235" s="138"/>
      <c r="K235" s="79"/>
      <c r="O235" s="188"/>
      <c r="P235" s="188"/>
      <c r="Q235" s="188"/>
    </row>
    <row r="236" spans="1:17" hidden="1" x14ac:dyDescent="0.25">
      <c r="A236" s="167"/>
      <c r="B236" s="10"/>
      <c r="C236" s="13"/>
      <c r="D236" s="165"/>
      <c r="F236" s="17"/>
      <c r="I236" s="138"/>
      <c r="J236" s="138"/>
    </row>
    <row r="237" spans="1:17" hidden="1" x14ac:dyDescent="0.25">
      <c r="A237" s="144"/>
      <c r="B237" s="145" t="s">
        <v>20</v>
      </c>
      <c r="C237" s="144" t="s">
        <v>21</v>
      </c>
      <c r="D237" s="146">
        <f>SUM(D234:D236)</f>
        <v>0</v>
      </c>
      <c r="F237" s="17"/>
      <c r="I237" s="135">
        <f>SUM(I234:I236)</f>
        <v>0</v>
      </c>
      <c r="J237" s="135">
        <f>SUM(J234:J236)</f>
        <v>0</v>
      </c>
    </row>
    <row r="238" spans="1:17" hidden="1" x14ac:dyDescent="0.25">
      <c r="A238" s="30"/>
      <c r="B238" s="31"/>
      <c r="C238" s="30"/>
      <c r="D238" s="30"/>
      <c r="E238" s="30"/>
      <c r="F238" s="30"/>
    </row>
    <row r="239" spans="1:17" hidden="1" x14ac:dyDescent="0.25">
      <c r="A239" s="861" t="s">
        <v>169</v>
      </c>
      <c r="B239" s="861"/>
      <c r="C239" s="861"/>
      <c r="D239" s="861"/>
      <c r="E239" s="861"/>
      <c r="F239" s="861"/>
      <c r="G239" s="861"/>
      <c r="H239" s="861"/>
      <c r="I239" s="861"/>
      <c r="J239" s="861"/>
    </row>
    <row r="240" spans="1:17" hidden="1" x14ac:dyDescent="0.25">
      <c r="A240" s="862"/>
      <c r="B240" s="862"/>
      <c r="C240" s="862"/>
      <c r="D240" s="862"/>
      <c r="E240" s="862"/>
      <c r="F240" s="862"/>
      <c r="I240" s="850" t="s">
        <v>172</v>
      </c>
      <c r="J240" s="850"/>
    </row>
    <row r="241" spans="1:17" ht="56.25" hidden="1" x14ac:dyDescent="0.25">
      <c r="A241" s="167" t="s">
        <v>24</v>
      </c>
      <c r="B241" s="167" t="s">
        <v>14</v>
      </c>
      <c r="C241" s="167" t="s">
        <v>78</v>
      </c>
      <c r="D241" s="167" t="s">
        <v>27</v>
      </c>
      <c r="E241" s="167" t="s">
        <v>79</v>
      </c>
      <c r="F241" s="167" t="s">
        <v>7</v>
      </c>
      <c r="I241" s="133" t="s">
        <v>115</v>
      </c>
      <c r="J241" s="133" t="s">
        <v>173</v>
      </c>
      <c r="K241" s="81"/>
    </row>
    <row r="242" spans="1:17" hidden="1" x14ac:dyDescent="0.25">
      <c r="A242" s="113">
        <v>1</v>
      </c>
      <c r="B242" s="113">
        <v>2</v>
      </c>
      <c r="C242" s="113">
        <v>3</v>
      </c>
      <c r="D242" s="113">
        <v>4</v>
      </c>
      <c r="E242" s="113">
        <v>5</v>
      </c>
      <c r="F242" s="113">
        <v>6</v>
      </c>
      <c r="G242" s="78"/>
      <c r="H242" s="78"/>
      <c r="I242" s="138"/>
      <c r="J242" s="138"/>
    </row>
    <row r="243" spans="1:17" hidden="1" x14ac:dyDescent="0.25">
      <c r="A243" s="167">
        <v>1</v>
      </c>
      <c r="B243" s="10"/>
      <c r="C243" s="167"/>
      <c r="D243" s="167"/>
      <c r="E243" s="165" t="e">
        <f>F243/D243</f>
        <v>#DIV/0!</v>
      </c>
      <c r="F243" s="165"/>
      <c r="I243" s="138"/>
      <c r="J243" s="138"/>
    </row>
    <row r="244" spans="1:17" s="78" customFormat="1" hidden="1" x14ac:dyDescent="0.25">
      <c r="A244" s="167">
        <v>2</v>
      </c>
      <c r="B244" s="10"/>
      <c r="C244" s="14"/>
      <c r="D244" s="14"/>
      <c r="E244" s="165" t="e">
        <f t="shared" ref="E244:E245" si="3">F244/D244</f>
        <v>#DIV/0!</v>
      </c>
      <c r="F244" s="165"/>
      <c r="G244" s="67"/>
      <c r="H244" s="67"/>
      <c r="I244" s="138"/>
      <c r="J244" s="138"/>
      <c r="K244" s="79"/>
      <c r="O244" s="188"/>
      <c r="P244" s="188"/>
      <c r="Q244" s="188"/>
    </row>
    <row r="245" spans="1:17" hidden="1" x14ac:dyDescent="0.25">
      <c r="A245" s="167">
        <v>3</v>
      </c>
      <c r="B245" s="10"/>
      <c r="C245" s="167"/>
      <c r="D245" s="167"/>
      <c r="E245" s="165" t="e">
        <f t="shared" si="3"/>
        <v>#DIV/0!</v>
      </c>
      <c r="F245" s="165"/>
      <c r="I245" s="138"/>
      <c r="J245" s="138"/>
    </row>
    <row r="246" spans="1:17" hidden="1" x14ac:dyDescent="0.25">
      <c r="A246" s="144"/>
      <c r="B246" s="145" t="s">
        <v>20</v>
      </c>
      <c r="C246" s="144" t="s">
        <v>21</v>
      </c>
      <c r="D246" s="144" t="s">
        <v>21</v>
      </c>
      <c r="E246" s="144" t="s">
        <v>21</v>
      </c>
      <c r="F246" s="146">
        <f>F245+F244+F243</f>
        <v>0</v>
      </c>
      <c r="I246" s="135">
        <f>SUM(I243:I245)</f>
        <v>0</v>
      </c>
      <c r="J246" s="135">
        <f>SUM(J243:J245)</f>
        <v>0</v>
      </c>
    </row>
    <row r="247" spans="1:17" hidden="1" x14ac:dyDescent="0.25">
      <c r="A247" s="30"/>
      <c r="B247" s="31"/>
      <c r="C247" s="30"/>
      <c r="D247" s="30"/>
      <c r="E247" s="30"/>
      <c r="F247" s="30"/>
    </row>
    <row r="248" spans="1:17" hidden="1" x14ac:dyDescent="0.25">
      <c r="A248" s="30"/>
      <c r="B248" s="31"/>
      <c r="C248" s="30"/>
      <c r="D248" s="30"/>
      <c r="E248" s="30"/>
      <c r="F248" s="30"/>
    </row>
    <row r="249" spans="1:17" hidden="1" x14ac:dyDescent="0.25">
      <c r="A249" s="863" t="s">
        <v>181</v>
      </c>
      <c r="B249" s="863"/>
      <c r="C249" s="863"/>
      <c r="D249" s="863"/>
      <c r="E249" s="863"/>
      <c r="F249" s="863"/>
      <c r="G249" s="863"/>
      <c r="H249" s="863"/>
      <c r="I249" s="863"/>
      <c r="J249" s="863"/>
    </row>
    <row r="250" spans="1:17" x14ac:dyDescent="0.25">
      <c r="A250" s="30"/>
      <c r="B250" s="31"/>
      <c r="C250" s="30"/>
      <c r="D250" s="30"/>
      <c r="E250" s="30"/>
      <c r="F250" s="30"/>
    </row>
    <row r="251" spans="1:17" hidden="1" x14ac:dyDescent="0.25">
      <c r="A251" s="865" t="s">
        <v>142</v>
      </c>
      <c r="B251" s="865"/>
      <c r="C251" s="865"/>
      <c r="D251" s="865"/>
      <c r="E251" s="865"/>
      <c r="F251" s="865"/>
      <c r="G251" s="865"/>
      <c r="H251" s="865"/>
      <c r="I251" s="865"/>
      <c r="J251" s="865"/>
      <c r="K251" s="123"/>
    </row>
    <row r="252" spans="1:17" hidden="1" x14ac:dyDescent="0.25">
      <c r="A252" s="166"/>
      <c r="B252" s="34"/>
      <c r="C252" s="166"/>
      <c r="D252" s="166"/>
      <c r="E252" s="166"/>
      <c r="F252" s="166"/>
      <c r="I252" s="850" t="s">
        <v>172</v>
      </c>
      <c r="J252" s="850"/>
    </row>
    <row r="253" spans="1:17" ht="56.25" hidden="1" x14ac:dyDescent="0.25">
      <c r="A253" s="167" t="s">
        <v>24</v>
      </c>
      <c r="B253" s="167" t="s">
        <v>14</v>
      </c>
      <c r="C253" s="167" t="s">
        <v>65</v>
      </c>
      <c r="D253" s="167" t="s">
        <v>59</v>
      </c>
      <c r="E253" s="167" t="s">
        <v>60</v>
      </c>
      <c r="F253" s="167" t="s">
        <v>159</v>
      </c>
      <c r="I253" s="133" t="s">
        <v>115</v>
      </c>
      <c r="J253" s="133" t="s">
        <v>173</v>
      </c>
      <c r="K253" s="122"/>
    </row>
    <row r="254" spans="1:17" hidden="1" x14ac:dyDescent="0.25">
      <c r="A254" s="113">
        <v>1</v>
      </c>
      <c r="B254" s="113">
        <v>2</v>
      </c>
      <c r="C254" s="113">
        <v>3</v>
      </c>
      <c r="D254" s="113">
        <v>4</v>
      </c>
      <c r="E254" s="113">
        <v>5</v>
      </c>
      <c r="F254" s="113">
        <v>6</v>
      </c>
      <c r="G254" s="78"/>
      <c r="H254" s="78"/>
      <c r="I254" s="138"/>
      <c r="J254" s="138"/>
    </row>
    <row r="255" spans="1:17" hidden="1" x14ac:dyDescent="0.25">
      <c r="A255" s="167">
        <v>1</v>
      </c>
      <c r="B255" s="10" t="s">
        <v>61</v>
      </c>
      <c r="C255" s="167"/>
      <c r="D255" s="167"/>
      <c r="E255" s="165" t="e">
        <f>F255/D255/C255</f>
        <v>#DIV/0!</v>
      </c>
      <c r="F255" s="165"/>
      <c r="I255" s="138"/>
      <c r="J255" s="138"/>
    </row>
    <row r="256" spans="1:17" s="78" customFormat="1" ht="69.75" hidden="1" x14ac:dyDescent="0.25">
      <c r="A256" s="167">
        <v>2</v>
      </c>
      <c r="B256" s="10" t="s">
        <v>62</v>
      </c>
      <c r="C256" s="167"/>
      <c r="D256" s="167"/>
      <c r="E256" s="165" t="e">
        <f t="shared" ref="E256:E260" si="4">F256/D256/C256</f>
        <v>#DIV/0!</v>
      </c>
      <c r="F256" s="165"/>
      <c r="G256" s="67"/>
      <c r="H256" s="67"/>
      <c r="I256" s="138"/>
      <c r="J256" s="138"/>
      <c r="K256" s="79"/>
      <c r="O256" s="188"/>
      <c r="P256" s="188"/>
      <c r="Q256" s="188"/>
    </row>
    <row r="257" spans="1:17" ht="69.75" hidden="1" x14ac:dyDescent="0.25">
      <c r="A257" s="167">
        <v>3</v>
      </c>
      <c r="B257" s="10" t="s">
        <v>63</v>
      </c>
      <c r="C257" s="167"/>
      <c r="D257" s="167"/>
      <c r="E257" s="165" t="e">
        <f t="shared" si="4"/>
        <v>#DIV/0!</v>
      </c>
      <c r="F257" s="165"/>
      <c r="I257" s="138"/>
      <c r="J257" s="138"/>
    </row>
    <row r="258" spans="1:17" hidden="1" x14ac:dyDescent="0.25">
      <c r="A258" s="167">
        <v>4</v>
      </c>
      <c r="B258" s="10" t="s">
        <v>64</v>
      </c>
      <c r="C258" s="167"/>
      <c r="D258" s="167"/>
      <c r="E258" s="165" t="e">
        <f t="shared" si="4"/>
        <v>#DIV/0!</v>
      </c>
      <c r="F258" s="165"/>
      <c r="I258" s="140"/>
      <c r="J258" s="140"/>
    </row>
    <row r="259" spans="1:17" ht="116.25" hidden="1" x14ac:dyDescent="0.25">
      <c r="A259" s="167">
        <v>5</v>
      </c>
      <c r="B259" s="10" t="s">
        <v>90</v>
      </c>
      <c r="C259" s="167"/>
      <c r="D259" s="167"/>
      <c r="E259" s="165" t="e">
        <f t="shared" si="4"/>
        <v>#DIV/0!</v>
      </c>
      <c r="F259" s="165"/>
      <c r="I259" s="138"/>
      <c r="J259" s="138"/>
    </row>
    <row r="260" spans="1:17" hidden="1" x14ac:dyDescent="0.25">
      <c r="A260" s="167">
        <v>6</v>
      </c>
      <c r="B260" s="10" t="s">
        <v>91</v>
      </c>
      <c r="C260" s="167"/>
      <c r="D260" s="167"/>
      <c r="E260" s="165" t="e">
        <f t="shared" si="4"/>
        <v>#DIV/0!</v>
      </c>
      <c r="F260" s="165"/>
      <c r="I260" s="138"/>
      <c r="J260" s="138"/>
    </row>
    <row r="261" spans="1:17" hidden="1" x14ac:dyDescent="0.25">
      <c r="A261" s="144"/>
      <c r="B261" s="145" t="s">
        <v>20</v>
      </c>
      <c r="C261" s="144" t="s">
        <v>21</v>
      </c>
      <c r="D261" s="144" t="s">
        <v>21</v>
      </c>
      <c r="E261" s="144" t="s">
        <v>21</v>
      </c>
      <c r="F261" s="146">
        <f>F260+F259+F258+F257+F256+F255</f>
        <v>0</v>
      </c>
      <c r="I261" s="135">
        <f>SUM(I255:I260)</f>
        <v>0</v>
      </c>
      <c r="J261" s="135">
        <f>SUM(J255:J260)</f>
        <v>0</v>
      </c>
    </row>
    <row r="262" spans="1:17" hidden="1" x14ac:dyDescent="0.25">
      <c r="A262" s="17"/>
      <c r="B262" s="11"/>
      <c r="C262" s="17"/>
      <c r="D262" s="17"/>
      <c r="E262" s="17"/>
      <c r="F262" s="17"/>
    </row>
    <row r="263" spans="1:17" hidden="1" x14ac:dyDescent="0.25">
      <c r="A263" s="865" t="s">
        <v>143</v>
      </c>
      <c r="B263" s="865"/>
      <c r="C263" s="865"/>
      <c r="D263" s="865"/>
      <c r="E263" s="865"/>
      <c r="F263" s="865"/>
      <c r="G263" s="865"/>
      <c r="H263" s="865"/>
      <c r="I263" s="865"/>
      <c r="J263" s="865"/>
    </row>
    <row r="264" spans="1:17" hidden="1" x14ac:dyDescent="0.25">
      <c r="A264" s="163"/>
      <c r="B264" s="24"/>
      <c r="C264" s="163"/>
      <c r="D264" s="163"/>
      <c r="E264" s="163"/>
      <c r="F264" s="17"/>
      <c r="I264" s="850" t="s">
        <v>172</v>
      </c>
      <c r="J264" s="850"/>
    </row>
    <row r="265" spans="1:17" ht="56.25" hidden="1" x14ac:dyDescent="0.25">
      <c r="A265" s="167" t="s">
        <v>24</v>
      </c>
      <c r="B265" s="167" t="s">
        <v>14</v>
      </c>
      <c r="C265" s="167" t="s">
        <v>66</v>
      </c>
      <c r="D265" s="167" t="s">
        <v>145</v>
      </c>
      <c r="E265" s="169" t="s">
        <v>107</v>
      </c>
      <c r="F265" s="167" t="s">
        <v>144</v>
      </c>
      <c r="I265" s="133" t="s">
        <v>115</v>
      </c>
      <c r="J265" s="133" t="s">
        <v>173</v>
      </c>
      <c r="K265" s="122"/>
    </row>
    <row r="266" spans="1:17" hidden="1" x14ac:dyDescent="0.25">
      <c r="A266" s="113">
        <v>1</v>
      </c>
      <c r="B266" s="113">
        <v>2</v>
      </c>
      <c r="C266" s="113">
        <v>3</v>
      </c>
      <c r="D266" s="113">
        <v>4</v>
      </c>
      <c r="E266" s="1">
        <v>5</v>
      </c>
      <c r="F266" s="113">
        <v>6</v>
      </c>
      <c r="G266" s="78"/>
      <c r="H266" s="78"/>
      <c r="I266" s="132"/>
      <c r="J266" s="132"/>
    </row>
    <row r="267" spans="1:17" ht="46.5" hidden="1" x14ac:dyDescent="0.25">
      <c r="A267" s="167">
        <v>1</v>
      </c>
      <c r="B267" s="10" t="s">
        <v>87</v>
      </c>
      <c r="C267" s="167"/>
      <c r="D267" s="165" t="e">
        <f>F267/C267</f>
        <v>#DIV/0!</v>
      </c>
      <c r="E267" s="169" t="s">
        <v>12</v>
      </c>
      <c r="F267" s="165"/>
      <c r="I267" s="138"/>
      <c r="J267" s="138"/>
    </row>
    <row r="268" spans="1:17" s="78" customFormat="1" ht="46.5" hidden="1" x14ac:dyDescent="0.25">
      <c r="A268" s="167">
        <v>2</v>
      </c>
      <c r="B268" s="10" t="s">
        <v>198</v>
      </c>
      <c r="C268" s="167" t="s">
        <v>12</v>
      </c>
      <c r="D268" s="165"/>
      <c r="E268" s="169" t="e">
        <f>F268/D268</f>
        <v>#DIV/0!</v>
      </c>
      <c r="F268" s="165"/>
      <c r="G268" s="67"/>
      <c r="H268" s="67"/>
      <c r="I268" s="138"/>
      <c r="J268" s="138"/>
      <c r="K268" s="79"/>
      <c r="O268" s="188"/>
      <c r="P268" s="188"/>
      <c r="Q268" s="188"/>
    </row>
    <row r="269" spans="1:17" hidden="1" x14ac:dyDescent="0.25">
      <c r="A269" s="144"/>
      <c r="B269" s="145" t="s">
        <v>20</v>
      </c>
      <c r="C269" s="144" t="s">
        <v>12</v>
      </c>
      <c r="D269" s="144" t="s">
        <v>12</v>
      </c>
      <c r="E269" s="144" t="s">
        <v>12</v>
      </c>
      <c r="F269" s="146">
        <f>F267+F268</f>
        <v>0</v>
      </c>
      <c r="I269" s="131">
        <f>SUM(I267:I268)</f>
        <v>0</v>
      </c>
      <c r="J269" s="131">
        <f>SUM(J267:J268)</f>
        <v>0</v>
      </c>
    </row>
    <row r="270" spans="1:17" hidden="1" x14ac:dyDescent="0.25">
      <c r="A270" s="17"/>
      <c r="B270" s="11"/>
      <c r="C270" s="17"/>
      <c r="D270" s="17"/>
      <c r="E270" s="17"/>
      <c r="F270" s="17"/>
    </row>
    <row r="271" spans="1:17" hidden="1" x14ac:dyDescent="0.25">
      <c r="A271" s="861" t="s">
        <v>146</v>
      </c>
      <c r="B271" s="861"/>
      <c r="C271" s="861"/>
      <c r="D271" s="861"/>
      <c r="E271" s="861"/>
      <c r="F271" s="861"/>
      <c r="G271" s="861"/>
      <c r="H271" s="861"/>
      <c r="I271" s="861"/>
      <c r="J271" s="861"/>
    </row>
    <row r="272" spans="1:17" hidden="1" x14ac:dyDescent="0.25">
      <c r="A272" s="172"/>
      <c r="B272" s="172"/>
      <c r="C272" s="172"/>
      <c r="D272" s="172"/>
      <c r="E272" s="172"/>
      <c r="F272" s="172"/>
      <c r="G272" s="172"/>
      <c r="H272" s="172"/>
      <c r="I272" s="850" t="s">
        <v>172</v>
      </c>
      <c r="J272" s="850"/>
    </row>
    <row r="273" spans="1:17" s="17" customFormat="1" ht="56.25" hidden="1" x14ac:dyDescent="0.25">
      <c r="A273" s="167" t="s">
        <v>24</v>
      </c>
      <c r="B273" s="167" t="s">
        <v>0</v>
      </c>
      <c r="C273" s="167" t="s">
        <v>69</v>
      </c>
      <c r="D273" s="167" t="s">
        <v>67</v>
      </c>
      <c r="E273" s="167" t="s">
        <v>70</v>
      </c>
      <c r="F273" s="167" t="s">
        <v>7</v>
      </c>
      <c r="I273" s="133" t="s">
        <v>115</v>
      </c>
      <c r="J273" s="133" t="s">
        <v>173</v>
      </c>
      <c r="K273" s="81"/>
      <c r="O273" s="20"/>
      <c r="P273" s="20"/>
      <c r="Q273" s="20"/>
    </row>
    <row r="274" spans="1:17" s="17" customFormat="1" hidden="1" x14ac:dyDescent="0.25">
      <c r="A274" s="113">
        <v>1</v>
      </c>
      <c r="B274" s="113">
        <v>2</v>
      </c>
      <c r="C274" s="113">
        <v>4</v>
      </c>
      <c r="D274" s="113">
        <v>5</v>
      </c>
      <c r="E274" s="113">
        <v>6</v>
      </c>
      <c r="F274" s="113">
        <v>7</v>
      </c>
      <c r="G274" s="1"/>
      <c r="H274" s="1"/>
      <c r="I274" s="135"/>
      <c r="J274" s="135"/>
      <c r="K274" s="19"/>
      <c r="O274" s="20"/>
      <c r="P274" s="20"/>
      <c r="Q274" s="20"/>
    </row>
    <row r="275" spans="1:17" s="17" customFormat="1" hidden="1" x14ac:dyDescent="0.25">
      <c r="A275" s="167">
        <v>1</v>
      </c>
      <c r="B275" s="10" t="s">
        <v>92</v>
      </c>
      <c r="C275" s="165" t="e">
        <f>F275/D275</f>
        <v>#DIV/0!</v>
      </c>
      <c r="D275" s="165"/>
      <c r="E275" s="165"/>
      <c r="F275" s="165"/>
      <c r="I275" s="138"/>
      <c r="J275" s="138"/>
      <c r="K275" s="19"/>
      <c r="O275" s="20"/>
      <c r="P275" s="20"/>
      <c r="Q275" s="20"/>
    </row>
    <row r="276" spans="1:17" s="1" customFormat="1" hidden="1" x14ac:dyDescent="0.25">
      <c r="A276" s="167">
        <v>2</v>
      </c>
      <c r="B276" s="10" t="s">
        <v>68</v>
      </c>
      <c r="C276" s="165" t="e">
        <f t="shared" ref="C276:C279" si="5">F276/D276</f>
        <v>#DIV/0!</v>
      </c>
      <c r="D276" s="165"/>
      <c r="E276" s="165"/>
      <c r="F276" s="165"/>
      <c r="G276" s="17"/>
      <c r="H276" s="17"/>
      <c r="I276" s="138"/>
      <c r="J276" s="138"/>
      <c r="K276" s="104"/>
      <c r="O276" s="191"/>
      <c r="P276" s="191"/>
      <c r="Q276" s="191"/>
    </row>
    <row r="277" spans="1:17" s="17" customFormat="1" hidden="1" x14ac:dyDescent="0.25">
      <c r="A277" s="167">
        <v>3</v>
      </c>
      <c r="B277" s="10" t="s">
        <v>93</v>
      </c>
      <c r="C277" s="165" t="e">
        <f t="shared" si="5"/>
        <v>#DIV/0!</v>
      </c>
      <c r="D277" s="165"/>
      <c r="E277" s="165"/>
      <c r="F277" s="165"/>
      <c r="I277" s="138"/>
      <c r="J277" s="138"/>
      <c r="K277" s="19"/>
      <c r="O277" s="20"/>
      <c r="P277" s="20"/>
      <c r="Q277" s="20"/>
    </row>
    <row r="278" spans="1:17" s="17" customFormat="1" hidden="1" x14ac:dyDescent="0.25">
      <c r="A278" s="167">
        <v>4</v>
      </c>
      <c r="B278" s="10" t="s">
        <v>94</v>
      </c>
      <c r="C278" s="165" t="e">
        <f t="shared" si="5"/>
        <v>#DIV/0!</v>
      </c>
      <c r="D278" s="165"/>
      <c r="E278" s="165"/>
      <c r="F278" s="165"/>
      <c r="I278" s="138"/>
      <c r="J278" s="138"/>
      <c r="K278" s="19"/>
      <c r="O278" s="20"/>
      <c r="P278" s="20"/>
      <c r="Q278" s="20"/>
    </row>
    <row r="279" spans="1:17" s="17" customFormat="1" hidden="1" x14ac:dyDescent="0.25">
      <c r="A279" s="167">
        <v>5</v>
      </c>
      <c r="B279" s="10" t="s">
        <v>192</v>
      </c>
      <c r="C279" s="165" t="e">
        <f t="shared" si="5"/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7" customFormat="1" hidden="1" x14ac:dyDescent="0.25">
      <c r="A280" s="144"/>
      <c r="B280" s="145" t="s">
        <v>20</v>
      </c>
      <c r="C280" s="144" t="s">
        <v>21</v>
      </c>
      <c r="D280" s="144" t="s">
        <v>21</v>
      </c>
      <c r="E280" s="144" t="s">
        <v>21</v>
      </c>
      <c r="F280" s="146">
        <f>SUM(F275:F279)</f>
        <v>0</v>
      </c>
      <c r="I280" s="135">
        <f>SUM(I275:I279)</f>
        <v>0</v>
      </c>
      <c r="J280" s="135">
        <f>SUM(J275:J279)</f>
        <v>0</v>
      </c>
      <c r="K280" s="19"/>
      <c r="O280" s="20"/>
      <c r="P280" s="20"/>
      <c r="Q280" s="20"/>
    </row>
    <row r="281" spans="1:17" s="17" customFormat="1" hidden="1" x14ac:dyDescent="0.25">
      <c r="B281" s="11"/>
      <c r="G281" s="67"/>
      <c r="H281" s="67"/>
      <c r="I281" s="67"/>
      <c r="J281" s="67"/>
      <c r="K281" s="19"/>
      <c r="O281" s="20"/>
      <c r="P281" s="20"/>
      <c r="Q281" s="20"/>
    </row>
    <row r="282" spans="1:17" s="17" customFormat="1" hidden="1" x14ac:dyDescent="0.25">
      <c r="A282" s="866" t="s">
        <v>140</v>
      </c>
      <c r="B282" s="866"/>
      <c r="C282" s="866"/>
      <c r="D282" s="866"/>
      <c r="E282" s="866"/>
      <c r="F282" s="866"/>
      <c r="G282" s="866"/>
      <c r="H282" s="866"/>
      <c r="I282" s="866"/>
      <c r="J282" s="866"/>
      <c r="K282" s="19"/>
      <c r="O282" s="20"/>
      <c r="P282" s="20"/>
      <c r="Q282" s="20"/>
    </row>
    <row r="283" spans="1:17" hidden="1" x14ac:dyDescent="0.25">
      <c r="A283" s="32"/>
      <c r="B283" s="11"/>
      <c r="C283" s="17"/>
      <c r="D283" s="17"/>
      <c r="E283" s="17"/>
      <c r="F283" s="17"/>
      <c r="I283" s="850" t="s">
        <v>172</v>
      </c>
      <c r="J283" s="850"/>
    </row>
    <row r="284" spans="1:17" ht="56.25" hidden="1" x14ac:dyDescent="0.25">
      <c r="A284" s="167" t="s">
        <v>24</v>
      </c>
      <c r="B284" s="167" t="s">
        <v>14</v>
      </c>
      <c r="C284" s="167" t="s">
        <v>71</v>
      </c>
      <c r="D284" s="167" t="s">
        <v>72</v>
      </c>
      <c r="E284" s="167" t="s">
        <v>147</v>
      </c>
      <c r="I284" s="133" t="s">
        <v>115</v>
      </c>
      <c r="J284" s="133" t="s">
        <v>173</v>
      </c>
      <c r="K284" s="127"/>
    </row>
    <row r="285" spans="1:17" hidden="1" x14ac:dyDescent="0.25">
      <c r="A285" s="113">
        <v>1</v>
      </c>
      <c r="B285" s="113">
        <v>2</v>
      </c>
      <c r="C285" s="113">
        <v>3</v>
      </c>
      <c r="D285" s="113">
        <v>4</v>
      </c>
      <c r="E285" s="113">
        <v>5</v>
      </c>
      <c r="F285" s="78"/>
      <c r="G285" s="78"/>
      <c r="H285" s="78"/>
      <c r="I285" s="135"/>
      <c r="J285" s="135"/>
    </row>
    <row r="286" spans="1:17" hidden="1" x14ac:dyDescent="0.25">
      <c r="A286" s="167">
        <v>1</v>
      </c>
      <c r="B286" s="10"/>
      <c r="C286" s="167"/>
      <c r="D286" s="13"/>
      <c r="E286" s="165"/>
      <c r="I286" s="138"/>
      <c r="J286" s="138"/>
    </row>
    <row r="287" spans="1:17" s="78" customFormat="1" hidden="1" x14ac:dyDescent="0.25">
      <c r="A287" s="167">
        <v>2</v>
      </c>
      <c r="B287" s="10"/>
      <c r="C287" s="167"/>
      <c r="D287" s="13"/>
      <c r="E287" s="165"/>
      <c r="F287" s="67"/>
      <c r="G287" s="67"/>
      <c r="H287" s="67"/>
      <c r="I287" s="138"/>
      <c r="J287" s="138"/>
      <c r="K287" s="79"/>
      <c r="O287" s="188"/>
      <c r="P287" s="188"/>
      <c r="Q287" s="188"/>
    </row>
    <row r="288" spans="1:17" hidden="1" x14ac:dyDescent="0.25">
      <c r="A288" s="167">
        <v>3</v>
      </c>
      <c r="B288" s="10"/>
      <c r="C288" s="167"/>
      <c r="D288" s="13"/>
      <c r="E288" s="165"/>
      <c r="I288" s="138"/>
      <c r="J288" s="138"/>
      <c r="P288" s="106"/>
      <c r="Q288" s="195"/>
    </row>
    <row r="289" spans="1:17" hidden="1" x14ac:dyDescent="0.25">
      <c r="A289" s="167">
        <v>4</v>
      </c>
      <c r="B289" s="10"/>
      <c r="C289" s="167"/>
      <c r="D289" s="13"/>
      <c r="E289" s="165"/>
      <c r="I289" s="138"/>
      <c r="J289" s="138"/>
      <c r="P289" s="106"/>
      <c r="Q289" s="195"/>
    </row>
    <row r="290" spans="1:17" hidden="1" x14ac:dyDescent="0.25">
      <c r="A290" s="144"/>
      <c r="B290" s="145" t="s">
        <v>20</v>
      </c>
      <c r="C290" s="144" t="s">
        <v>21</v>
      </c>
      <c r="D290" s="144" t="s">
        <v>21</v>
      </c>
      <c r="E290" s="146">
        <f>SUM(E286:E289)</f>
        <v>0</v>
      </c>
      <c r="I290" s="135">
        <f>SUM(I286:I289)</f>
        <v>0</v>
      </c>
      <c r="J290" s="135">
        <f>SUM(J286:J289)</f>
        <v>0</v>
      </c>
      <c r="P290" s="106"/>
      <c r="Q290" s="195"/>
    </row>
    <row r="291" spans="1:17" hidden="1" x14ac:dyDescent="0.25">
      <c r="A291" s="17"/>
      <c r="B291" s="11"/>
      <c r="C291" s="17"/>
      <c r="D291" s="17"/>
      <c r="E291" s="17"/>
      <c r="F291" s="17"/>
      <c r="P291" s="106"/>
      <c r="Q291" s="195"/>
    </row>
    <row r="292" spans="1:17" hidden="1" x14ac:dyDescent="0.25">
      <c r="A292" s="860" t="s">
        <v>118</v>
      </c>
      <c r="B292" s="860"/>
      <c r="C292" s="860"/>
      <c r="D292" s="860"/>
      <c r="E292" s="860"/>
      <c r="F292" s="860"/>
      <c r="G292" s="860"/>
      <c r="H292" s="860"/>
      <c r="I292" s="860"/>
      <c r="J292" s="860"/>
      <c r="P292" s="106"/>
    </row>
    <row r="293" spans="1:17" hidden="1" x14ac:dyDescent="0.25">
      <c r="A293" s="30"/>
      <c r="B293" s="11"/>
      <c r="C293" s="17"/>
      <c r="D293" s="17"/>
      <c r="E293" s="17"/>
      <c r="F293" s="17"/>
      <c r="P293" s="106"/>
    </row>
    <row r="294" spans="1:17" hidden="1" x14ac:dyDescent="0.25">
      <c r="A294" s="30"/>
      <c r="B294" s="11"/>
      <c r="C294" s="17"/>
      <c r="D294" s="17"/>
      <c r="E294" s="17"/>
      <c r="F294" s="17"/>
      <c r="I294" s="850" t="s">
        <v>172</v>
      </c>
      <c r="J294" s="850"/>
      <c r="K294" s="128"/>
    </row>
    <row r="295" spans="1:17" ht="56.25" hidden="1" x14ac:dyDescent="0.25">
      <c r="A295" s="167" t="s">
        <v>24</v>
      </c>
      <c r="B295" s="167" t="s">
        <v>14</v>
      </c>
      <c r="C295" s="167" t="s">
        <v>74</v>
      </c>
      <c r="D295" s="167" t="s">
        <v>117</v>
      </c>
      <c r="F295" s="17"/>
      <c r="I295" s="133" t="s">
        <v>115</v>
      </c>
      <c r="J295" s="133" t="s">
        <v>173</v>
      </c>
      <c r="P295" s="106"/>
    </row>
    <row r="296" spans="1:17" hidden="1" x14ac:dyDescent="0.25">
      <c r="A296" s="113">
        <v>1</v>
      </c>
      <c r="B296" s="113">
        <v>2</v>
      </c>
      <c r="C296" s="113">
        <v>3</v>
      </c>
      <c r="D296" s="113">
        <v>4</v>
      </c>
      <c r="E296" s="78"/>
      <c r="F296" s="1"/>
      <c r="G296" s="78"/>
      <c r="H296" s="78"/>
      <c r="I296" s="135"/>
      <c r="J296" s="135"/>
      <c r="P296" s="106"/>
    </row>
    <row r="297" spans="1:17" hidden="1" x14ac:dyDescent="0.25">
      <c r="A297" s="167"/>
      <c r="B297" s="15"/>
      <c r="C297" s="13"/>
      <c r="D297" s="165"/>
      <c r="F297" s="17"/>
      <c r="I297" s="138"/>
      <c r="J297" s="138"/>
      <c r="P297" s="106"/>
    </row>
    <row r="298" spans="1:17" s="78" customFormat="1" hidden="1" x14ac:dyDescent="0.25">
      <c r="A298" s="167"/>
      <c r="B298" s="15"/>
      <c r="C298" s="13"/>
      <c r="D298" s="165"/>
      <c r="E298" s="67"/>
      <c r="F298" s="36"/>
      <c r="G298" s="67"/>
      <c r="H298" s="67"/>
      <c r="I298" s="138"/>
      <c r="J298" s="138"/>
      <c r="K298" s="79"/>
      <c r="O298" s="188"/>
      <c r="P298" s="186"/>
      <c r="Q298" s="188"/>
    </row>
    <row r="299" spans="1:17" hidden="1" x14ac:dyDescent="0.25">
      <c r="A299" s="167"/>
      <c r="B299" s="15"/>
      <c r="C299" s="13"/>
      <c r="D299" s="165"/>
      <c r="F299" s="17"/>
      <c r="I299" s="138"/>
      <c r="J299" s="138"/>
      <c r="P299" s="106"/>
      <c r="Q299" s="195"/>
    </row>
    <row r="300" spans="1:17" hidden="1" x14ac:dyDescent="0.25">
      <c r="A300" s="167"/>
      <c r="B300" s="15"/>
      <c r="C300" s="13"/>
      <c r="D300" s="165"/>
      <c r="F300" s="17"/>
      <c r="I300" s="138"/>
      <c r="J300" s="138"/>
      <c r="P300" s="106"/>
      <c r="Q300" s="195"/>
    </row>
    <row r="301" spans="1:17" hidden="1" x14ac:dyDescent="0.25">
      <c r="A301" s="144"/>
      <c r="B301" s="145" t="s">
        <v>20</v>
      </c>
      <c r="C301" s="144" t="s">
        <v>21</v>
      </c>
      <c r="D301" s="146">
        <f>SUM(D297:D300)</f>
        <v>0</v>
      </c>
      <c r="F301" s="17"/>
      <c r="I301" s="135">
        <f>SUM(I297:I300)</f>
        <v>0</v>
      </c>
      <c r="J301" s="135">
        <f>SUM(J297:J300)</f>
        <v>0</v>
      </c>
      <c r="P301" s="106"/>
      <c r="Q301" s="195"/>
    </row>
    <row r="302" spans="1:17" hidden="1" x14ac:dyDescent="0.25">
      <c r="A302" s="35"/>
      <c r="B302" s="11"/>
      <c r="C302" s="17"/>
      <c r="D302" s="17"/>
      <c r="E302" s="17"/>
      <c r="F302" s="17"/>
      <c r="P302" s="106"/>
      <c r="Q302" s="195"/>
    </row>
    <row r="303" spans="1:17" hidden="1" x14ac:dyDescent="0.25">
      <c r="A303" s="864" t="s">
        <v>148</v>
      </c>
      <c r="B303" s="864"/>
      <c r="C303" s="864"/>
      <c r="D303" s="864"/>
      <c r="E303" s="864"/>
      <c r="F303" s="864"/>
      <c r="G303" s="864"/>
      <c r="H303" s="864"/>
      <c r="I303" s="864"/>
      <c r="J303" s="864"/>
      <c r="P303" s="106"/>
    </row>
    <row r="304" spans="1:17" hidden="1" x14ac:dyDescent="0.25">
      <c r="A304" s="30"/>
      <c r="B304" s="11"/>
      <c r="C304" s="17"/>
      <c r="D304" s="17"/>
      <c r="E304" s="17"/>
      <c r="F304" s="17"/>
      <c r="P304" s="106"/>
    </row>
    <row r="305" spans="1:17" hidden="1" x14ac:dyDescent="0.25">
      <c r="A305" s="30"/>
      <c r="B305" s="11"/>
      <c r="C305" s="17"/>
      <c r="D305" s="17"/>
      <c r="E305" s="17"/>
      <c r="F305" s="17"/>
      <c r="I305" s="850" t="s">
        <v>172</v>
      </c>
      <c r="J305" s="850"/>
      <c r="K305" s="129"/>
      <c r="P305" s="106"/>
    </row>
    <row r="306" spans="1:17" ht="56.25" hidden="1" x14ac:dyDescent="0.25">
      <c r="A306" s="167" t="s">
        <v>24</v>
      </c>
      <c r="B306" s="167" t="s">
        <v>14</v>
      </c>
      <c r="C306" s="167" t="s">
        <v>74</v>
      </c>
      <c r="D306" s="167" t="s">
        <v>117</v>
      </c>
      <c r="F306" s="17"/>
      <c r="I306" s="133" t="s">
        <v>115</v>
      </c>
      <c r="J306" s="133" t="s">
        <v>173</v>
      </c>
      <c r="P306" s="106"/>
    </row>
    <row r="307" spans="1:17" hidden="1" x14ac:dyDescent="0.25">
      <c r="A307" s="113">
        <v>1</v>
      </c>
      <c r="B307" s="113">
        <v>2</v>
      </c>
      <c r="C307" s="113">
        <v>3</v>
      </c>
      <c r="D307" s="113">
        <v>4</v>
      </c>
      <c r="E307" s="78"/>
      <c r="F307" s="1"/>
      <c r="G307" s="78"/>
      <c r="H307" s="78"/>
      <c r="I307" s="135"/>
      <c r="J307" s="135"/>
      <c r="P307" s="106"/>
    </row>
    <row r="308" spans="1:17" hidden="1" x14ac:dyDescent="0.25">
      <c r="A308" s="167">
        <v>1</v>
      </c>
      <c r="B308" s="15"/>
      <c r="C308" s="13"/>
      <c r="D308" s="165"/>
      <c r="F308" s="17"/>
      <c r="G308" s="75"/>
      <c r="I308" s="138"/>
      <c r="J308" s="138"/>
      <c r="P308" s="106"/>
    </row>
    <row r="309" spans="1:17" s="78" customFormat="1" hidden="1" x14ac:dyDescent="0.25">
      <c r="A309" s="167">
        <v>2</v>
      </c>
      <c r="B309" s="15"/>
      <c r="C309" s="13"/>
      <c r="D309" s="165"/>
      <c r="E309" s="67"/>
      <c r="F309" s="17"/>
      <c r="G309" s="67"/>
      <c r="H309" s="67"/>
      <c r="I309" s="138"/>
      <c r="J309" s="138"/>
      <c r="K309" s="79"/>
      <c r="O309" s="188"/>
      <c r="P309" s="186"/>
      <c r="Q309" s="188"/>
    </row>
    <row r="310" spans="1:17" hidden="1" x14ac:dyDescent="0.25">
      <c r="A310" s="167"/>
      <c r="B310" s="15"/>
      <c r="C310" s="13"/>
      <c r="D310" s="165"/>
      <c r="F310" s="17"/>
      <c r="I310" s="138"/>
      <c r="J310" s="138"/>
      <c r="P310" s="106"/>
      <c r="Q310" s="195"/>
    </row>
    <row r="311" spans="1:17" hidden="1" x14ac:dyDescent="0.25">
      <c r="A311" s="167"/>
      <c r="B311" s="15"/>
      <c r="C311" s="13"/>
      <c r="D311" s="165"/>
      <c r="F311" s="17"/>
      <c r="I311" s="138"/>
      <c r="J311" s="138"/>
      <c r="P311" s="106"/>
      <c r="Q311" s="195"/>
    </row>
    <row r="312" spans="1:17" hidden="1" x14ac:dyDescent="0.25">
      <c r="A312" s="144"/>
      <c r="B312" s="145" t="s">
        <v>20</v>
      </c>
      <c r="C312" s="144" t="s">
        <v>21</v>
      </c>
      <c r="D312" s="146">
        <f>SUM(D308:D311)</f>
        <v>0</v>
      </c>
      <c r="F312" s="17"/>
      <c r="I312" s="135">
        <f>SUM(I308:I311)</f>
        <v>0</v>
      </c>
      <c r="J312" s="135">
        <f>SUM(J308:J311)</f>
        <v>0</v>
      </c>
      <c r="P312" s="106"/>
      <c r="Q312" s="195"/>
    </row>
    <row r="313" spans="1:17" x14ac:dyDescent="0.25">
      <c r="A313" s="35"/>
      <c r="B313" s="11"/>
      <c r="C313" s="17"/>
      <c r="D313" s="17"/>
      <c r="E313" s="17"/>
      <c r="F313" s="17"/>
      <c r="P313" s="106"/>
      <c r="Q313" s="195"/>
    </row>
    <row r="314" spans="1:17" x14ac:dyDescent="0.25">
      <c r="A314" s="861" t="s">
        <v>150</v>
      </c>
      <c r="B314" s="861"/>
      <c r="C314" s="861"/>
      <c r="D314" s="861"/>
      <c r="E314" s="861"/>
      <c r="F314" s="861"/>
      <c r="G314" s="861"/>
      <c r="H314" s="861"/>
      <c r="I314" s="861"/>
      <c r="J314" s="861"/>
      <c r="P314" s="106"/>
    </row>
    <row r="315" spans="1:17" x14ac:dyDescent="0.25">
      <c r="A315" s="862"/>
      <c r="B315" s="862"/>
      <c r="C315" s="862"/>
      <c r="D315" s="862"/>
      <c r="E315" s="862"/>
      <c r="F315" s="17"/>
      <c r="I315" s="850" t="s">
        <v>172</v>
      </c>
      <c r="J315" s="850"/>
      <c r="P315" s="106"/>
    </row>
    <row r="316" spans="1:17" ht="56.25" x14ac:dyDescent="0.25">
      <c r="A316" s="167" t="s">
        <v>15</v>
      </c>
      <c r="B316" s="167" t="s">
        <v>14</v>
      </c>
      <c r="C316" s="167" t="s">
        <v>27</v>
      </c>
      <c r="D316" s="167" t="s">
        <v>75</v>
      </c>
      <c r="E316" s="167" t="s">
        <v>7</v>
      </c>
      <c r="I316" s="133" t="s">
        <v>115</v>
      </c>
      <c r="J316" s="133" t="s">
        <v>173</v>
      </c>
      <c r="P316" s="106"/>
    </row>
    <row r="317" spans="1:17" x14ac:dyDescent="0.25">
      <c r="A317" s="113">
        <v>1</v>
      </c>
      <c r="B317" s="113">
        <v>2</v>
      </c>
      <c r="C317" s="113">
        <v>3</v>
      </c>
      <c r="D317" s="113">
        <v>4</v>
      </c>
      <c r="E317" s="113">
        <v>5</v>
      </c>
      <c r="F317" s="78"/>
      <c r="G317" s="78"/>
      <c r="H317" s="78"/>
      <c r="I317" s="135"/>
      <c r="J317" s="135"/>
      <c r="P317" s="106"/>
    </row>
    <row r="318" spans="1:17" x14ac:dyDescent="0.25">
      <c r="A318" s="167">
        <v>1</v>
      </c>
      <c r="B318" s="10"/>
      <c r="C318" s="167">
        <v>1</v>
      </c>
      <c r="D318" s="165">
        <f>E318/C318</f>
        <v>0</v>
      </c>
      <c r="E318" s="165"/>
      <c r="I318" s="138"/>
      <c r="J318" s="138"/>
      <c r="L318" s="510"/>
      <c r="M318" s="75">
        <f>E318-L318</f>
        <v>0</v>
      </c>
      <c r="P318" s="106"/>
    </row>
    <row r="319" spans="1:17" s="78" customFormat="1" hidden="1" x14ac:dyDescent="0.25">
      <c r="A319" s="167"/>
      <c r="B319" s="10"/>
      <c r="C319" s="167"/>
      <c r="D319" s="165"/>
      <c r="E319" s="165"/>
      <c r="F319" s="67"/>
      <c r="G319" s="67"/>
      <c r="H319" s="67"/>
      <c r="I319" s="138"/>
      <c r="J319" s="138"/>
      <c r="K319" s="79"/>
      <c r="O319" s="188"/>
      <c r="P319" s="186"/>
      <c r="Q319" s="188"/>
    </row>
    <row r="320" spans="1:17" hidden="1" x14ac:dyDescent="0.25">
      <c r="A320" s="167"/>
      <c r="B320" s="10"/>
      <c r="C320" s="167"/>
      <c r="D320" s="165"/>
      <c r="E320" s="165"/>
      <c r="I320" s="138"/>
      <c r="J320" s="138"/>
      <c r="P320" s="106"/>
      <c r="Q320" s="195"/>
    </row>
    <row r="321" spans="1:17" hidden="1" x14ac:dyDescent="0.25">
      <c r="A321" s="167"/>
      <c r="B321" s="10"/>
      <c r="C321" s="167"/>
      <c r="D321" s="165"/>
      <c r="E321" s="165"/>
      <c r="I321" s="138"/>
      <c r="J321" s="138"/>
      <c r="P321" s="106"/>
      <c r="Q321" s="195"/>
    </row>
    <row r="322" spans="1:17" x14ac:dyDescent="0.25">
      <c r="A322" s="144"/>
      <c r="B322" s="145" t="s">
        <v>20</v>
      </c>
      <c r="C322" s="144"/>
      <c r="D322" s="144" t="s">
        <v>21</v>
      </c>
      <c r="E322" s="146">
        <f>E321+E318+E319+E320</f>
        <v>0</v>
      </c>
      <c r="I322" s="135">
        <f>SUM(I318:I321)</f>
        <v>0</v>
      </c>
      <c r="J322" s="135">
        <f>SUM(J318:J321)</f>
        <v>0</v>
      </c>
      <c r="P322" s="106"/>
      <c r="Q322" s="195"/>
    </row>
    <row r="323" spans="1:17" x14ac:dyDescent="0.25">
      <c r="A323" s="17"/>
      <c r="B323" s="11"/>
      <c r="C323" s="17"/>
      <c r="D323" s="17"/>
      <c r="E323" s="17"/>
      <c r="F323" s="17"/>
      <c r="P323" s="106"/>
      <c r="Q323" s="195"/>
    </row>
    <row r="324" spans="1:17" x14ac:dyDescent="0.25">
      <c r="A324" s="861" t="s">
        <v>151</v>
      </c>
      <c r="B324" s="861"/>
      <c r="C324" s="861"/>
      <c r="D324" s="861"/>
      <c r="E324" s="861"/>
      <c r="F324" s="861"/>
      <c r="G324" s="861"/>
      <c r="H324" s="861"/>
      <c r="I324" s="861"/>
      <c r="J324" s="861"/>
      <c r="P324" s="106"/>
    </row>
    <row r="325" spans="1:17" x14ac:dyDescent="0.25">
      <c r="A325" s="862"/>
      <c r="B325" s="862"/>
      <c r="C325" s="862"/>
      <c r="D325" s="862"/>
      <c r="E325" s="862"/>
      <c r="F325" s="862"/>
      <c r="I325" s="850" t="s">
        <v>172</v>
      </c>
      <c r="J325" s="850"/>
      <c r="P325" s="106"/>
    </row>
    <row r="326" spans="1:17" ht="56.25" x14ac:dyDescent="0.25">
      <c r="A326" s="167" t="s">
        <v>24</v>
      </c>
      <c r="B326" s="167" t="s">
        <v>14</v>
      </c>
      <c r="C326" s="167" t="s">
        <v>78</v>
      </c>
      <c r="D326" s="167" t="s">
        <v>27</v>
      </c>
      <c r="E326" s="167" t="s">
        <v>79</v>
      </c>
      <c r="F326" s="167" t="s">
        <v>7</v>
      </c>
      <c r="I326" s="133" t="s">
        <v>115</v>
      </c>
      <c r="J326" s="133" t="s">
        <v>173</v>
      </c>
      <c r="K326" s="81"/>
      <c r="L326" s="81"/>
      <c r="P326" s="106"/>
    </row>
    <row r="327" spans="1:17" x14ac:dyDescent="0.25">
      <c r="A327" s="113">
        <v>1</v>
      </c>
      <c r="B327" s="113">
        <v>2</v>
      </c>
      <c r="C327" s="113">
        <v>3</v>
      </c>
      <c r="D327" s="113">
        <v>4</v>
      </c>
      <c r="E327" s="113">
        <v>5</v>
      </c>
      <c r="F327" s="113">
        <v>6</v>
      </c>
      <c r="G327" s="78"/>
      <c r="H327" s="78"/>
      <c r="I327" s="135"/>
      <c r="J327" s="135"/>
      <c r="P327" s="106"/>
    </row>
    <row r="328" spans="1:17" x14ac:dyDescent="0.25">
      <c r="A328" s="167">
        <v>1</v>
      </c>
      <c r="B328" s="10"/>
      <c r="C328" s="167" t="s">
        <v>229</v>
      </c>
      <c r="D328" s="167">
        <v>441</v>
      </c>
      <c r="E328" s="165">
        <f>F328/D328</f>
        <v>0</v>
      </c>
      <c r="F328" s="165"/>
      <c r="I328" s="138"/>
      <c r="J328" s="138"/>
      <c r="L328" s="510"/>
      <c r="M328" s="75">
        <f>F328-L328</f>
        <v>0</v>
      </c>
      <c r="P328" s="106"/>
    </row>
    <row r="329" spans="1:17" s="78" customFormat="1" hidden="1" x14ac:dyDescent="0.25">
      <c r="A329" s="167">
        <v>2</v>
      </c>
      <c r="B329" s="10"/>
      <c r="C329" s="167"/>
      <c r="D329" s="167"/>
      <c r="E329" s="165"/>
      <c r="F329" s="165"/>
      <c r="G329" s="67"/>
      <c r="H329" s="67"/>
      <c r="I329" s="138"/>
      <c r="J329" s="138"/>
      <c r="K329" s="79"/>
      <c r="O329" s="188"/>
      <c r="P329" s="186"/>
      <c r="Q329" s="188"/>
    </row>
    <row r="330" spans="1:17" hidden="1" x14ac:dyDescent="0.25">
      <c r="A330" s="167">
        <v>3</v>
      </c>
      <c r="B330" s="10"/>
      <c r="C330" s="167"/>
      <c r="D330" s="167"/>
      <c r="E330" s="165"/>
      <c r="F330" s="165"/>
      <c r="I330" s="138"/>
      <c r="J330" s="138"/>
      <c r="K330" s="76"/>
      <c r="P330" s="106"/>
      <c r="Q330" s="195"/>
    </row>
    <row r="331" spans="1:17" hidden="1" x14ac:dyDescent="0.25">
      <c r="A331" s="167">
        <v>4</v>
      </c>
      <c r="B331" s="10"/>
      <c r="C331" s="167"/>
      <c r="D331" s="167"/>
      <c r="E331" s="165"/>
      <c r="F331" s="165"/>
      <c r="I331" s="138"/>
      <c r="J331" s="138"/>
      <c r="P331" s="106"/>
      <c r="Q331" s="195"/>
    </row>
    <row r="332" spans="1:17" x14ac:dyDescent="0.25">
      <c r="A332" s="144"/>
      <c r="B332" s="145" t="s">
        <v>20</v>
      </c>
      <c r="C332" s="144" t="s">
        <v>21</v>
      </c>
      <c r="D332" s="144" t="s">
        <v>21</v>
      </c>
      <c r="E332" s="144" t="s">
        <v>21</v>
      </c>
      <c r="F332" s="146">
        <f>F331+F329+F330+F328</f>
        <v>0</v>
      </c>
      <c r="I332" s="135">
        <f>SUM(I328:I331)</f>
        <v>0</v>
      </c>
      <c r="J332" s="135">
        <f>SUM(J328:J331)</f>
        <v>0</v>
      </c>
      <c r="P332" s="106"/>
      <c r="Q332" s="195"/>
    </row>
    <row r="333" spans="1:17" hidden="1" x14ac:dyDescent="0.25">
      <c r="A333" s="17"/>
      <c r="B333" s="11"/>
      <c r="C333" s="17"/>
      <c r="D333" s="17"/>
      <c r="E333" s="17"/>
      <c r="F333" s="36"/>
      <c r="P333" s="106"/>
      <c r="Q333" s="195"/>
    </row>
    <row r="334" spans="1:17" hidden="1" x14ac:dyDescent="0.25">
      <c r="A334" s="861" t="s">
        <v>152</v>
      </c>
      <c r="B334" s="861"/>
      <c r="C334" s="861"/>
      <c r="D334" s="861"/>
      <c r="E334" s="861"/>
      <c r="F334" s="861"/>
      <c r="G334" s="861"/>
      <c r="H334" s="861"/>
      <c r="I334" s="861"/>
      <c r="J334" s="861"/>
      <c r="P334" s="106"/>
    </row>
    <row r="335" spans="1:17" hidden="1" x14ac:dyDescent="0.25">
      <c r="A335" s="862"/>
      <c r="B335" s="862"/>
      <c r="C335" s="862"/>
      <c r="D335" s="862"/>
      <c r="E335" s="862"/>
      <c r="F335" s="862"/>
      <c r="I335" s="850" t="s">
        <v>172</v>
      </c>
      <c r="J335" s="850"/>
      <c r="P335" s="106"/>
    </row>
    <row r="336" spans="1:17" ht="56.25" hidden="1" x14ac:dyDescent="0.25">
      <c r="A336" s="167" t="s">
        <v>24</v>
      </c>
      <c r="B336" s="167" t="s">
        <v>14</v>
      </c>
      <c r="C336" s="167" t="s">
        <v>78</v>
      </c>
      <c r="D336" s="167" t="s">
        <v>27</v>
      </c>
      <c r="E336" s="167" t="s">
        <v>79</v>
      </c>
      <c r="F336" s="167" t="s">
        <v>7</v>
      </c>
      <c r="I336" s="133" t="s">
        <v>115</v>
      </c>
      <c r="J336" s="133" t="s">
        <v>173</v>
      </c>
      <c r="K336" s="81"/>
      <c r="L336" s="81"/>
      <c r="P336" s="106"/>
    </row>
    <row r="337" spans="1:17" hidden="1" x14ac:dyDescent="0.25">
      <c r="A337" s="113">
        <v>1</v>
      </c>
      <c r="B337" s="113">
        <v>2</v>
      </c>
      <c r="C337" s="113">
        <v>3</v>
      </c>
      <c r="D337" s="113">
        <v>4</v>
      </c>
      <c r="E337" s="113">
        <v>5</v>
      </c>
      <c r="F337" s="113">
        <v>6</v>
      </c>
      <c r="G337" s="78"/>
      <c r="H337" s="78"/>
      <c r="I337" s="135"/>
      <c r="J337" s="135"/>
      <c r="P337" s="106"/>
    </row>
    <row r="338" spans="1:17" hidden="1" x14ac:dyDescent="0.25">
      <c r="A338" s="167">
        <v>1</v>
      </c>
      <c r="B338" s="10"/>
      <c r="C338" s="167"/>
      <c r="D338" s="167"/>
      <c r="E338" s="165" t="e">
        <f>F338/D338</f>
        <v>#DIV/0!</v>
      </c>
      <c r="F338" s="165"/>
      <c r="I338" s="138"/>
      <c r="J338" s="138"/>
      <c r="P338" s="106"/>
    </row>
    <row r="339" spans="1:17" s="78" customFormat="1" hidden="1" x14ac:dyDescent="0.25">
      <c r="A339" s="167">
        <v>2</v>
      </c>
      <c r="B339" s="10"/>
      <c r="C339" s="14"/>
      <c r="D339" s="14"/>
      <c r="E339" s="165" t="e">
        <f t="shared" ref="E339:E341" si="6">F339/D339</f>
        <v>#DIV/0!</v>
      </c>
      <c r="F339" s="165"/>
      <c r="G339" s="67"/>
      <c r="H339" s="67"/>
      <c r="I339" s="138"/>
      <c r="J339" s="138"/>
      <c r="K339" s="79"/>
      <c r="O339" s="188"/>
      <c r="P339" s="186"/>
      <c r="Q339" s="188"/>
    </row>
    <row r="340" spans="1:17" hidden="1" x14ac:dyDescent="0.25">
      <c r="A340" s="167"/>
      <c r="B340" s="10"/>
      <c r="C340" s="14"/>
      <c r="D340" s="14"/>
      <c r="E340" s="165" t="e">
        <f t="shared" si="6"/>
        <v>#DIV/0!</v>
      </c>
      <c r="F340" s="165"/>
      <c r="I340" s="138"/>
      <c r="J340" s="138"/>
      <c r="P340" s="106"/>
    </row>
    <row r="341" spans="1:17" hidden="1" x14ac:dyDescent="0.25">
      <c r="A341" s="167">
        <v>3</v>
      </c>
      <c r="B341" s="10"/>
      <c r="C341" s="167"/>
      <c r="D341" s="167"/>
      <c r="E341" s="165" t="e">
        <f t="shared" si="6"/>
        <v>#DIV/0!</v>
      </c>
      <c r="F341" s="165"/>
      <c r="I341" s="138"/>
      <c r="J341" s="138"/>
      <c r="P341" s="106"/>
    </row>
    <row r="342" spans="1:17" hidden="1" x14ac:dyDescent="0.25">
      <c r="A342" s="144"/>
      <c r="B342" s="145" t="s">
        <v>20</v>
      </c>
      <c r="C342" s="144" t="s">
        <v>21</v>
      </c>
      <c r="D342" s="144" t="s">
        <v>21</v>
      </c>
      <c r="E342" s="144" t="s">
        <v>21</v>
      </c>
      <c r="F342" s="146">
        <f>F341+F339+F338+F340</f>
        <v>0</v>
      </c>
      <c r="I342" s="135">
        <f>SUM(I338:I341)</f>
        <v>0</v>
      </c>
      <c r="J342" s="135">
        <f>SUM(J338:J341)</f>
        <v>0</v>
      </c>
      <c r="P342" s="106"/>
    </row>
    <row r="343" spans="1:17" hidden="1" x14ac:dyDescent="0.25">
      <c r="A343" s="17"/>
      <c r="B343" s="11"/>
      <c r="C343" s="17"/>
      <c r="D343" s="17"/>
      <c r="E343" s="17"/>
      <c r="F343" s="36"/>
      <c r="P343" s="106"/>
    </row>
    <row r="344" spans="1:17" hidden="1" x14ac:dyDescent="0.25">
      <c r="A344" s="861" t="s">
        <v>153</v>
      </c>
      <c r="B344" s="861"/>
      <c r="C344" s="861"/>
      <c r="D344" s="861"/>
      <c r="E344" s="861"/>
      <c r="F344" s="861"/>
      <c r="G344" s="861"/>
      <c r="H344" s="861"/>
      <c r="I344" s="861"/>
      <c r="J344" s="861"/>
      <c r="P344" s="106"/>
    </row>
    <row r="345" spans="1:17" hidden="1" x14ac:dyDescent="0.25">
      <c r="A345" s="862"/>
      <c r="B345" s="862"/>
      <c r="C345" s="862"/>
      <c r="D345" s="862"/>
      <c r="E345" s="862"/>
      <c r="F345" s="862"/>
      <c r="I345" s="850" t="s">
        <v>172</v>
      </c>
      <c r="J345" s="850"/>
      <c r="P345" s="106"/>
    </row>
    <row r="346" spans="1:17" ht="56.25" hidden="1" x14ac:dyDescent="0.25">
      <c r="A346" s="167" t="s">
        <v>24</v>
      </c>
      <c r="B346" s="167" t="s">
        <v>14</v>
      </c>
      <c r="C346" s="167" t="s">
        <v>78</v>
      </c>
      <c r="D346" s="167" t="s">
        <v>27</v>
      </c>
      <c r="E346" s="167" t="s">
        <v>79</v>
      </c>
      <c r="F346" s="167" t="s">
        <v>7</v>
      </c>
      <c r="I346" s="133" t="s">
        <v>115</v>
      </c>
      <c r="J346" s="133" t="s">
        <v>173</v>
      </c>
      <c r="K346" s="81"/>
      <c r="L346" s="81"/>
      <c r="P346" s="106"/>
    </row>
    <row r="347" spans="1:17" hidden="1" x14ac:dyDescent="0.25">
      <c r="A347" s="113">
        <v>1</v>
      </c>
      <c r="B347" s="113">
        <v>2</v>
      </c>
      <c r="C347" s="113">
        <v>3</v>
      </c>
      <c r="D347" s="113">
        <v>4</v>
      </c>
      <c r="E347" s="113">
        <v>5</v>
      </c>
      <c r="F347" s="113">
        <v>6</v>
      </c>
      <c r="G347" s="78"/>
      <c r="H347" s="78"/>
      <c r="I347" s="135"/>
      <c r="J347" s="135"/>
      <c r="P347" s="106"/>
    </row>
    <row r="348" spans="1:17" hidden="1" x14ac:dyDescent="0.25">
      <c r="A348" s="167">
        <v>1</v>
      </c>
      <c r="B348" s="10"/>
      <c r="C348" s="167"/>
      <c r="D348" s="167"/>
      <c r="E348" s="165" t="e">
        <f>F348/D348</f>
        <v>#DIV/0!</v>
      </c>
      <c r="F348" s="165"/>
      <c r="I348" s="138"/>
      <c r="J348" s="138"/>
      <c r="P348" s="106"/>
    </row>
    <row r="349" spans="1:17" s="78" customFormat="1" hidden="1" x14ac:dyDescent="0.25">
      <c r="A349" s="167">
        <v>2</v>
      </c>
      <c r="B349" s="10"/>
      <c r="C349" s="14"/>
      <c r="D349" s="14"/>
      <c r="E349" s="165" t="e">
        <f t="shared" ref="E349:E351" si="7">F349/D349</f>
        <v>#DIV/0!</v>
      </c>
      <c r="F349" s="165"/>
      <c r="G349" s="67"/>
      <c r="H349" s="67"/>
      <c r="I349" s="138"/>
      <c r="J349" s="138"/>
      <c r="K349" s="79"/>
      <c r="O349" s="188"/>
      <c r="P349" s="186"/>
      <c r="Q349" s="188"/>
    </row>
    <row r="350" spans="1:17" hidden="1" x14ac:dyDescent="0.25">
      <c r="A350" s="167"/>
      <c r="B350" s="10"/>
      <c r="C350" s="14"/>
      <c r="D350" s="14"/>
      <c r="E350" s="165" t="e">
        <f t="shared" si="7"/>
        <v>#DIV/0!</v>
      </c>
      <c r="F350" s="165"/>
      <c r="I350" s="138"/>
      <c r="J350" s="138"/>
      <c r="P350" s="106"/>
    </row>
    <row r="351" spans="1:17" hidden="1" x14ac:dyDescent="0.25">
      <c r="A351" s="167">
        <v>3</v>
      </c>
      <c r="B351" s="10"/>
      <c r="C351" s="167"/>
      <c r="D351" s="167"/>
      <c r="E351" s="165" t="e">
        <f t="shared" si="7"/>
        <v>#DIV/0!</v>
      </c>
      <c r="F351" s="165"/>
      <c r="I351" s="138"/>
      <c r="J351" s="138"/>
      <c r="P351" s="106"/>
    </row>
    <row r="352" spans="1:17" hidden="1" x14ac:dyDescent="0.25">
      <c r="A352" s="144"/>
      <c r="B352" s="145" t="s">
        <v>20</v>
      </c>
      <c r="C352" s="144" t="s">
        <v>21</v>
      </c>
      <c r="D352" s="144" t="s">
        <v>21</v>
      </c>
      <c r="E352" s="144" t="s">
        <v>21</v>
      </c>
      <c r="F352" s="146">
        <f>F351+F349+F348+F350</f>
        <v>0</v>
      </c>
      <c r="I352" s="135">
        <f>SUM(I348:I351)</f>
        <v>0</v>
      </c>
      <c r="J352" s="135">
        <f>SUM(J348:J351)</f>
        <v>0</v>
      </c>
      <c r="P352" s="106"/>
    </row>
    <row r="353" spans="1:17" hidden="1" x14ac:dyDescent="0.25">
      <c r="A353" s="17"/>
      <c r="B353" s="11"/>
      <c r="C353" s="17"/>
      <c r="D353" s="17"/>
      <c r="E353" s="17"/>
      <c r="F353" s="36"/>
      <c r="P353" s="106"/>
    </row>
    <row r="354" spans="1:17" hidden="1" x14ac:dyDescent="0.25">
      <c r="A354" s="861" t="s">
        <v>154</v>
      </c>
      <c r="B354" s="861"/>
      <c r="C354" s="861"/>
      <c r="D354" s="861"/>
      <c r="E354" s="861"/>
      <c r="F354" s="861"/>
      <c r="G354" s="861"/>
      <c r="H354" s="861"/>
      <c r="I354" s="861"/>
      <c r="J354" s="861"/>
      <c r="P354" s="106"/>
    </row>
    <row r="355" spans="1:17" hidden="1" x14ac:dyDescent="0.25">
      <c r="A355" s="862"/>
      <c r="B355" s="862"/>
      <c r="C355" s="862"/>
      <c r="D355" s="862"/>
      <c r="E355" s="862"/>
      <c r="F355" s="862"/>
      <c r="I355" s="850" t="s">
        <v>172</v>
      </c>
      <c r="J355" s="850"/>
      <c r="P355" s="106"/>
    </row>
    <row r="356" spans="1:17" ht="56.25" hidden="1" x14ac:dyDescent="0.25">
      <c r="A356" s="167" t="s">
        <v>24</v>
      </c>
      <c r="B356" s="167" t="s">
        <v>14</v>
      </c>
      <c r="C356" s="167" t="s">
        <v>78</v>
      </c>
      <c r="D356" s="167" t="s">
        <v>27</v>
      </c>
      <c r="E356" s="167" t="s">
        <v>79</v>
      </c>
      <c r="F356" s="167" t="s">
        <v>7</v>
      </c>
      <c r="I356" s="133" t="s">
        <v>115</v>
      </c>
      <c r="J356" s="133" t="s">
        <v>173</v>
      </c>
      <c r="K356" s="81"/>
      <c r="L356" s="81"/>
      <c r="P356" s="106"/>
    </row>
    <row r="357" spans="1:17" hidden="1" x14ac:dyDescent="0.25">
      <c r="A357" s="112">
        <v>1</v>
      </c>
      <c r="B357" s="112">
        <v>2</v>
      </c>
      <c r="C357" s="112">
        <v>3</v>
      </c>
      <c r="D357" s="112">
        <v>4</v>
      </c>
      <c r="E357" s="113">
        <v>5</v>
      </c>
      <c r="F357" s="113">
        <v>6</v>
      </c>
      <c r="G357" s="8"/>
      <c r="H357" s="8"/>
      <c r="I357" s="135"/>
      <c r="J357" s="135"/>
      <c r="P357" s="106"/>
    </row>
    <row r="358" spans="1:17" hidden="1" x14ac:dyDescent="0.25">
      <c r="A358" s="167">
        <v>1</v>
      </c>
      <c r="B358" s="10"/>
      <c r="C358" s="167"/>
      <c r="D358" s="167"/>
      <c r="E358" s="165" t="e">
        <f>F358/D358</f>
        <v>#DIV/0!</v>
      </c>
      <c r="F358" s="165"/>
      <c r="I358" s="138"/>
      <c r="J358" s="138"/>
      <c r="P358" s="106"/>
    </row>
    <row r="359" spans="1:17" s="8" customFormat="1" hidden="1" x14ac:dyDescent="0.25">
      <c r="A359" s="167">
        <v>2</v>
      </c>
      <c r="B359" s="10"/>
      <c r="C359" s="14"/>
      <c r="D359" s="14"/>
      <c r="E359" s="165" t="e">
        <f t="shared" ref="E359:E361" si="8">F359/D359</f>
        <v>#DIV/0!</v>
      </c>
      <c r="F359" s="165"/>
      <c r="G359" s="67"/>
      <c r="H359" s="67"/>
      <c r="I359" s="138"/>
      <c r="J359" s="138"/>
      <c r="K359" s="80"/>
      <c r="O359" s="192"/>
      <c r="P359" s="187"/>
      <c r="Q359" s="192"/>
    </row>
    <row r="360" spans="1:17" hidden="1" x14ac:dyDescent="0.25">
      <c r="A360" s="167"/>
      <c r="B360" s="10"/>
      <c r="C360" s="14"/>
      <c r="D360" s="14"/>
      <c r="E360" s="165" t="e">
        <f t="shared" si="8"/>
        <v>#DIV/0!</v>
      </c>
      <c r="F360" s="165"/>
      <c r="I360" s="138"/>
      <c r="J360" s="138"/>
      <c r="P360" s="106"/>
    </row>
    <row r="361" spans="1:17" hidden="1" x14ac:dyDescent="0.25">
      <c r="A361" s="167">
        <v>3</v>
      </c>
      <c r="B361" s="10"/>
      <c r="C361" s="167"/>
      <c r="D361" s="167"/>
      <c r="E361" s="165" t="e">
        <f t="shared" si="8"/>
        <v>#DIV/0!</v>
      </c>
      <c r="F361" s="165"/>
      <c r="I361" s="138"/>
      <c r="J361" s="138"/>
      <c r="P361" s="106"/>
    </row>
    <row r="362" spans="1:17" hidden="1" x14ac:dyDescent="0.25">
      <c r="A362" s="144"/>
      <c r="B362" s="145" t="s">
        <v>20</v>
      </c>
      <c r="C362" s="144" t="s">
        <v>21</v>
      </c>
      <c r="D362" s="144" t="s">
        <v>21</v>
      </c>
      <c r="E362" s="144" t="s">
        <v>21</v>
      </c>
      <c r="F362" s="146">
        <f>F361+F359+F358+F360</f>
        <v>0</v>
      </c>
      <c r="I362" s="135">
        <f>SUM(I358:I361)</f>
        <v>0</v>
      </c>
      <c r="J362" s="135">
        <f>SUM(J358:J361)</f>
        <v>0</v>
      </c>
      <c r="P362" s="106"/>
    </row>
    <row r="363" spans="1:17" hidden="1" x14ac:dyDescent="0.25">
      <c r="A363" s="17"/>
      <c r="B363" s="11"/>
      <c r="C363" s="17"/>
      <c r="D363" s="17"/>
      <c r="E363" s="17"/>
      <c r="F363" s="36"/>
      <c r="P363" s="106"/>
    </row>
    <row r="364" spans="1:17" hidden="1" x14ac:dyDescent="0.25">
      <c r="A364" s="861" t="s">
        <v>155</v>
      </c>
      <c r="B364" s="861"/>
      <c r="C364" s="861"/>
      <c r="D364" s="861"/>
      <c r="E364" s="861"/>
      <c r="F364" s="861"/>
      <c r="G364" s="861"/>
      <c r="H364" s="861"/>
      <c r="I364" s="861"/>
      <c r="J364" s="861"/>
      <c r="P364" s="106"/>
    </row>
    <row r="365" spans="1:17" hidden="1" x14ac:dyDescent="0.25">
      <c r="A365" s="862"/>
      <c r="B365" s="862"/>
      <c r="C365" s="862"/>
      <c r="D365" s="862"/>
      <c r="E365" s="862"/>
      <c r="F365" s="862"/>
      <c r="I365" s="850" t="s">
        <v>172</v>
      </c>
      <c r="J365" s="850"/>
      <c r="P365" s="106"/>
    </row>
    <row r="366" spans="1:17" ht="56.25" hidden="1" x14ac:dyDescent="0.25">
      <c r="A366" s="167" t="s">
        <v>24</v>
      </c>
      <c r="B366" s="167" t="s">
        <v>14</v>
      </c>
      <c r="C366" s="167" t="s">
        <v>78</v>
      </c>
      <c r="D366" s="167" t="s">
        <v>27</v>
      </c>
      <c r="E366" s="167" t="s">
        <v>79</v>
      </c>
      <c r="F366" s="167" t="s">
        <v>7</v>
      </c>
      <c r="I366" s="133" t="s">
        <v>115</v>
      </c>
      <c r="J366" s="133" t="s">
        <v>173</v>
      </c>
      <c r="K366" s="81"/>
      <c r="L366" s="105"/>
      <c r="P366" s="106"/>
    </row>
    <row r="367" spans="1:17" hidden="1" x14ac:dyDescent="0.25">
      <c r="A367" s="113">
        <v>1</v>
      </c>
      <c r="B367" s="113">
        <v>2</v>
      </c>
      <c r="C367" s="113">
        <v>3</v>
      </c>
      <c r="D367" s="113">
        <v>4</v>
      </c>
      <c r="E367" s="113">
        <v>5</v>
      </c>
      <c r="F367" s="113">
        <v>6</v>
      </c>
      <c r="G367" s="78"/>
      <c r="H367" s="78"/>
      <c r="I367" s="135"/>
      <c r="J367" s="135"/>
      <c r="P367" s="106"/>
    </row>
    <row r="368" spans="1:17" hidden="1" x14ac:dyDescent="0.25">
      <c r="A368" s="167">
        <v>1</v>
      </c>
      <c r="B368" s="10"/>
      <c r="C368" s="167"/>
      <c r="D368" s="167"/>
      <c r="E368" s="165" t="e">
        <f>F368/D368</f>
        <v>#DIV/0!</v>
      </c>
      <c r="F368" s="165"/>
      <c r="I368" s="138"/>
      <c r="J368" s="138"/>
      <c r="P368" s="106"/>
    </row>
    <row r="369" spans="1:17" s="78" customFormat="1" hidden="1" x14ac:dyDescent="0.25">
      <c r="A369" s="167">
        <v>2</v>
      </c>
      <c r="B369" s="10"/>
      <c r="C369" s="14"/>
      <c r="D369" s="14"/>
      <c r="E369" s="165" t="e">
        <f t="shared" ref="E369:E371" si="9">F369/D369</f>
        <v>#DIV/0!</v>
      </c>
      <c r="F369" s="165"/>
      <c r="G369" s="67"/>
      <c r="H369" s="67"/>
      <c r="I369" s="138"/>
      <c r="J369" s="138"/>
      <c r="K369" s="79"/>
      <c r="O369" s="188"/>
      <c r="P369" s="186"/>
      <c r="Q369" s="188"/>
    </row>
    <row r="370" spans="1:17" hidden="1" x14ac:dyDescent="0.25">
      <c r="A370" s="167"/>
      <c r="B370" s="10"/>
      <c r="C370" s="14"/>
      <c r="D370" s="14"/>
      <c r="E370" s="165" t="e">
        <f t="shared" si="9"/>
        <v>#DIV/0!</v>
      </c>
      <c r="F370" s="165"/>
      <c r="I370" s="138"/>
      <c r="J370" s="138"/>
      <c r="P370" s="106"/>
    </row>
    <row r="371" spans="1:17" hidden="1" x14ac:dyDescent="0.25">
      <c r="A371" s="167">
        <v>3</v>
      </c>
      <c r="B371" s="10"/>
      <c r="C371" s="167"/>
      <c r="D371" s="167"/>
      <c r="E371" s="165" t="e">
        <f t="shared" si="9"/>
        <v>#DIV/0!</v>
      </c>
      <c r="F371" s="165"/>
      <c r="I371" s="138"/>
      <c r="J371" s="138"/>
      <c r="P371" s="106"/>
    </row>
    <row r="372" spans="1:17" hidden="1" x14ac:dyDescent="0.25">
      <c r="A372" s="144"/>
      <c r="B372" s="145" t="s">
        <v>20</v>
      </c>
      <c r="C372" s="144" t="s">
        <v>21</v>
      </c>
      <c r="D372" s="144" t="s">
        <v>21</v>
      </c>
      <c r="E372" s="144" t="s">
        <v>21</v>
      </c>
      <c r="F372" s="146">
        <f>F371+F369+F368+F370</f>
        <v>0</v>
      </c>
      <c r="I372" s="135">
        <f>SUM(I368:I371)</f>
        <v>0</v>
      </c>
      <c r="J372" s="135">
        <f>SUM(J368:J371)</f>
        <v>0</v>
      </c>
      <c r="P372" s="106"/>
    </row>
    <row r="373" spans="1:17" x14ac:dyDescent="0.25">
      <c r="A373" s="17"/>
      <c r="B373" s="11"/>
      <c r="C373" s="17"/>
      <c r="D373" s="17"/>
      <c r="E373" s="17"/>
      <c r="F373" s="36"/>
      <c r="P373" s="106"/>
    </row>
    <row r="374" spans="1:17" x14ac:dyDescent="0.25">
      <c r="A374" s="861" t="s">
        <v>156</v>
      </c>
      <c r="B374" s="861"/>
      <c r="C374" s="861"/>
      <c r="D374" s="861"/>
      <c r="E374" s="861"/>
      <c r="F374" s="861"/>
      <c r="G374" s="861"/>
      <c r="H374" s="861"/>
      <c r="I374" s="861"/>
      <c r="J374" s="861"/>
      <c r="P374" s="106"/>
    </row>
    <row r="375" spans="1:17" x14ac:dyDescent="0.25">
      <c r="A375" s="862"/>
      <c r="B375" s="862"/>
      <c r="C375" s="862"/>
      <c r="D375" s="862"/>
      <c r="E375" s="862"/>
      <c r="F375" s="862"/>
      <c r="I375" s="850" t="s">
        <v>172</v>
      </c>
      <c r="J375" s="850"/>
      <c r="P375" s="106"/>
    </row>
    <row r="376" spans="1:17" ht="56.25" x14ac:dyDescent="0.25">
      <c r="A376" s="167" t="s">
        <v>24</v>
      </c>
      <c r="B376" s="167" t="s">
        <v>14</v>
      </c>
      <c r="C376" s="167" t="s">
        <v>78</v>
      </c>
      <c r="D376" s="167" t="s">
        <v>27</v>
      </c>
      <c r="E376" s="167" t="s">
        <v>79</v>
      </c>
      <c r="F376" s="167" t="s">
        <v>7</v>
      </c>
      <c r="I376" s="133" t="s">
        <v>115</v>
      </c>
      <c r="J376" s="133" t="s">
        <v>173</v>
      </c>
      <c r="K376" s="81"/>
      <c r="L376" s="105"/>
      <c r="P376" s="106"/>
    </row>
    <row r="377" spans="1:17" x14ac:dyDescent="0.25">
      <c r="A377" s="113">
        <v>1</v>
      </c>
      <c r="B377" s="113">
        <v>2</v>
      </c>
      <c r="C377" s="113">
        <v>3</v>
      </c>
      <c r="D377" s="113">
        <v>4</v>
      </c>
      <c r="E377" s="113">
        <v>5</v>
      </c>
      <c r="F377" s="113">
        <v>6</v>
      </c>
      <c r="G377" s="78"/>
      <c r="H377" s="78"/>
      <c r="I377" s="135"/>
      <c r="J377" s="135"/>
      <c r="P377" s="106"/>
    </row>
    <row r="378" spans="1:17" x14ac:dyDescent="0.25">
      <c r="A378" s="167">
        <v>1</v>
      </c>
      <c r="B378" s="10"/>
      <c r="C378" s="167" t="s">
        <v>229</v>
      </c>
      <c r="D378" s="167">
        <v>20</v>
      </c>
      <c r="E378" s="165">
        <f>F378/D378</f>
        <v>0</v>
      </c>
      <c r="F378" s="165">
        <f>6666.14-4410+2907.14-5163.28</f>
        <v>0</v>
      </c>
      <c r="I378" s="138"/>
      <c r="J378" s="138"/>
      <c r="L378" s="510"/>
      <c r="M378" s="75">
        <f>F378-L378</f>
        <v>0</v>
      </c>
      <c r="P378" s="106"/>
    </row>
    <row r="379" spans="1:17" s="78" customFormat="1" hidden="1" x14ac:dyDescent="0.25">
      <c r="A379" s="167">
        <v>2</v>
      </c>
      <c r="B379" s="10"/>
      <c r="C379" s="14"/>
      <c r="D379" s="14"/>
      <c r="E379" s="165" t="e">
        <f t="shared" ref="E379:E381" si="10">F379/D379</f>
        <v>#DIV/0!</v>
      </c>
      <c r="F379" s="165"/>
      <c r="G379" s="67"/>
      <c r="H379" s="67"/>
      <c r="I379" s="138"/>
      <c r="J379" s="138"/>
      <c r="K379" s="79"/>
      <c r="O379" s="188"/>
      <c r="P379" s="186"/>
      <c r="Q379" s="188"/>
    </row>
    <row r="380" spans="1:17" hidden="1" x14ac:dyDescent="0.25">
      <c r="A380" s="167">
        <v>3</v>
      </c>
      <c r="B380" s="10"/>
      <c r="C380" s="167"/>
      <c r="D380" s="167"/>
      <c r="E380" s="165" t="e">
        <f t="shared" si="10"/>
        <v>#DIV/0!</v>
      </c>
      <c r="F380" s="165"/>
      <c r="I380" s="138"/>
      <c r="J380" s="138"/>
      <c r="P380" s="106"/>
      <c r="Q380" s="195"/>
    </row>
    <row r="381" spans="1:17" hidden="1" x14ac:dyDescent="0.25">
      <c r="A381" s="167">
        <v>4</v>
      </c>
      <c r="B381" s="10"/>
      <c r="C381" s="167"/>
      <c r="D381" s="167"/>
      <c r="E381" s="165" t="e">
        <f t="shared" si="10"/>
        <v>#DIV/0!</v>
      </c>
      <c r="F381" s="165"/>
      <c r="I381" s="138"/>
      <c r="J381" s="138"/>
      <c r="P381" s="106"/>
      <c r="Q381" s="195"/>
    </row>
    <row r="382" spans="1:17" x14ac:dyDescent="0.25">
      <c r="A382" s="144"/>
      <c r="B382" s="145" t="s">
        <v>20</v>
      </c>
      <c r="C382" s="144" t="s">
        <v>21</v>
      </c>
      <c r="D382" s="144" t="s">
        <v>21</v>
      </c>
      <c r="E382" s="144" t="s">
        <v>21</v>
      </c>
      <c r="F382" s="146">
        <f>F381+F379+F378+F380</f>
        <v>0</v>
      </c>
      <c r="I382" s="135">
        <f>SUM(I378:I381)</f>
        <v>0</v>
      </c>
      <c r="J382" s="135">
        <f>SUM(J378:J381)</f>
        <v>0</v>
      </c>
      <c r="K382" s="76"/>
      <c r="P382" s="106"/>
      <c r="Q382" s="195"/>
    </row>
    <row r="383" spans="1:17" x14ac:dyDescent="0.25">
      <c r="A383" s="17"/>
      <c r="B383" s="11"/>
      <c r="C383" s="17"/>
      <c r="D383" s="17"/>
      <c r="E383" s="17"/>
      <c r="F383" s="36"/>
      <c r="P383" s="106"/>
      <c r="Q383" s="195"/>
    </row>
    <row r="384" spans="1:17" hidden="1" x14ac:dyDescent="0.25">
      <c r="A384" s="861" t="s">
        <v>149</v>
      </c>
      <c r="B384" s="861"/>
      <c r="C384" s="861"/>
      <c r="D384" s="861"/>
      <c r="E384" s="861"/>
      <c r="F384" s="861"/>
      <c r="G384" s="861"/>
      <c r="H384" s="861"/>
      <c r="I384" s="861"/>
      <c r="J384" s="861"/>
      <c r="P384" s="106"/>
      <c r="Q384" s="195"/>
    </row>
    <row r="385" spans="1:17" hidden="1" x14ac:dyDescent="0.25">
      <c r="A385" s="862"/>
      <c r="B385" s="862"/>
      <c r="C385" s="862"/>
      <c r="D385" s="862"/>
      <c r="E385" s="862"/>
      <c r="F385" s="17"/>
      <c r="I385" s="850" t="s">
        <v>172</v>
      </c>
      <c r="J385" s="850"/>
      <c r="O385" s="106"/>
    </row>
    <row r="386" spans="1:17" ht="56.25" hidden="1" x14ac:dyDescent="0.25">
      <c r="A386" s="167" t="s">
        <v>15</v>
      </c>
      <c r="B386" s="167" t="s">
        <v>14</v>
      </c>
      <c r="C386" s="167" t="s">
        <v>27</v>
      </c>
      <c r="D386" s="167" t="s">
        <v>75</v>
      </c>
      <c r="E386" s="167" t="s">
        <v>7</v>
      </c>
      <c r="I386" s="133" t="s">
        <v>115</v>
      </c>
      <c r="J386" s="133" t="s">
        <v>173</v>
      </c>
      <c r="K386" s="81"/>
      <c r="O386" s="106"/>
    </row>
    <row r="387" spans="1:17" hidden="1" x14ac:dyDescent="0.25">
      <c r="A387" s="113">
        <v>1</v>
      </c>
      <c r="B387" s="113">
        <v>2</v>
      </c>
      <c r="C387" s="113">
        <v>3</v>
      </c>
      <c r="D387" s="113">
        <v>4</v>
      </c>
      <c r="E387" s="113">
        <v>5</v>
      </c>
      <c r="F387" s="78"/>
      <c r="G387" s="78"/>
      <c r="H387" s="78"/>
      <c r="I387" s="135"/>
      <c r="J387" s="135"/>
      <c r="O387" s="106"/>
    </row>
    <row r="388" spans="1:17" hidden="1" x14ac:dyDescent="0.25">
      <c r="A388" s="167">
        <v>1</v>
      </c>
      <c r="B388" s="10" t="s">
        <v>84</v>
      </c>
      <c r="C388" s="167"/>
      <c r="D388" s="165" t="e">
        <f>E388/C388</f>
        <v>#DIV/0!</v>
      </c>
      <c r="E388" s="165"/>
      <c r="I388" s="138"/>
      <c r="J388" s="138"/>
      <c r="O388" s="106"/>
    </row>
    <row r="389" spans="1:17" s="78" customFormat="1" hidden="1" x14ac:dyDescent="0.25">
      <c r="A389" s="167">
        <v>2</v>
      </c>
      <c r="B389" s="10" t="s">
        <v>83</v>
      </c>
      <c r="C389" s="167"/>
      <c r="D389" s="165" t="e">
        <f>E389/C389</f>
        <v>#DIV/0!</v>
      </c>
      <c r="E389" s="165"/>
      <c r="F389" s="67"/>
      <c r="G389" s="67"/>
      <c r="H389" s="67"/>
      <c r="I389" s="138"/>
      <c r="J389" s="138"/>
      <c r="K389" s="79"/>
      <c r="O389" s="186"/>
      <c r="P389" s="188"/>
      <c r="Q389" s="188"/>
    </row>
    <row r="390" spans="1:17" hidden="1" x14ac:dyDescent="0.25">
      <c r="A390" s="167">
        <v>3</v>
      </c>
      <c r="B390" s="10" t="s">
        <v>85</v>
      </c>
      <c r="C390" s="167"/>
      <c r="D390" s="165" t="e">
        <f>E390/C390</f>
        <v>#DIV/0!</v>
      </c>
      <c r="E390" s="165"/>
      <c r="I390" s="138"/>
      <c r="J390" s="138"/>
      <c r="O390" s="106"/>
    </row>
    <row r="391" spans="1:17" hidden="1" x14ac:dyDescent="0.25">
      <c r="A391" s="167">
        <v>4</v>
      </c>
      <c r="B391" s="10" t="s">
        <v>86</v>
      </c>
      <c r="C391" s="167"/>
      <c r="D391" s="165" t="e">
        <f>E391/C391</f>
        <v>#DIV/0!</v>
      </c>
      <c r="E391" s="165"/>
      <c r="I391" s="138"/>
      <c r="J391" s="138"/>
      <c r="O391" s="106"/>
    </row>
    <row r="392" spans="1:17" hidden="1" x14ac:dyDescent="0.25">
      <c r="A392" s="144"/>
      <c r="B392" s="145" t="s">
        <v>20</v>
      </c>
      <c r="C392" s="144"/>
      <c r="D392" s="144" t="s">
        <v>21</v>
      </c>
      <c r="E392" s="146">
        <f>E391+E390+E389+E388</f>
        <v>0</v>
      </c>
      <c r="I392" s="135">
        <f>SUM(I388:I391)</f>
        <v>0</v>
      </c>
      <c r="J392" s="135">
        <f>SUM(J388:J391)</f>
        <v>0</v>
      </c>
      <c r="O392" s="106"/>
    </row>
    <row r="393" spans="1:17" hidden="1" x14ac:dyDescent="0.25">
      <c r="A393" s="35"/>
      <c r="B393" s="11"/>
      <c r="C393" s="17"/>
      <c r="D393" s="17"/>
      <c r="E393" s="17"/>
      <c r="F393" s="36"/>
      <c r="O393" s="106"/>
    </row>
    <row r="394" spans="1:17" hidden="1" x14ac:dyDescent="0.25">
      <c r="A394" s="861" t="s">
        <v>158</v>
      </c>
      <c r="B394" s="861"/>
      <c r="C394" s="861"/>
      <c r="D394" s="861"/>
      <c r="E394" s="861"/>
      <c r="F394" s="861"/>
      <c r="G394" s="861"/>
      <c r="H394" s="861"/>
      <c r="I394" s="861"/>
      <c r="J394" s="861"/>
      <c r="O394" s="106"/>
    </row>
    <row r="395" spans="1:17" hidden="1" x14ac:dyDescent="0.25">
      <c r="A395" s="30"/>
      <c r="B395" s="11"/>
      <c r="C395" s="17"/>
      <c r="D395" s="17"/>
      <c r="E395" s="17"/>
      <c r="F395" s="17"/>
      <c r="P395" s="106"/>
    </row>
    <row r="396" spans="1:17" hidden="1" x14ac:dyDescent="0.25">
      <c r="A396" s="30"/>
      <c r="B396" s="11"/>
      <c r="C396" s="17"/>
      <c r="D396" s="17"/>
      <c r="E396" s="17"/>
      <c r="F396" s="17"/>
      <c r="I396" s="850" t="s">
        <v>172</v>
      </c>
      <c r="J396" s="850"/>
      <c r="K396" s="128"/>
    </row>
    <row r="397" spans="1:17" ht="56.25" hidden="1" x14ac:dyDescent="0.25">
      <c r="A397" s="167" t="s">
        <v>24</v>
      </c>
      <c r="B397" s="167" t="s">
        <v>14</v>
      </c>
      <c r="C397" s="167" t="s">
        <v>74</v>
      </c>
      <c r="D397" s="167" t="s">
        <v>117</v>
      </c>
      <c r="F397" s="17"/>
      <c r="I397" s="133" t="s">
        <v>115</v>
      </c>
      <c r="J397" s="133" t="s">
        <v>173</v>
      </c>
      <c r="P397" s="106"/>
    </row>
    <row r="398" spans="1:17" hidden="1" x14ac:dyDescent="0.25">
      <c r="A398" s="113">
        <v>1</v>
      </c>
      <c r="B398" s="113">
        <v>2</v>
      </c>
      <c r="C398" s="113">
        <v>3</v>
      </c>
      <c r="D398" s="113">
        <v>4</v>
      </c>
      <c r="E398" s="78"/>
      <c r="F398" s="1"/>
      <c r="G398" s="78"/>
      <c r="H398" s="78"/>
      <c r="I398" s="135"/>
      <c r="J398" s="135"/>
      <c r="P398" s="106"/>
    </row>
    <row r="399" spans="1:17" hidden="1" x14ac:dyDescent="0.25">
      <c r="A399" s="167"/>
      <c r="B399" s="15"/>
      <c r="C399" s="13"/>
      <c r="D399" s="165"/>
      <c r="F399" s="17"/>
      <c r="I399" s="138"/>
      <c r="J399" s="138"/>
      <c r="P399" s="106"/>
    </row>
    <row r="400" spans="1:17" s="78" customFormat="1" hidden="1" x14ac:dyDescent="0.25">
      <c r="A400" s="167"/>
      <c r="B400" s="15"/>
      <c r="C400" s="13"/>
      <c r="D400" s="165"/>
      <c r="E400" s="67"/>
      <c r="F400" s="36"/>
      <c r="G400" s="67"/>
      <c r="H400" s="67"/>
      <c r="I400" s="138"/>
      <c r="J400" s="138"/>
      <c r="K400" s="79"/>
      <c r="O400" s="188"/>
      <c r="P400" s="186"/>
      <c r="Q400" s="188"/>
    </row>
    <row r="401" spans="1:17" hidden="1" x14ac:dyDescent="0.25">
      <c r="A401" s="167"/>
      <c r="B401" s="15"/>
      <c r="C401" s="13"/>
      <c r="D401" s="165"/>
      <c r="F401" s="17"/>
      <c r="I401" s="138"/>
      <c r="J401" s="138"/>
      <c r="P401" s="106"/>
      <c r="Q401" s="195"/>
    </row>
    <row r="402" spans="1:17" hidden="1" x14ac:dyDescent="0.25">
      <c r="A402" s="167"/>
      <c r="B402" s="15"/>
      <c r="C402" s="13"/>
      <c r="D402" s="165"/>
      <c r="F402" s="17"/>
      <c r="I402" s="138"/>
      <c r="J402" s="138"/>
      <c r="P402" s="106"/>
      <c r="Q402" s="195"/>
    </row>
    <row r="403" spans="1:17" hidden="1" x14ac:dyDescent="0.25">
      <c r="A403" s="144"/>
      <c r="B403" s="145" t="s">
        <v>20</v>
      </c>
      <c r="C403" s="144" t="s">
        <v>21</v>
      </c>
      <c r="D403" s="146">
        <f>SUM(D399:D402)</f>
        <v>0</v>
      </c>
      <c r="F403" s="17"/>
      <c r="I403" s="135">
        <f>SUM(I399:I402)</f>
        <v>0</v>
      </c>
      <c r="J403" s="135">
        <f>SUM(J399:J402)</f>
        <v>0</v>
      </c>
      <c r="P403" s="106"/>
      <c r="Q403" s="195"/>
    </row>
    <row r="404" spans="1:17" hidden="1" x14ac:dyDescent="0.25">
      <c r="A404" s="35"/>
      <c r="B404" s="11"/>
      <c r="C404" s="17"/>
      <c r="D404" s="17"/>
      <c r="E404" s="17"/>
      <c r="F404" s="36"/>
      <c r="P404" s="106"/>
      <c r="Q404" s="195"/>
    </row>
    <row r="405" spans="1:17" hidden="1" x14ac:dyDescent="0.25">
      <c r="A405" s="863" t="s">
        <v>180</v>
      </c>
      <c r="B405" s="863"/>
      <c r="C405" s="863"/>
      <c r="D405" s="863"/>
      <c r="E405" s="863"/>
      <c r="F405" s="863"/>
      <c r="G405" s="863"/>
      <c r="H405" s="863"/>
      <c r="I405" s="863"/>
      <c r="J405" s="863"/>
      <c r="P405" s="106"/>
    </row>
    <row r="406" spans="1:17" hidden="1" x14ac:dyDescent="0.25">
      <c r="A406" s="35"/>
      <c r="B406" s="11"/>
      <c r="C406" s="17"/>
      <c r="D406" s="17"/>
      <c r="E406" s="17"/>
      <c r="F406" s="36"/>
      <c r="P406" s="106"/>
    </row>
    <row r="407" spans="1:17" hidden="1" x14ac:dyDescent="0.25">
      <c r="A407" s="860" t="s">
        <v>118</v>
      </c>
      <c r="B407" s="860"/>
      <c r="C407" s="860"/>
      <c r="D407" s="860"/>
      <c r="E407" s="860"/>
      <c r="F407" s="860"/>
      <c r="G407" s="860"/>
      <c r="H407" s="860"/>
      <c r="I407" s="860"/>
      <c r="J407" s="860"/>
      <c r="K407" s="123"/>
    </row>
    <row r="408" spans="1:17" hidden="1" x14ac:dyDescent="0.25">
      <c r="A408" s="55"/>
      <c r="B408" s="55"/>
      <c r="C408" s="55"/>
      <c r="D408" s="55"/>
      <c r="E408" s="55"/>
      <c r="F408" s="17"/>
      <c r="I408" s="850" t="s">
        <v>172</v>
      </c>
      <c r="J408" s="850"/>
      <c r="P408" s="106"/>
    </row>
    <row r="409" spans="1:17" ht="56.25" hidden="1" x14ac:dyDescent="0.25">
      <c r="A409" s="167" t="s">
        <v>24</v>
      </c>
      <c r="B409" s="167" t="s">
        <v>14</v>
      </c>
      <c r="C409" s="167" t="s">
        <v>74</v>
      </c>
      <c r="D409" s="167" t="s">
        <v>117</v>
      </c>
      <c r="E409" s="68"/>
      <c r="F409" s="37"/>
      <c r="G409" s="4"/>
      <c r="H409" s="37"/>
      <c r="I409" s="133" t="s">
        <v>115</v>
      </c>
      <c r="J409" s="133" t="s">
        <v>173</v>
      </c>
      <c r="K409" s="128"/>
      <c r="P409" s="106"/>
    </row>
    <row r="410" spans="1:17" hidden="1" x14ac:dyDescent="0.25">
      <c r="A410" s="113">
        <v>1</v>
      </c>
      <c r="B410" s="113">
        <v>2</v>
      </c>
      <c r="C410" s="113">
        <v>3</v>
      </c>
      <c r="D410" s="113">
        <v>4</v>
      </c>
      <c r="E410" s="79"/>
      <c r="F410" s="107"/>
      <c r="G410" s="108"/>
      <c r="H410" s="109"/>
      <c r="I410" s="141"/>
      <c r="J410" s="141"/>
      <c r="P410" s="106"/>
    </row>
    <row r="411" spans="1:17" s="68" customFormat="1" hidden="1" x14ac:dyDescent="0.25">
      <c r="A411" s="167">
        <v>1</v>
      </c>
      <c r="B411" s="10"/>
      <c r="C411" s="13"/>
      <c r="D411" s="165"/>
      <c r="F411" s="37"/>
      <c r="G411" s="4"/>
      <c r="H411" s="21"/>
      <c r="I411" s="142"/>
      <c r="J411" s="142"/>
      <c r="O411" s="121"/>
      <c r="P411" s="88"/>
      <c r="Q411" s="121"/>
    </row>
    <row r="412" spans="1:17" s="79" customFormat="1" hidden="1" x14ac:dyDescent="0.25">
      <c r="A412" s="144"/>
      <c r="B412" s="145" t="s">
        <v>20</v>
      </c>
      <c r="C412" s="144" t="s">
        <v>21</v>
      </c>
      <c r="D412" s="146">
        <f>SUM(D411:D411)</f>
        <v>0</v>
      </c>
      <c r="E412" s="68"/>
      <c r="F412" s="37"/>
      <c r="G412" s="4"/>
      <c r="H412" s="21"/>
      <c r="I412" s="135">
        <f>SUM(I411)</f>
        <v>0</v>
      </c>
      <c r="J412" s="135">
        <f>SUM(J411)</f>
        <v>0</v>
      </c>
      <c r="O412" s="193"/>
      <c r="P412" s="198"/>
      <c r="Q412" s="193"/>
    </row>
    <row r="413" spans="1:17" s="68" customFormat="1" hidden="1" x14ac:dyDescent="0.25">
      <c r="A413" s="37"/>
      <c r="B413" s="37"/>
      <c r="C413" s="37"/>
      <c r="D413" s="37"/>
      <c r="E413" s="37"/>
      <c r="F413" s="37"/>
      <c r="G413" s="4"/>
      <c r="H413" s="21"/>
      <c r="I413" s="4"/>
      <c r="J413" s="4"/>
      <c r="O413" s="121"/>
      <c r="P413" s="88"/>
      <c r="Q413" s="199"/>
    </row>
    <row r="414" spans="1:17" s="68" customFormat="1" hidden="1" x14ac:dyDescent="0.25">
      <c r="A414" s="861" t="s">
        <v>152</v>
      </c>
      <c r="B414" s="861"/>
      <c r="C414" s="861"/>
      <c r="D414" s="861"/>
      <c r="E414" s="861"/>
      <c r="F414" s="861"/>
      <c r="G414" s="861"/>
      <c r="H414" s="861"/>
      <c r="I414" s="861"/>
      <c r="J414" s="861"/>
      <c r="O414" s="121"/>
      <c r="P414" s="88"/>
      <c r="Q414" s="121"/>
    </row>
    <row r="415" spans="1:17" s="68" customFormat="1" hidden="1" x14ac:dyDescent="0.25">
      <c r="A415" s="862"/>
      <c r="B415" s="862"/>
      <c r="C415" s="862"/>
      <c r="D415" s="862"/>
      <c r="E415" s="862"/>
      <c r="F415" s="862"/>
      <c r="G415" s="67"/>
      <c r="H415" s="67"/>
      <c r="I415" s="850" t="s">
        <v>172</v>
      </c>
      <c r="J415" s="850"/>
      <c r="O415" s="121"/>
      <c r="P415" s="88"/>
      <c r="Q415" s="121"/>
    </row>
    <row r="416" spans="1:17" s="68" customFormat="1" ht="56.25" hidden="1" x14ac:dyDescent="0.25">
      <c r="A416" s="167" t="s">
        <v>24</v>
      </c>
      <c r="B416" s="167" t="s">
        <v>14</v>
      </c>
      <c r="C416" s="167" t="s">
        <v>78</v>
      </c>
      <c r="D416" s="167" t="s">
        <v>27</v>
      </c>
      <c r="E416" s="167" t="s">
        <v>79</v>
      </c>
      <c r="F416" s="167" t="s">
        <v>7</v>
      </c>
      <c r="H416" s="67"/>
      <c r="I416" s="133" t="s">
        <v>115</v>
      </c>
      <c r="J416" s="133" t="s">
        <v>173</v>
      </c>
      <c r="M416" s="76"/>
      <c r="O416" s="121"/>
      <c r="P416" s="88"/>
      <c r="Q416" s="121"/>
    </row>
    <row r="417" spans="1:17" s="68" customFormat="1" hidden="1" x14ac:dyDescent="0.25">
      <c r="A417" s="113">
        <v>1</v>
      </c>
      <c r="B417" s="113">
        <v>2</v>
      </c>
      <c r="C417" s="113">
        <v>3</v>
      </c>
      <c r="D417" s="113">
        <v>4</v>
      </c>
      <c r="E417" s="113">
        <v>5</v>
      </c>
      <c r="F417" s="113">
        <v>6</v>
      </c>
      <c r="G417" s="79"/>
      <c r="H417" s="78"/>
      <c r="I417" s="130"/>
      <c r="J417" s="130"/>
      <c r="O417" s="121"/>
      <c r="P417" s="88"/>
      <c r="Q417" s="121"/>
    </row>
    <row r="418" spans="1:17" s="68" customFormat="1" hidden="1" x14ac:dyDescent="0.25">
      <c r="A418" s="167">
        <v>1</v>
      </c>
      <c r="B418" s="10" t="s">
        <v>175</v>
      </c>
      <c r="C418" s="167"/>
      <c r="D418" s="167"/>
      <c r="E418" s="165" t="e">
        <f>F418/D418</f>
        <v>#DIV/0!</v>
      </c>
      <c r="F418" s="165"/>
      <c r="H418" s="67"/>
      <c r="I418" s="142"/>
      <c r="J418" s="142"/>
      <c r="O418" s="121"/>
      <c r="P418" s="88"/>
      <c r="Q418" s="121"/>
    </row>
    <row r="419" spans="1:17" s="79" customFormat="1" hidden="1" x14ac:dyDescent="0.25">
      <c r="A419" s="144"/>
      <c r="B419" s="145" t="s">
        <v>20</v>
      </c>
      <c r="C419" s="144" t="s">
        <v>21</v>
      </c>
      <c r="D419" s="144" t="s">
        <v>21</v>
      </c>
      <c r="E419" s="144" t="s">
        <v>21</v>
      </c>
      <c r="F419" s="146">
        <f>F418</f>
        <v>0</v>
      </c>
      <c r="G419" s="67"/>
      <c r="H419" s="67"/>
      <c r="I419" s="135">
        <f>SUM(I418)</f>
        <v>0</v>
      </c>
      <c r="J419" s="135">
        <f>SUM(J418)</f>
        <v>0</v>
      </c>
      <c r="O419" s="193"/>
      <c r="P419" s="198"/>
      <c r="Q419" s="193"/>
    </row>
    <row r="420" spans="1:17" s="68" customFormat="1" x14ac:dyDescent="0.25">
      <c r="A420" s="35"/>
      <c r="B420" s="11"/>
      <c r="C420" s="17"/>
      <c r="D420" s="17"/>
      <c r="E420" s="17"/>
      <c r="F420" s="36"/>
      <c r="G420" s="67"/>
      <c r="H420" s="67"/>
      <c r="I420" s="67"/>
      <c r="J420" s="67"/>
      <c r="K420" s="76" t="e">
        <f>C421-#REF!</f>
        <v>#REF!</v>
      </c>
      <c r="O420" s="121"/>
      <c r="P420" s="88"/>
      <c r="Q420" s="121"/>
    </row>
    <row r="421" spans="1:17" x14ac:dyDescent="0.25">
      <c r="A421" s="35"/>
      <c r="B421" s="48" t="s">
        <v>100</v>
      </c>
      <c r="C421" s="164">
        <f>C422+C423+C424</f>
        <v>0</v>
      </c>
      <c r="D421" s="194"/>
      <c r="P421" s="106"/>
    </row>
    <row r="422" spans="1:17" x14ac:dyDescent="0.25">
      <c r="A422" s="35"/>
      <c r="B422" s="49" t="s">
        <v>2</v>
      </c>
      <c r="C422" s="164">
        <f>F419+D412+D403+E392+F382+F372+F362+F352+F342+F332+E322+D312+D301+E290+F280+F269+F261+F246+D237+D228+E219+E207+E198+C186+C175+C164+C153+C140+E127+E116+E105+D94+E78+F69+F62+F44+E30+J22-C423-C424</f>
        <v>0</v>
      </c>
      <c r="D422" s="195"/>
      <c r="P422" s="106"/>
    </row>
    <row r="423" spans="1:17" x14ac:dyDescent="0.25">
      <c r="A423" s="17"/>
      <c r="B423" s="11" t="s">
        <v>13</v>
      </c>
      <c r="C423" s="164">
        <f>I419+I412+I403+I392+I382+I372+I362+I342+I352+I332+I322+I312+I301+I290+I280+I269+I261+I246+I237+I228+I219+I207+I198+I186+I175+I164+I153+I140+I127+I116+I105+I94+I78+I69+I62+I44+I30</f>
        <v>0</v>
      </c>
      <c r="D423" s="195"/>
      <c r="L423" s="38"/>
      <c r="M423" s="11"/>
      <c r="N423" s="75"/>
      <c r="P423" s="106"/>
    </row>
    <row r="424" spans="1:17" x14ac:dyDescent="0.25">
      <c r="A424" s="17"/>
      <c r="B424" s="11" t="s">
        <v>106</v>
      </c>
      <c r="C424" s="164">
        <f>J419+J412+J403+J392+J382+J372+J362+J352+J342+J332+J322+J312+J301+J290+J280+J269+J261+J246+J237+J228+J219+J207+J198+J186+J175+J164+J153+J140+J127+J116+J105+J94+J78+J69+J62+J44+J30</f>
        <v>0</v>
      </c>
      <c r="D424" s="195"/>
    </row>
    <row r="425" spans="1:17" x14ac:dyDescent="0.25">
      <c r="A425" s="17"/>
      <c r="B425" s="11"/>
      <c r="C425" s="17"/>
      <c r="D425" s="17"/>
      <c r="E425" s="17"/>
      <c r="F425" s="17"/>
    </row>
    <row r="426" spans="1:17" x14ac:dyDescent="0.25">
      <c r="A426" s="17"/>
      <c r="B426" s="175" t="s">
        <v>195</v>
      </c>
      <c r="C426" s="201">
        <f>F419+D412+D403+E392+F382+F372+F362+F352+F342+F332+E322+D312+D301+E290+F280+F269+F261+F246+D237+D228+E219</f>
        <v>0</v>
      </c>
      <c r="D426" s="17"/>
      <c r="E426" s="17"/>
      <c r="F426" s="17"/>
    </row>
    <row r="427" spans="1:17" ht="49.5" customHeight="1" x14ac:dyDescent="0.25">
      <c r="A427" s="17"/>
      <c r="B427" s="200" t="s">
        <v>196</v>
      </c>
      <c r="C427" s="202"/>
      <c r="D427" s="17"/>
      <c r="E427" s="17"/>
      <c r="F427" s="17"/>
    </row>
    <row r="428" spans="1:17" ht="45" x14ac:dyDescent="0.25">
      <c r="A428" s="17"/>
      <c r="B428" s="175" t="s">
        <v>197</v>
      </c>
      <c r="C428" s="201">
        <f>C426-C427</f>
        <v>0</v>
      </c>
      <c r="D428" s="17"/>
      <c r="E428" s="17"/>
      <c r="F428" s="17"/>
    </row>
    <row r="429" spans="1:17" x14ac:dyDescent="0.25">
      <c r="A429" s="17"/>
      <c r="B429" s="11"/>
      <c r="C429" s="17"/>
      <c r="D429" s="17"/>
      <c r="E429" s="17"/>
      <c r="F429" s="17"/>
    </row>
    <row r="430" spans="1:17" hidden="1" x14ac:dyDescent="0.25">
      <c r="A430" s="17"/>
      <c r="B430" s="11"/>
      <c r="C430" s="17"/>
      <c r="D430" s="17"/>
      <c r="E430" s="17"/>
      <c r="F430" s="17"/>
    </row>
    <row r="431" spans="1:17" hidden="1" x14ac:dyDescent="0.25">
      <c r="A431" s="17"/>
      <c r="B431" s="11"/>
      <c r="C431" s="17"/>
      <c r="D431" s="17"/>
      <c r="E431" s="17"/>
      <c r="F431" s="17"/>
    </row>
    <row r="432" spans="1:17" hidden="1" x14ac:dyDescent="0.25">
      <c r="A432" s="17"/>
      <c r="B432" s="11"/>
      <c r="C432" s="17"/>
      <c r="D432" s="17"/>
      <c r="E432" s="17"/>
      <c r="F432" s="17"/>
    </row>
    <row r="433" spans="1:17" hidden="1" x14ac:dyDescent="0.25">
      <c r="A433" s="858" t="s">
        <v>9</v>
      </c>
      <c r="B433" s="858"/>
      <c r="C433" s="39"/>
      <c r="D433" s="928" t="s">
        <v>112</v>
      </c>
      <c r="E433" s="928"/>
      <c r="F433" s="17"/>
      <c r="G433" s="17"/>
      <c r="H433" s="17"/>
      <c r="I433" s="17"/>
      <c r="J433" s="17"/>
    </row>
    <row r="434" spans="1:17" hidden="1" x14ac:dyDescent="0.25">
      <c r="A434" s="17"/>
      <c r="B434" s="40"/>
      <c r="C434" s="161" t="s">
        <v>10</v>
      </c>
      <c r="D434" s="929" t="s">
        <v>3</v>
      </c>
      <c r="E434" s="929"/>
      <c r="F434" s="17"/>
      <c r="G434" s="17"/>
      <c r="H434" s="17"/>
      <c r="I434" s="17"/>
      <c r="J434" s="17"/>
    </row>
    <row r="435" spans="1:17" s="17" customFormat="1" hidden="1" x14ac:dyDescent="0.25">
      <c r="A435" s="927"/>
      <c r="B435" s="927"/>
      <c r="C435" s="41"/>
      <c r="D435" s="162"/>
      <c r="E435" s="42"/>
      <c r="L435" s="111"/>
      <c r="O435" s="20"/>
      <c r="P435" s="20"/>
      <c r="Q435" s="20"/>
    </row>
    <row r="436" spans="1:17" s="17" customFormat="1" hidden="1" x14ac:dyDescent="0.25">
      <c r="A436" s="927"/>
      <c r="B436" s="927"/>
      <c r="C436" s="41"/>
      <c r="D436" s="910"/>
      <c r="E436" s="910"/>
      <c r="L436" s="111"/>
      <c r="O436" s="20"/>
      <c r="P436" s="20"/>
      <c r="Q436" s="20"/>
    </row>
    <row r="437" spans="1:17" s="17" customFormat="1" hidden="1" x14ac:dyDescent="0.25">
      <c r="A437" s="20"/>
      <c r="B437" s="43"/>
      <c r="C437" s="9"/>
      <c r="D437" s="910"/>
      <c r="E437" s="910"/>
      <c r="L437" s="111"/>
      <c r="O437" s="20"/>
      <c r="P437" s="20"/>
      <c r="Q437" s="20"/>
    </row>
    <row r="438" spans="1:17" s="17" customFormat="1" x14ac:dyDescent="0.25">
      <c r="B438" s="40"/>
      <c r="C438" s="44"/>
      <c r="D438" s="45"/>
      <c r="E438" s="46"/>
      <c r="L438" s="111"/>
      <c r="O438" s="20"/>
      <c r="P438" s="20"/>
      <c r="Q438" s="20"/>
    </row>
    <row r="439" spans="1:17" s="17" customFormat="1" x14ac:dyDescent="0.25">
      <c r="A439" s="858" t="s">
        <v>11</v>
      </c>
      <c r="B439" s="858"/>
      <c r="C439" s="47"/>
      <c r="D439" s="930" t="e">
        <f>#REF!</f>
        <v>#REF!</v>
      </c>
      <c r="E439" s="930"/>
      <c r="L439" s="111"/>
      <c r="O439" s="20"/>
      <c r="P439" s="20"/>
      <c r="Q439" s="20"/>
    </row>
    <row r="440" spans="1:17" s="17" customFormat="1" x14ac:dyDescent="0.25">
      <c r="B440" s="40"/>
      <c r="C440" s="161" t="s">
        <v>10</v>
      </c>
      <c r="D440" s="857" t="s">
        <v>3</v>
      </c>
      <c r="E440" s="857"/>
      <c r="L440" s="111"/>
      <c r="O440" s="20"/>
      <c r="P440" s="20"/>
      <c r="Q440" s="20"/>
    </row>
    <row r="441" spans="1:17" x14ac:dyDescent="0.25">
      <c r="A441" s="851" t="e">
        <f>A1</f>
        <v>#REF!</v>
      </c>
      <c r="B441" s="851"/>
      <c r="C441" s="851"/>
      <c r="D441" s="851"/>
      <c r="E441" s="851"/>
      <c r="F441" s="851"/>
      <c r="G441" s="851"/>
      <c r="H441" s="851"/>
      <c r="I441" s="851"/>
      <c r="J441" s="851"/>
      <c r="K441" s="116"/>
    </row>
    <row r="443" spans="1:17" x14ac:dyDescent="0.25">
      <c r="A443" s="852" t="s">
        <v>77</v>
      </c>
      <c r="B443" s="852"/>
      <c r="C443" s="852"/>
      <c r="D443" s="852"/>
      <c r="E443" s="852"/>
      <c r="F443" s="852"/>
      <c r="G443" s="852"/>
      <c r="H443" s="852"/>
      <c r="I443" s="852"/>
      <c r="J443" s="852"/>
      <c r="K443" s="117"/>
    </row>
    <row r="445" spans="1:17" x14ac:dyDescent="0.25">
      <c r="A445" s="111"/>
      <c r="B445" s="111"/>
      <c r="C445" s="111"/>
      <c r="D445" s="111"/>
      <c r="E445" s="111"/>
      <c r="F445" s="111"/>
      <c r="G445" s="69" t="s">
        <v>104</v>
      </c>
      <c r="H445" s="2"/>
      <c r="I445" s="70"/>
      <c r="J445" s="2"/>
      <c r="K445" s="118"/>
    </row>
    <row r="446" spans="1:17" x14ac:dyDescent="0.25">
      <c r="B446" s="17"/>
    </row>
    <row r="447" spans="1:17" ht="23.25" customHeight="1" x14ac:dyDescent="0.25">
      <c r="A447" s="853" t="s">
        <v>95</v>
      </c>
      <c r="B447" s="853"/>
      <c r="C447" s="854" t="s">
        <v>99</v>
      </c>
      <c r="D447" s="855"/>
      <c r="E447" s="855"/>
      <c r="F447" s="855"/>
      <c r="G447" s="855"/>
      <c r="H447" s="855"/>
      <c r="I447" s="855"/>
      <c r="J447" s="856"/>
      <c r="K447" s="72"/>
    </row>
    <row r="448" spans="1:17" x14ac:dyDescent="0.25">
      <c r="A448" s="20"/>
      <c r="B448" s="20"/>
      <c r="C448" s="66"/>
      <c r="D448" s="66"/>
      <c r="E448" s="66"/>
      <c r="F448" s="66"/>
      <c r="G448" s="66"/>
      <c r="H448" s="66"/>
      <c r="I448" s="66"/>
      <c r="J448" s="66"/>
      <c r="K448" s="72"/>
    </row>
    <row r="450" spans="1:17" ht="48" customHeight="1" x14ac:dyDescent="0.25">
      <c r="A450" s="881" t="s">
        <v>293</v>
      </c>
      <c r="B450" s="881"/>
      <c r="C450" s="881"/>
      <c r="D450" s="881"/>
      <c r="E450" s="881"/>
      <c r="F450" s="881"/>
      <c r="G450" s="881"/>
      <c r="H450" s="881"/>
      <c r="I450" s="881"/>
      <c r="J450" s="881"/>
    </row>
    <row r="451" spans="1:17" x14ac:dyDescent="0.25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</row>
    <row r="452" spans="1:17" x14ac:dyDescent="0.25">
      <c r="A452" s="880" t="s">
        <v>191</v>
      </c>
      <c r="B452" s="880"/>
      <c r="C452" s="880"/>
      <c r="D452" s="880"/>
      <c r="E452" s="880"/>
      <c r="F452" s="880"/>
      <c r="G452" s="880"/>
      <c r="H452" s="880"/>
      <c r="I452" s="880"/>
      <c r="J452" s="880"/>
      <c r="K452" s="123"/>
    </row>
    <row r="453" spans="1:17" x14ac:dyDescent="0.25">
      <c r="A453" s="176"/>
      <c r="B453" s="176"/>
      <c r="C453" s="176"/>
      <c r="D453" s="176"/>
      <c r="E453" s="176"/>
      <c r="F453" s="176"/>
      <c r="G453" s="176"/>
      <c r="H453" s="176"/>
      <c r="I453" s="176"/>
      <c r="J453" s="176"/>
      <c r="K453" s="170"/>
    </row>
    <row r="454" spans="1:17" x14ac:dyDescent="0.25">
      <c r="A454" s="882" t="s">
        <v>120</v>
      </c>
      <c r="B454" s="882"/>
      <c r="C454" s="882"/>
      <c r="D454" s="882"/>
      <c r="E454" s="882"/>
      <c r="F454" s="882"/>
      <c r="G454" s="882"/>
      <c r="H454" s="882"/>
      <c r="I454" s="882"/>
      <c r="J454" s="882"/>
      <c r="K454" s="125"/>
    </row>
    <row r="455" spans="1:17" x14ac:dyDescent="0.25">
      <c r="B455" s="111"/>
      <c r="C455" s="111"/>
      <c r="D455" s="111"/>
      <c r="E455" s="111"/>
      <c r="F455" s="111"/>
      <c r="G455" s="111"/>
      <c r="H455" s="111"/>
      <c r="I455" s="111"/>
      <c r="J455" s="111"/>
      <c r="K455" s="176"/>
    </row>
    <row r="456" spans="1:17" x14ac:dyDescent="0.25">
      <c r="B456" s="11"/>
      <c r="C456" s="11"/>
      <c r="D456" s="20"/>
      <c r="E456" s="20"/>
      <c r="F456" s="20"/>
      <c r="G456" s="20"/>
      <c r="H456" s="20"/>
      <c r="I456" s="20"/>
      <c r="J456" s="20"/>
      <c r="K456" s="119"/>
    </row>
    <row r="457" spans="1:17" x14ac:dyDescent="0.25">
      <c r="A457" s="875" t="s">
        <v>24</v>
      </c>
      <c r="B457" s="875" t="s">
        <v>22</v>
      </c>
      <c r="C457" s="875" t="s">
        <v>23</v>
      </c>
      <c r="D457" s="877" t="s">
        <v>16</v>
      </c>
      <c r="E457" s="878"/>
      <c r="F457" s="878"/>
      <c r="G457" s="879"/>
      <c r="H457" s="884" t="s">
        <v>17</v>
      </c>
      <c r="I457" s="884" t="s">
        <v>25</v>
      </c>
      <c r="J457" s="874" t="s">
        <v>168</v>
      </c>
      <c r="K457" s="18"/>
    </row>
    <row r="458" spans="1:17" x14ac:dyDescent="0.25">
      <c r="A458" s="883"/>
      <c r="B458" s="883"/>
      <c r="C458" s="883"/>
      <c r="D458" s="875" t="s">
        <v>6</v>
      </c>
      <c r="E458" s="877" t="s">
        <v>1</v>
      </c>
      <c r="F458" s="878"/>
      <c r="G458" s="879"/>
      <c r="H458" s="885"/>
      <c r="I458" s="885"/>
      <c r="J458" s="874"/>
      <c r="K458" s="21"/>
    </row>
    <row r="459" spans="1:17" ht="93" x14ac:dyDescent="0.25">
      <c r="A459" s="876"/>
      <c r="B459" s="876"/>
      <c r="C459" s="876"/>
      <c r="D459" s="876"/>
      <c r="E459" s="167" t="s">
        <v>18</v>
      </c>
      <c r="F459" s="167" t="s">
        <v>26</v>
      </c>
      <c r="G459" s="167" t="s">
        <v>19</v>
      </c>
      <c r="H459" s="886"/>
      <c r="I459" s="886"/>
      <c r="J459" s="874"/>
      <c r="K459" s="180"/>
    </row>
    <row r="460" spans="1:17" x14ac:dyDescent="0.25">
      <c r="A460" s="113">
        <v>1</v>
      </c>
      <c r="B460" s="113">
        <v>2</v>
      </c>
      <c r="C460" s="113">
        <v>3</v>
      </c>
      <c r="D460" s="113">
        <v>4</v>
      </c>
      <c r="E460" s="113">
        <v>5</v>
      </c>
      <c r="F460" s="113">
        <v>6</v>
      </c>
      <c r="G460" s="113">
        <v>7</v>
      </c>
      <c r="H460" s="113">
        <v>8</v>
      </c>
      <c r="I460" s="113">
        <v>9</v>
      </c>
      <c r="J460" s="113">
        <v>10</v>
      </c>
      <c r="K460" s="180"/>
    </row>
    <row r="461" spans="1:17" x14ac:dyDescent="0.25">
      <c r="A461" s="167" t="s">
        <v>89</v>
      </c>
      <c r="B461" s="10"/>
      <c r="C461" s="165"/>
      <c r="D461" s="165">
        <f>F461+G461+E461</f>
        <v>0</v>
      </c>
      <c r="E461" s="165"/>
      <c r="F461" s="165"/>
      <c r="G461" s="165">
        <f>ROUND((J461-K461)/12,2)</f>
        <v>0</v>
      </c>
      <c r="H461" s="165">
        <v>0</v>
      </c>
      <c r="I461" s="165"/>
      <c r="J461" s="5"/>
      <c r="K461" s="183">
        <f>ROUND((E461+F461)*12,2)</f>
        <v>0</v>
      </c>
      <c r="M461" s="75"/>
      <c r="N461" s="181"/>
      <c r="O461" s="185"/>
    </row>
    <row r="462" spans="1:17" s="78" customFormat="1" x14ac:dyDescent="0.25">
      <c r="A462" s="144"/>
      <c r="B462" s="145" t="s">
        <v>20</v>
      </c>
      <c r="C462" s="146">
        <f>SUM(C461:C461)</f>
        <v>0</v>
      </c>
      <c r="D462" s="146">
        <f>SUM(D461:D461)</f>
        <v>0</v>
      </c>
      <c r="E462" s="144" t="s">
        <v>21</v>
      </c>
      <c r="F462" s="144" t="s">
        <v>21</v>
      </c>
      <c r="G462" s="144" t="s">
        <v>21</v>
      </c>
      <c r="H462" s="144" t="s">
        <v>21</v>
      </c>
      <c r="I462" s="144" t="s">
        <v>21</v>
      </c>
      <c r="J462" s="146">
        <f>SUM(J461:J461)</f>
        <v>0</v>
      </c>
      <c r="K462" s="182"/>
      <c r="M462" s="75"/>
      <c r="N462" s="181"/>
      <c r="O462" s="185"/>
      <c r="P462" s="184"/>
      <c r="Q462" s="188"/>
    </row>
    <row r="463" spans="1:17" x14ac:dyDescent="0.25">
      <c r="K463" s="114"/>
    </row>
    <row r="464" spans="1:17" x14ac:dyDescent="0.25">
      <c r="A464" s="868" t="s">
        <v>124</v>
      </c>
      <c r="B464" s="868"/>
      <c r="C464" s="868"/>
      <c r="D464" s="868"/>
      <c r="E464" s="868"/>
      <c r="F464" s="868"/>
      <c r="G464" s="868"/>
      <c r="H464" s="868"/>
      <c r="I464" s="868"/>
      <c r="J464" s="868"/>
      <c r="K464" s="115"/>
    </row>
    <row r="465" spans="1:17" x14ac:dyDescent="0.25">
      <c r="A465" s="174"/>
      <c r="B465" s="174"/>
      <c r="C465" s="174"/>
      <c r="D465" s="174"/>
      <c r="E465" s="174"/>
      <c r="F465" s="174"/>
      <c r="G465" s="174"/>
      <c r="H465" s="174"/>
      <c r="I465" s="850" t="s">
        <v>172</v>
      </c>
      <c r="J465" s="850"/>
    </row>
    <row r="466" spans="1:17" ht="56.25" x14ac:dyDescent="0.25">
      <c r="A466" s="14" t="s">
        <v>24</v>
      </c>
      <c r="B466" s="14" t="s">
        <v>14</v>
      </c>
      <c r="C466" s="167" t="s">
        <v>132</v>
      </c>
      <c r="D466" s="167" t="s">
        <v>133</v>
      </c>
      <c r="E466" s="167" t="s">
        <v>134</v>
      </c>
      <c r="G466" s="174"/>
      <c r="H466" s="174"/>
      <c r="I466" s="133" t="s">
        <v>115</v>
      </c>
      <c r="J466" s="133" t="s">
        <v>173</v>
      </c>
      <c r="K466" s="120"/>
    </row>
    <row r="467" spans="1:17" x14ac:dyDescent="0.25">
      <c r="A467" s="91">
        <v>1</v>
      </c>
      <c r="B467" s="91">
        <v>2</v>
      </c>
      <c r="C467" s="113">
        <v>3</v>
      </c>
      <c r="D467" s="113">
        <v>4</v>
      </c>
      <c r="E467" s="113">
        <v>5</v>
      </c>
      <c r="G467" s="174"/>
      <c r="H467" s="174"/>
      <c r="I467" s="134"/>
      <c r="J467" s="133"/>
    </row>
    <row r="468" spans="1:17" ht="139.5" x14ac:dyDescent="0.25">
      <c r="A468" s="84">
        <v>1</v>
      </c>
      <c r="B468" s="90" t="s">
        <v>123</v>
      </c>
      <c r="C468" s="165"/>
      <c r="D468" s="77">
        <v>12</v>
      </c>
      <c r="E468" s="85"/>
      <c r="G468" s="86"/>
      <c r="H468" s="87"/>
      <c r="I468" s="138"/>
      <c r="J468" s="138"/>
    </row>
    <row r="469" spans="1:17" x14ac:dyDescent="0.25">
      <c r="A469" s="84">
        <v>2</v>
      </c>
      <c r="B469" s="90" t="s">
        <v>160</v>
      </c>
      <c r="C469" s="165"/>
      <c r="D469" s="77"/>
      <c r="E469" s="85"/>
      <c r="G469" s="86"/>
      <c r="H469" s="87"/>
      <c r="I469" s="138"/>
      <c r="J469" s="138"/>
    </row>
    <row r="470" spans="1:17" x14ac:dyDescent="0.25">
      <c r="A470" s="147"/>
      <c r="B470" s="145" t="s">
        <v>20</v>
      </c>
      <c r="C470" s="148"/>
      <c r="D470" s="149"/>
      <c r="E470" s="146">
        <f>E469+E468</f>
        <v>0</v>
      </c>
      <c r="G470" s="174"/>
      <c r="H470" s="174"/>
      <c r="I470" s="135">
        <f>SUM(I468:I469)</f>
        <v>0</v>
      </c>
      <c r="J470" s="135">
        <f>SUM(J468:J469)</f>
        <v>0</v>
      </c>
    </row>
    <row r="472" spans="1:17" x14ac:dyDescent="0.25">
      <c r="A472" s="880" t="s">
        <v>190</v>
      </c>
      <c r="B472" s="880"/>
      <c r="C472" s="880"/>
      <c r="D472" s="880"/>
      <c r="E472" s="880"/>
      <c r="F472" s="880"/>
      <c r="G472" s="880"/>
      <c r="H472" s="880"/>
      <c r="I472" s="880"/>
      <c r="J472" s="880"/>
    </row>
    <row r="473" spans="1:17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</row>
    <row r="474" spans="1:17" x14ac:dyDescent="0.25">
      <c r="A474" s="865" t="s">
        <v>121</v>
      </c>
      <c r="B474" s="865"/>
      <c r="C474" s="865"/>
      <c r="D474" s="865"/>
      <c r="E474" s="865"/>
      <c r="F474" s="865"/>
      <c r="G474" s="865"/>
      <c r="H474" s="865"/>
      <c r="I474" s="865"/>
      <c r="J474" s="865"/>
      <c r="K474" s="125"/>
    </row>
    <row r="475" spans="1:17" x14ac:dyDescent="0.25">
      <c r="A475" s="163"/>
      <c r="B475" s="24"/>
      <c r="C475" s="163"/>
      <c r="D475" s="163"/>
      <c r="E475" s="163"/>
      <c r="F475" s="163"/>
      <c r="I475" s="850" t="s">
        <v>172</v>
      </c>
      <c r="J475" s="850"/>
      <c r="K475" s="111"/>
    </row>
    <row r="476" spans="1:17" ht="69.75" x14ac:dyDescent="0.25">
      <c r="A476" s="167" t="s">
        <v>24</v>
      </c>
      <c r="B476" s="167" t="s">
        <v>14</v>
      </c>
      <c r="C476" s="167" t="s">
        <v>40</v>
      </c>
      <c r="D476" s="167" t="s">
        <v>38</v>
      </c>
      <c r="E476" s="167" t="s">
        <v>39</v>
      </c>
      <c r="F476" s="167" t="s">
        <v>80</v>
      </c>
      <c r="I476" s="133" t="s">
        <v>115</v>
      </c>
      <c r="J476" s="133" t="s">
        <v>173</v>
      </c>
      <c r="K476" s="122"/>
      <c r="O476" s="106"/>
    </row>
    <row r="477" spans="1:17" x14ac:dyDescent="0.25">
      <c r="A477" s="113">
        <v>1</v>
      </c>
      <c r="B477" s="113">
        <v>2</v>
      </c>
      <c r="C477" s="113">
        <v>3</v>
      </c>
      <c r="D477" s="113">
        <v>4</v>
      </c>
      <c r="E477" s="113">
        <v>5</v>
      </c>
      <c r="F477" s="113">
        <v>6</v>
      </c>
      <c r="G477" s="78"/>
      <c r="H477" s="78"/>
      <c r="I477" s="136"/>
      <c r="J477" s="136"/>
      <c r="O477" s="106"/>
    </row>
    <row r="478" spans="1:17" ht="69.75" x14ac:dyDescent="0.25">
      <c r="A478" s="167">
        <v>1</v>
      </c>
      <c r="B478" s="10" t="s">
        <v>28</v>
      </c>
      <c r="C478" s="167" t="s">
        <v>21</v>
      </c>
      <c r="D478" s="167" t="s">
        <v>21</v>
      </c>
      <c r="E478" s="167" t="s">
        <v>21</v>
      </c>
      <c r="F478" s="5">
        <f>F480</f>
        <v>0</v>
      </c>
      <c r="I478" s="137">
        <f>I480</f>
        <v>0</v>
      </c>
      <c r="J478" s="137">
        <f>J480</f>
        <v>0</v>
      </c>
      <c r="O478" s="106"/>
    </row>
    <row r="479" spans="1:17" s="78" customFormat="1" x14ac:dyDescent="0.25">
      <c r="A479" s="873" t="s">
        <v>29</v>
      </c>
      <c r="B479" s="10" t="s">
        <v>1</v>
      </c>
      <c r="C479" s="167"/>
      <c r="D479" s="167"/>
      <c r="E479" s="167"/>
      <c r="F479" s="5"/>
      <c r="G479" s="67"/>
      <c r="H479" s="67"/>
      <c r="I479" s="137"/>
      <c r="J479" s="137"/>
      <c r="K479" s="79"/>
      <c r="O479" s="186"/>
      <c r="P479" s="188"/>
      <c r="Q479" s="188"/>
    </row>
    <row r="480" spans="1:17" ht="69.75" x14ac:dyDescent="0.25">
      <c r="A480" s="873"/>
      <c r="B480" s="10" t="s">
        <v>30</v>
      </c>
      <c r="C480" s="167" t="e">
        <f>F480/E480/D480</f>
        <v>#DIV/0!</v>
      </c>
      <c r="D480" s="167"/>
      <c r="E480" s="167"/>
      <c r="F480" s="5"/>
      <c r="I480" s="143"/>
      <c r="J480" s="143"/>
      <c r="O480" s="106"/>
    </row>
    <row r="481" spans="1:17" ht="69.75" x14ac:dyDescent="0.25">
      <c r="A481" s="167">
        <v>2</v>
      </c>
      <c r="B481" s="10" t="s">
        <v>34</v>
      </c>
      <c r="C481" s="167" t="s">
        <v>21</v>
      </c>
      <c r="D481" s="167" t="s">
        <v>21</v>
      </c>
      <c r="E481" s="167" t="s">
        <v>21</v>
      </c>
      <c r="F481" s="5">
        <f>F483</f>
        <v>0</v>
      </c>
      <c r="I481" s="137">
        <f>I483</f>
        <v>0</v>
      </c>
      <c r="J481" s="137">
        <f>J483</f>
        <v>0</v>
      </c>
      <c r="O481" s="106"/>
    </row>
    <row r="482" spans="1:17" x14ac:dyDescent="0.25">
      <c r="A482" s="873" t="s">
        <v>35</v>
      </c>
      <c r="B482" s="10" t="s">
        <v>1</v>
      </c>
      <c r="C482" s="167"/>
      <c r="D482" s="167"/>
      <c r="E482" s="167"/>
      <c r="F482" s="5"/>
      <c r="I482" s="137"/>
      <c r="J482" s="137"/>
      <c r="O482" s="106"/>
    </row>
    <row r="483" spans="1:17" ht="69.75" x14ac:dyDescent="0.25">
      <c r="A483" s="873"/>
      <c r="B483" s="10" t="s">
        <v>30</v>
      </c>
      <c r="C483" s="167" t="e">
        <f t="shared" ref="C483" si="11">F483/E483/D483</f>
        <v>#DIV/0!</v>
      </c>
      <c r="D483" s="167"/>
      <c r="E483" s="167"/>
      <c r="F483" s="5"/>
      <c r="I483" s="143"/>
      <c r="J483" s="143"/>
      <c r="O483" s="106"/>
    </row>
    <row r="484" spans="1:17" x14ac:dyDescent="0.25">
      <c r="A484" s="147"/>
      <c r="B484" s="145" t="s">
        <v>20</v>
      </c>
      <c r="C484" s="144" t="s">
        <v>21</v>
      </c>
      <c r="D484" s="144" t="s">
        <v>21</v>
      </c>
      <c r="E484" s="144" t="s">
        <v>21</v>
      </c>
      <c r="F484" s="146">
        <f>F481+F478</f>
        <v>0</v>
      </c>
      <c r="I484" s="137">
        <f>I478+I481</f>
        <v>0</v>
      </c>
      <c r="J484" s="137">
        <f>J478+J481</f>
        <v>0</v>
      </c>
      <c r="O484" s="106"/>
    </row>
    <row r="485" spans="1:17" x14ac:dyDescent="0.25">
      <c r="A485" s="17"/>
      <c r="B485" s="11"/>
      <c r="C485" s="17"/>
      <c r="D485" s="17"/>
      <c r="E485" s="17"/>
      <c r="F485" s="17"/>
      <c r="G485" s="121"/>
      <c r="O485" s="106"/>
    </row>
    <row r="486" spans="1:17" x14ac:dyDescent="0.25">
      <c r="A486" s="865" t="s">
        <v>118</v>
      </c>
      <c r="B486" s="865"/>
      <c r="C486" s="865"/>
      <c r="D486" s="865"/>
      <c r="E486" s="865"/>
      <c r="F486" s="865"/>
      <c r="G486" s="865"/>
      <c r="H486" s="865"/>
      <c r="I486" s="865"/>
      <c r="J486" s="865"/>
      <c r="O486" s="106"/>
    </row>
    <row r="487" spans="1:17" x14ac:dyDescent="0.25">
      <c r="A487" s="163"/>
      <c r="B487" s="24"/>
      <c r="C487" s="163"/>
      <c r="D487" s="163"/>
      <c r="E487" s="163"/>
      <c r="F487" s="163"/>
      <c r="I487" s="850" t="s">
        <v>172</v>
      </c>
      <c r="J487" s="850"/>
      <c r="O487" s="106"/>
    </row>
    <row r="488" spans="1:17" ht="69.75" x14ac:dyDescent="0.25">
      <c r="A488" s="167" t="s">
        <v>24</v>
      </c>
      <c r="B488" s="167" t="s">
        <v>14</v>
      </c>
      <c r="C488" s="167" t="s">
        <v>163</v>
      </c>
      <c r="D488" s="167" t="s">
        <v>38</v>
      </c>
      <c r="E488" s="167" t="s">
        <v>39</v>
      </c>
      <c r="F488" s="167" t="s">
        <v>80</v>
      </c>
      <c r="I488" s="133" t="s">
        <v>115</v>
      </c>
      <c r="J488" s="133" t="s">
        <v>173</v>
      </c>
      <c r="K488" s="122"/>
      <c r="O488" s="106"/>
    </row>
    <row r="489" spans="1:17" x14ac:dyDescent="0.25">
      <c r="A489" s="112">
        <v>1</v>
      </c>
      <c r="B489" s="112">
        <v>2</v>
      </c>
      <c r="C489" s="112">
        <v>3</v>
      </c>
      <c r="D489" s="112">
        <v>4</v>
      </c>
      <c r="E489" s="112">
        <v>5</v>
      </c>
      <c r="F489" s="112">
        <v>6</v>
      </c>
      <c r="G489" s="8"/>
      <c r="H489" s="8"/>
      <c r="I489" s="136"/>
      <c r="J489" s="136"/>
      <c r="O489" s="106"/>
    </row>
    <row r="490" spans="1:17" ht="69.75" x14ac:dyDescent="0.25">
      <c r="A490" s="167">
        <v>1</v>
      </c>
      <c r="B490" s="10" t="s">
        <v>28</v>
      </c>
      <c r="C490" s="167" t="s">
        <v>21</v>
      </c>
      <c r="D490" s="167" t="s">
        <v>21</v>
      </c>
      <c r="E490" s="167" t="s">
        <v>21</v>
      </c>
      <c r="F490" s="5">
        <f>F492+F494+F493+F495</f>
        <v>0</v>
      </c>
      <c r="I490" s="137">
        <f>I492+I493+I494+I495</f>
        <v>0</v>
      </c>
      <c r="J490" s="137">
        <f>J492+J493+J494+J495</f>
        <v>0</v>
      </c>
      <c r="O490" s="106"/>
    </row>
    <row r="491" spans="1:17" s="8" customFormat="1" x14ac:dyDescent="0.25">
      <c r="A491" s="167"/>
      <c r="B491" s="10" t="s">
        <v>1</v>
      </c>
      <c r="C491" s="167"/>
      <c r="D491" s="167"/>
      <c r="E491" s="167"/>
      <c r="F491" s="5"/>
      <c r="G491" s="67"/>
      <c r="H491" s="67"/>
      <c r="I491" s="137"/>
      <c r="J491" s="137"/>
      <c r="K491" s="80"/>
      <c r="O491" s="187"/>
      <c r="P491" s="192"/>
      <c r="Q491" s="192"/>
    </row>
    <row r="492" spans="1:17" ht="46.5" x14ac:dyDescent="0.25">
      <c r="A492" s="167" t="s">
        <v>29</v>
      </c>
      <c r="B492" s="10" t="s">
        <v>32</v>
      </c>
      <c r="C492" s="167" t="e">
        <f t="shared" ref="C492:C493" si="12">F492/E492/D492</f>
        <v>#DIV/0!</v>
      </c>
      <c r="D492" s="167"/>
      <c r="E492" s="167"/>
      <c r="F492" s="5"/>
      <c r="I492" s="143"/>
      <c r="J492" s="143"/>
      <c r="O492" s="106"/>
    </row>
    <row r="493" spans="1:17" ht="46.5" x14ac:dyDescent="0.25">
      <c r="A493" s="167" t="s">
        <v>31</v>
      </c>
      <c r="B493" s="10" t="s">
        <v>33</v>
      </c>
      <c r="C493" s="167" t="e">
        <f t="shared" si="12"/>
        <v>#DIV/0!</v>
      </c>
      <c r="D493" s="167"/>
      <c r="E493" s="167"/>
      <c r="F493" s="5"/>
      <c r="I493" s="143"/>
      <c r="J493" s="143"/>
      <c r="O493" s="106"/>
    </row>
    <row r="494" spans="1:17" x14ac:dyDescent="0.25">
      <c r="A494" s="167"/>
      <c r="B494" s="10"/>
      <c r="C494" s="167"/>
      <c r="D494" s="167"/>
      <c r="E494" s="167"/>
      <c r="F494" s="5"/>
      <c r="I494" s="143"/>
      <c r="J494" s="143"/>
      <c r="O494" s="106"/>
    </row>
    <row r="495" spans="1:17" x14ac:dyDescent="0.25">
      <c r="A495" s="167"/>
      <c r="B495" s="10"/>
      <c r="C495" s="167"/>
      <c r="D495" s="167"/>
      <c r="E495" s="167"/>
      <c r="F495" s="5"/>
      <c r="I495" s="143"/>
      <c r="J495" s="143"/>
      <c r="O495" s="106"/>
    </row>
    <row r="496" spans="1:17" ht="69.75" x14ac:dyDescent="0.25">
      <c r="A496" s="167">
        <v>2</v>
      </c>
      <c r="B496" s="10" t="s">
        <v>34</v>
      </c>
      <c r="C496" s="167" t="s">
        <v>21</v>
      </c>
      <c r="D496" s="167" t="s">
        <v>21</v>
      </c>
      <c r="E496" s="167" t="s">
        <v>21</v>
      </c>
      <c r="F496" s="5">
        <f>F498+F500+F499+F501</f>
        <v>0</v>
      </c>
      <c r="I496" s="137">
        <f>I498+I499+I500+I501</f>
        <v>0</v>
      </c>
      <c r="J496" s="137">
        <f>J498+J499+J500+J501</f>
        <v>0</v>
      </c>
      <c r="O496" s="106"/>
    </row>
    <row r="497" spans="1:17" x14ac:dyDescent="0.25">
      <c r="A497" s="167"/>
      <c r="B497" s="10" t="s">
        <v>1</v>
      </c>
      <c r="C497" s="167"/>
      <c r="D497" s="167"/>
      <c r="E497" s="167"/>
      <c r="F497" s="5"/>
      <c r="I497" s="137"/>
      <c r="J497" s="137"/>
      <c r="O497" s="106"/>
    </row>
    <row r="498" spans="1:17" ht="46.5" x14ac:dyDescent="0.25">
      <c r="A498" s="167" t="s">
        <v>35</v>
      </c>
      <c r="B498" s="10" t="s">
        <v>32</v>
      </c>
      <c r="C498" s="167" t="e">
        <f t="shared" ref="C498:C499" si="13">F498/E498/D498</f>
        <v>#DIV/0!</v>
      </c>
      <c r="D498" s="167"/>
      <c r="E498" s="167"/>
      <c r="F498" s="5"/>
      <c r="I498" s="143"/>
      <c r="J498" s="143"/>
      <c r="O498" s="106"/>
    </row>
    <row r="499" spans="1:17" ht="46.5" x14ac:dyDescent="0.25">
      <c r="A499" s="167" t="s">
        <v>36</v>
      </c>
      <c r="B499" s="10" t="s">
        <v>33</v>
      </c>
      <c r="C499" s="167" t="e">
        <f t="shared" si="13"/>
        <v>#DIV/0!</v>
      </c>
      <c r="D499" s="167"/>
      <c r="E499" s="167"/>
      <c r="F499" s="5"/>
      <c r="I499" s="143"/>
      <c r="J499" s="143"/>
      <c r="O499" s="106"/>
    </row>
    <row r="500" spans="1:17" x14ac:dyDescent="0.25">
      <c r="A500" s="167"/>
      <c r="B500" s="10"/>
      <c r="C500" s="167"/>
      <c r="D500" s="167"/>
      <c r="E500" s="167"/>
      <c r="F500" s="5"/>
      <c r="I500" s="143"/>
      <c r="J500" s="143"/>
      <c r="O500" s="106"/>
    </row>
    <row r="501" spans="1:17" x14ac:dyDescent="0.25">
      <c r="A501" s="167"/>
      <c r="B501" s="10"/>
      <c r="C501" s="167"/>
      <c r="D501" s="167"/>
      <c r="E501" s="167"/>
      <c r="F501" s="5"/>
      <c r="I501" s="143"/>
      <c r="J501" s="143"/>
      <c r="O501" s="106"/>
    </row>
    <row r="502" spans="1:17" x14ac:dyDescent="0.25">
      <c r="A502" s="147"/>
      <c r="B502" s="145" t="s">
        <v>20</v>
      </c>
      <c r="C502" s="144" t="s">
        <v>21</v>
      </c>
      <c r="D502" s="144" t="s">
        <v>21</v>
      </c>
      <c r="E502" s="144" t="s">
        <v>21</v>
      </c>
      <c r="F502" s="146">
        <f>F496+F490</f>
        <v>0</v>
      </c>
      <c r="I502" s="137">
        <f>I490+I496</f>
        <v>0</v>
      </c>
      <c r="J502" s="137">
        <f>J490+J496</f>
        <v>0</v>
      </c>
      <c r="O502" s="106"/>
    </row>
    <row r="503" spans="1:17" x14ac:dyDescent="0.25">
      <c r="A503" s="17"/>
      <c r="B503" s="11"/>
      <c r="C503" s="17"/>
      <c r="D503" s="17"/>
      <c r="E503" s="17"/>
      <c r="F503" s="17"/>
      <c r="O503" s="106"/>
    </row>
    <row r="504" spans="1:17" x14ac:dyDescent="0.25">
      <c r="A504" s="865" t="s">
        <v>119</v>
      </c>
      <c r="B504" s="865"/>
      <c r="C504" s="865"/>
      <c r="D504" s="865"/>
      <c r="E504" s="865"/>
      <c r="F504" s="865"/>
      <c r="G504" s="865"/>
      <c r="H504" s="865"/>
      <c r="I504" s="865"/>
      <c r="J504" s="865"/>
      <c r="O504" s="106"/>
    </row>
    <row r="505" spans="1:17" x14ac:dyDescent="0.25">
      <c r="A505" s="163"/>
      <c r="B505" s="24"/>
      <c r="C505" s="163"/>
      <c r="D505" s="163"/>
      <c r="E505" s="163"/>
      <c r="F505" s="163"/>
      <c r="I505" s="850" t="s">
        <v>172</v>
      </c>
      <c r="J505" s="850"/>
      <c r="O505" s="106"/>
    </row>
    <row r="506" spans="1:17" ht="93" x14ac:dyDescent="0.25">
      <c r="A506" s="167" t="s">
        <v>24</v>
      </c>
      <c r="B506" s="167" t="s">
        <v>14</v>
      </c>
      <c r="C506" s="167" t="s">
        <v>43</v>
      </c>
      <c r="D506" s="167" t="s">
        <v>41</v>
      </c>
      <c r="E506" s="167" t="s">
        <v>44</v>
      </c>
      <c r="F506" s="167" t="s">
        <v>42</v>
      </c>
      <c r="I506" s="133" t="s">
        <v>115</v>
      </c>
      <c r="J506" s="133" t="s">
        <v>173</v>
      </c>
      <c r="K506" s="122"/>
      <c r="O506" s="106"/>
    </row>
    <row r="507" spans="1:17" x14ac:dyDescent="0.25">
      <c r="A507" s="113">
        <v>1</v>
      </c>
      <c r="B507" s="113">
        <v>2</v>
      </c>
      <c r="C507" s="113">
        <v>3</v>
      </c>
      <c r="D507" s="113">
        <v>4</v>
      </c>
      <c r="E507" s="113">
        <v>5</v>
      </c>
      <c r="F507" s="113">
        <v>6</v>
      </c>
      <c r="G507" s="78"/>
      <c r="H507" s="78"/>
      <c r="I507" s="136"/>
      <c r="J507" s="136"/>
      <c r="O507" s="106"/>
    </row>
    <row r="508" spans="1:17" x14ac:dyDescent="0.25">
      <c r="A508" s="167">
        <v>1</v>
      </c>
      <c r="B508" s="10" t="s">
        <v>45</v>
      </c>
      <c r="C508" s="167"/>
      <c r="D508" s="167"/>
      <c r="E508" s="167">
        <v>50</v>
      </c>
      <c r="F508" s="5">
        <f>E508*D508*C508</f>
        <v>0</v>
      </c>
      <c r="I508" s="138"/>
      <c r="J508" s="138"/>
      <c r="O508" s="106"/>
    </row>
    <row r="509" spans="1:17" s="78" customFormat="1" x14ac:dyDescent="0.25">
      <c r="A509" s="147"/>
      <c r="B509" s="145" t="s">
        <v>20</v>
      </c>
      <c r="C509" s="144" t="s">
        <v>21</v>
      </c>
      <c r="D509" s="144" t="s">
        <v>21</v>
      </c>
      <c r="E509" s="144" t="s">
        <v>21</v>
      </c>
      <c r="F509" s="146">
        <f>F508</f>
        <v>0</v>
      </c>
      <c r="G509" s="67"/>
      <c r="H509" s="67"/>
      <c r="I509" s="135">
        <f>I508</f>
        <v>0</v>
      </c>
      <c r="J509" s="135">
        <f>J508</f>
        <v>0</v>
      </c>
      <c r="K509" s="79"/>
      <c r="O509" s="186"/>
      <c r="P509" s="188"/>
      <c r="Q509" s="188"/>
    </row>
    <row r="510" spans="1:17" x14ac:dyDescent="0.25">
      <c r="O510" s="106"/>
    </row>
    <row r="511" spans="1:17" ht="50.25" customHeight="1" x14ac:dyDescent="0.25">
      <c r="A511" s="871" t="s">
        <v>189</v>
      </c>
      <c r="B511" s="871"/>
      <c r="C511" s="871"/>
      <c r="D511" s="871"/>
      <c r="E511" s="871"/>
      <c r="F511" s="871"/>
      <c r="G511" s="871"/>
      <c r="H511" s="871"/>
      <c r="I511" s="871"/>
      <c r="J511" s="871"/>
      <c r="O511" s="106"/>
    </row>
    <row r="512" spans="1:17" x14ac:dyDescent="0.25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</row>
    <row r="513" spans="1:17" x14ac:dyDescent="0.25">
      <c r="A513" s="861" t="s">
        <v>118</v>
      </c>
      <c r="B513" s="861"/>
      <c r="C513" s="861"/>
      <c r="D513" s="861"/>
      <c r="E513" s="861"/>
      <c r="F513" s="861"/>
      <c r="G513" s="861"/>
      <c r="H513" s="861"/>
      <c r="I513" s="861"/>
      <c r="J513" s="861"/>
      <c r="K513" s="124"/>
    </row>
    <row r="514" spans="1:17" x14ac:dyDescent="0.25">
      <c r="A514" s="862"/>
      <c r="B514" s="862"/>
      <c r="C514" s="862"/>
      <c r="D514" s="862"/>
      <c r="E514" s="862"/>
      <c r="F514" s="17"/>
      <c r="I514" s="850" t="s">
        <v>172</v>
      </c>
      <c r="J514" s="850"/>
      <c r="K514" s="170"/>
    </row>
    <row r="515" spans="1:17" ht="56.25" x14ac:dyDescent="0.25">
      <c r="A515" s="167" t="s">
        <v>15</v>
      </c>
      <c r="B515" s="167" t="s">
        <v>14</v>
      </c>
      <c r="C515" s="167" t="s">
        <v>27</v>
      </c>
      <c r="D515" s="167" t="s">
        <v>75</v>
      </c>
      <c r="E515" s="167" t="s">
        <v>76</v>
      </c>
      <c r="I515" s="133" t="s">
        <v>115</v>
      </c>
      <c r="J515" s="133" t="s">
        <v>173</v>
      </c>
      <c r="K515" s="81"/>
    </row>
    <row r="516" spans="1:17" x14ac:dyDescent="0.25">
      <c r="A516" s="113">
        <v>1</v>
      </c>
      <c r="B516" s="113">
        <v>2</v>
      </c>
      <c r="C516" s="113">
        <v>3</v>
      </c>
      <c r="D516" s="113">
        <v>4</v>
      </c>
      <c r="E516" s="113">
        <v>5</v>
      </c>
      <c r="F516" s="78"/>
      <c r="G516" s="78"/>
      <c r="H516" s="78"/>
      <c r="I516" s="136"/>
      <c r="J516" s="136"/>
    </row>
    <row r="517" spans="1:17" ht="139.5" x14ac:dyDescent="0.25">
      <c r="A517" s="167">
        <v>1</v>
      </c>
      <c r="B517" s="10" t="s">
        <v>105</v>
      </c>
      <c r="C517" s="167"/>
      <c r="D517" s="165" t="e">
        <f>E517/C517</f>
        <v>#DIV/0!</v>
      </c>
      <c r="E517" s="165"/>
      <c r="I517" s="138"/>
      <c r="J517" s="138"/>
    </row>
    <row r="518" spans="1:17" s="78" customFormat="1" x14ac:dyDescent="0.25">
      <c r="A518" s="144"/>
      <c r="B518" s="145" t="s">
        <v>20</v>
      </c>
      <c r="C518" s="144"/>
      <c r="D518" s="144" t="s">
        <v>21</v>
      </c>
      <c r="E518" s="146">
        <f>E517</f>
        <v>0</v>
      </c>
      <c r="F518" s="67"/>
      <c r="G518" s="67"/>
      <c r="H518" s="67"/>
      <c r="I518" s="135">
        <f>I517</f>
        <v>0</v>
      </c>
      <c r="J518" s="135">
        <f>J517</f>
        <v>0</v>
      </c>
      <c r="K518" s="79"/>
      <c r="O518" s="188"/>
      <c r="P518" s="188"/>
      <c r="Q518" s="188"/>
    </row>
    <row r="520" spans="1:17" ht="43.5" customHeight="1" x14ac:dyDescent="0.25">
      <c r="A520" s="871" t="s">
        <v>188</v>
      </c>
      <c r="B520" s="871"/>
      <c r="C520" s="871"/>
      <c r="D520" s="871"/>
      <c r="E520" s="871"/>
      <c r="F520" s="871"/>
      <c r="G520" s="871"/>
      <c r="H520" s="871"/>
      <c r="I520" s="871"/>
      <c r="J520" s="871"/>
    </row>
    <row r="521" spans="1:17" x14ac:dyDescent="0.25">
      <c r="A521" s="17"/>
      <c r="B521" s="11"/>
      <c r="C521" s="17"/>
      <c r="D521" s="17"/>
      <c r="E521" s="17"/>
      <c r="F521" s="17"/>
    </row>
    <row r="522" spans="1:17" x14ac:dyDescent="0.25">
      <c r="A522" s="861" t="s">
        <v>122</v>
      </c>
      <c r="B522" s="861"/>
      <c r="C522" s="861"/>
      <c r="D522" s="861"/>
      <c r="E522" s="861"/>
      <c r="F522" s="861"/>
      <c r="G522" s="861"/>
      <c r="H522" s="861"/>
      <c r="I522" s="861"/>
      <c r="J522" s="861"/>
      <c r="K522" s="124"/>
    </row>
    <row r="523" spans="1:17" x14ac:dyDescent="0.25">
      <c r="A523" s="23"/>
      <c r="B523" s="11"/>
      <c r="C523" s="17"/>
      <c r="D523" s="17"/>
      <c r="E523" s="17"/>
      <c r="F523" s="17"/>
      <c r="I523" s="850" t="s">
        <v>172</v>
      </c>
      <c r="J523" s="850"/>
    </row>
    <row r="524" spans="1:17" ht="93" x14ac:dyDescent="0.25">
      <c r="A524" s="167" t="s">
        <v>24</v>
      </c>
      <c r="B524" s="167" t="s">
        <v>46</v>
      </c>
      <c r="C524" s="167" t="s">
        <v>53</v>
      </c>
      <c r="D524" s="167" t="s">
        <v>54</v>
      </c>
      <c r="F524" s="17"/>
      <c r="I524" s="133" t="s">
        <v>115</v>
      </c>
      <c r="J524" s="133" t="s">
        <v>173</v>
      </c>
    </row>
    <row r="525" spans="1:17" x14ac:dyDescent="0.25">
      <c r="A525" s="113">
        <v>1</v>
      </c>
      <c r="B525" s="113">
        <v>2</v>
      </c>
      <c r="C525" s="113">
        <v>3</v>
      </c>
      <c r="D525" s="113">
        <v>4</v>
      </c>
      <c r="E525" s="78"/>
      <c r="F525" s="1"/>
      <c r="G525" s="78"/>
      <c r="H525" s="78"/>
      <c r="I525" s="133"/>
      <c r="J525" s="133"/>
    </row>
    <row r="526" spans="1:17" ht="45" x14ac:dyDescent="0.25">
      <c r="A526" s="171">
        <v>1</v>
      </c>
      <c r="B526" s="26" t="s">
        <v>47</v>
      </c>
      <c r="C526" s="171" t="s">
        <v>21</v>
      </c>
      <c r="D526" s="5">
        <f>D527</f>
        <v>0</v>
      </c>
      <c r="F526" s="17"/>
      <c r="I526" s="138">
        <f>I527</f>
        <v>0</v>
      </c>
      <c r="J526" s="138">
        <f>J527</f>
        <v>0</v>
      </c>
    </row>
    <row r="527" spans="1:17" s="78" customFormat="1" x14ac:dyDescent="0.25">
      <c r="A527" s="167" t="s">
        <v>29</v>
      </c>
      <c r="B527" s="10" t="s">
        <v>48</v>
      </c>
      <c r="C527" s="165">
        <f>J462+E468</f>
        <v>0</v>
      </c>
      <c r="D527" s="165"/>
      <c r="E527" s="67"/>
      <c r="F527" s="17"/>
      <c r="G527" s="67"/>
      <c r="H527" s="67"/>
      <c r="I527" s="138"/>
      <c r="J527" s="138"/>
      <c r="K527" s="74">
        <f>C527*0.22</f>
        <v>0</v>
      </c>
      <c r="L527" s="872" t="s">
        <v>114</v>
      </c>
      <c r="O527" s="188"/>
      <c r="P527" s="188"/>
      <c r="Q527" s="188"/>
    </row>
    <row r="528" spans="1:17" ht="45" x14ac:dyDescent="0.25">
      <c r="A528" s="171">
        <v>2</v>
      </c>
      <c r="B528" s="26" t="s">
        <v>49</v>
      </c>
      <c r="C528" s="171" t="s">
        <v>21</v>
      </c>
      <c r="D528" s="5">
        <f>D530+D531</f>
        <v>0</v>
      </c>
      <c r="F528" s="17"/>
      <c r="I528" s="138">
        <f>I530+I531+I532</f>
        <v>0</v>
      </c>
      <c r="J528" s="138">
        <f>J530+J531+J532</f>
        <v>0</v>
      </c>
      <c r="K528" s="74"/>
      <c r="L528" s="872"/>
    </row>
    <row r="529" spans="1:17" x14ac:dyDescent="0.25">
      <c r="A529" s="873" t="s">
        <v>35</v>
      </c>
      <c r="B529" s="10" t="s">
        <v>1</v>
      </c>
      <c r="C529" s="167"/>
      <c r="D529" s="165"/>
      <c r="F529" s="17"/>
      <c r="I529" s="138"/>
      <c r="J529" s="138"/>
      <c r="K529" s="74"/>
      <c r="L529" s="872"/>
      <c r="N529" s="27"/>
      <c r="O529" s="27"/>
      <c r="P529" s="27"/>
      <c r="Q529" s="27"/>
    </row>
    <row r="530" spans="1:17" ht="69.75" x14ac:dyDescent="0.25">
      <c r="A530" s="873"/>
      <c r="B530" s="10" t="s">
        <v>50</v>
      </c>
      <c r="C530" s="7">
        <f>C527</f>
        <v>0</v>
      </c>
      <c r="D530" s="165"/>
      <c r="F530" s="17"/>
      <c r="I530" s="138"/>
      <c r="J530" s="138"/>
      <c r="K530" s="74">
        <f>C530*0.029</f>
        <v>0</v>
      </c>
      <c r="L530" s="872"/>
      <c r="N530" s="27"/>
      <c r="O530" s="27"/>
      <c r="P530" s="27"/>
      <c r="Q530" s="27"/>
    </row>
    <row r="531" spans="1:17" ht="69.75" x14ac:dyDescent="0.25">
      <c r="A531" s="167" t="s">
        <v>37</v>
      </c>
      <c r="B531" s="10" t="s">
        <v>51</v>
      </c>
      <c r="C531" s="165">
        <f>C527</f>
        <v>0</v>
      </c>
      <c r="D531" s="165"/>
      <c r="F531" s="17"/>
      <c r="I531" s="138"/>
      <c r="J531" s="138"/>
      <c r="K531" s="74">
        <f>C531*0.002</f>
        <v>0</v>
      </c>
      <c r="L531" s="872"/>
      <c r="N531" s="27"/>
      <c r="O531" s="27"/>
      <c r="P531" s="27"/>
      <c r="Q531" s="27"/>
    </row>
    <row r="532" spans="1:17" ht="67.5" x14ac:dyDescent="0.25">
      <c r="A532" s="171">
        <v>3</v>
      </c>
      <c r="B532" s="26" t="s">
        <v>52</v>
      </c>
      <c r="C532" s="165">
        <f>C527</f>
        <v>0</v>
      </c>
      <c r="D532" s="165"/>
      <c r="F532" s="17"/>
      <c r="I532" s="138"/>
      <c r="J532" s="138"/>
      <c r="K532" s="74">
        <f>C532*0.051</f>
        <v>0</v>
      </c>
      <c r="L532" s="872"/>
      <c r="N532" s="27"/>
      <c r="O532" s="27"/>
      <c r="P532" s="27"/>
      <c r="Q532" s="27"/>
    </row>
    <row r="533" spans="1:17" x14ac:dyDescent="0.25">
      <c r="A533" s="171">
        <v>4</v>
      </c>
      <c r="B533" s="26" t="s">
        <v>106</v>
      </c>
      <c r="C533" s="165"/>
      <c r="D533" s="165"/>
      <c r="F533" s="17"/>
      <c r="I533" s="138"/>
      <c r="J533" s="138"/>
      <c r="N533" s="27"/>
      <c r="O533" s="27"/>
      <c r="P533" s="27"/>
      <c r="Q533" s="27"/>
    </row>
    <row r="534" spans="1:17" x14ac:dyDescent="0.25">
      <c r="A534" s="144"/>
      <c r="B534" s="145" t="s">
        <v>20</v>
      </c>
      <c r="C534" s="144" t="s">
        <v>21</v>
      </c>
      <c r="D534" s="146">
        <f>D532+D528+D526+D533</f>
        <v>0</v>
      </c>
      <c r="F534" s="17"/>
      <c r="I534" s="135">
        <f>I533+I532+I528+I526</f>
        <v>0</v>
      </c>
      <c r="J534" s="135">
        <f>J533+J532+J528+J526</f>
        <v>0</v>
      </c>
      <c r="N534" s="27"/>
      <c r="O534" s="27"/>
      <c r="P534" s="27"/>
      <c r="Q534" s="27"/>
    </row>
    <row r="536" spans="1:17" ht="48" customHeight="1" x14ac:dyDescent="0.25">
      <c r="A536" s="869" t="s">
        <v>187</v>
      </c>
      <c r="B536" s="869"/>
      <c r="C536" s="869"/>
      <c r="D536" s="869"/>
      <c r="E536" s="869"/>
      <c r="F536" s="869"/>
      <c r="G536" s="869"/>
      <c r="H536" s="869"/>
      <c r="I536" s="869"/>
      <c r="J536" s="869"/>
    </row>
    <row r="538" spans="1:17" x14ac:dyDescent="0.25">
      <c r="A538" s="868" t="s">
        <v>162</v>
      </c>
      <c r="B538" s="868"/>
      <c r="C538" s="868"/>
      <c r="D538" s="868"/>
      <c r="E538" s="868"/>
      <c r="F538" s="868"/>
      <c r="G538" s="868"/>
      <c r="H538" s="868"/>
      <c r="I538" s="868"/>
      <c r="J538" s="868"/>
      <c r="K538" s="126"/>
    </row>
    <row r="539" spans="1:17" x14ac:dyDescent="0.25">
      <c r="A539" s="174"/>
      <c r="B539" s="174"/>
      <c r="C539" s="174"/>
      <c r="D539" s="174"/>
      <c r="E539" s="174"/>
      <c r="F539" s="174"/>
      <c r="G539" s="174"/>
      <c r="H539" s="174"/>
      <c r="I539" s="850" t="s">
        <v>172</v>
      </c>
      <c r="J539" s="850"/>
    </row>
    <row r="540" spans="1:17" ht="56.25" x14ac:dyDescent="0.25">
      <c r="A540" s="14" t="s">
        <v>24</v>
      </c>
      <c r="B540" s="14" t="s">
        <v>14</v>
      </c>
      <c r="C540" s="167" t="s">
        <v>132</v>
      </c>
      <c r="D540" s="167" t="s">
        <v>133</v>
      </c>
      <c r="E540" s="167" t="s">
        <v>109</v>
      </c>
      <c r="G540" s="174"/>
      <c r="H540" s="174"/>
      <c r="I540" s="133" t="s">
        <v>115</v>
      </c>
      <c r="J540" s="133" t="s">
        <v>173</v>
      </c>
      <c r="K540" s="120"/>
    </row>
    <row r="541" spans="1:17" x14ac:dyDescent="0.25">
      <c r="A541" s="91">
        <v>1</v>
      </c>
      <c r="B541" s="91">
        <v>2</v>
      </c>
      <c r="C541" s="113">
        <v>3</v>
      </c>
      <c r="D541" s="113">
        <v>4</v>
      </c>
      <c r="E541" s="113">
        <v>5</v>
      </c>
      <c r="G541" s="174"/>
      <c r="H541" s="174"/>
      <c r="I541" s="138"/>
      <c r="J541" s="138"/>
    </row>
    <row r="542" spans="1:17" ht="69.75" x14ac:dyDescent="0.25">
      <c r="A542" s="84">
        <v>1</v>
      </c>
      <c r="B542" s="101" t="s">
        <v>166</v>
      </c>
      <c r="C542" s="165"/>
      <c r="D542" s="77" t="e">
        <f>E542/C542*100</f>
        <v>#DIV/0!</v>
      </c>
      <c r="E542" s="85"/>
      <c r="G542" s="86"/>
      <c r="H542" s="87"/>
      <c r="I542" s="138"/>
      <c r="J542" s="138"/>
    </row>
    <row r="543" spans="1:17" ht="93" x14ac:dyDescent="0.25">
      <c r="A543" s="84">
        <v>2</v>
      </c>
      <c r="B543" s="101" t="s">
        <v>164</v>
      </c>
      <c r="C543" s="165"/>
      <c r="D543" s="77" t="e">
        <f>E543/C543*100</f>
        <v>#DIV/0!</v>
      </c>
      <c r="E543" s="85"/>
      <c r="G543" s="86"/>
      <c r="H543" s="87"/>
      <c r="I543" s="138"/>
      <c r="J543" s="138"/>
    </row>
    <row r="544" spans="1:17" ht="93" x14ac:dyDescent="0.25">
      <c r="A544" s="84">
        <v>3</v>
      </c>
      <c r="B544" s="101" t="s">
        <v>165</v>
      </c>
      <c r="C544" s="165"/>
      <c r="D544" s="77" t="e">
        <f>E544/C544*100</f>
        <v>#DIV/0!</v>
      </c>
      <c r="E544" s="85"/>
      <c r="G544" s="86"/>
      <c r="H544" s="87"/>
      <c r="I544" s="138"/>
      <c r="J544" s="138"/>
    </row>
    <row r="545" spans="1:20" x14ac:dyDescent="0.25">
      <c r="A545" s="147"/>
      <c r="B545" s="145" t="s">
        <v>20</v>
      </c>
      <c r="C545" s="148"/>
      <c r="D545" s="149"/>
      <c r="E545" s="146">
        <f>E542</f>
        <v>0</v>
      </c>
      <c r="G545" s="174"/>
      <c r="H545" s="174"/>
      <c r="I545" s="135">
        <f>I542</f>
        <v>0</v>
      </c>
      <c r="J545" s="135">
        <f>J542</f>
        <v>0</v>
      </c>
    </row>
    <row r="547" spans="1:20" ht="42.75" customHeight="1" x14ac:dyDescent="0.25">
      <c r="A547" s="869" t="s">
        <v>186</v>
      </c>
      <c r="B547" s="869"/>
      <c r="C547" s="869"/>
      <c r="D547" s="869"/>
      <c r="E547" s="869"/>
      <c r="F547" s="869"/>
      <c r="G547" s="869"/>
      <c r="H547" s="869"/>
      <c r="I547" s="869"/>
      <c r="J547" s="869"/>
    </row>
    <row r="549" spans="1:20" x14ac:dyDescent="0.25">
      <c r="A549" s="861" t="s">
        <v>131</v>
      </c>
      <c r="B549" s="861"/>
      <c r="C549" s="861"/>
      <c r="D549" s="861"/>
      <c r="E549" s="861"/>
      <c r="F549" s="861"/>
      <c r="G549" s="861"/>
      <c r="H549" s="861"/>
      <c r="I549" s="861"/>
      <c r="J549" s="861"/>
      <c r="K549" s="126"/>
    </row>
    <row r="550" spans="1:20" x14ac:dyDescent="0.35">
      <c r="A550" s="870"/>
      <c r="B550" s="870"/>
      <c r="C550" s="870"/>
      <c r="D550" s="870"/>
      <c r="E550" s="870"/>
      <c r="F550" s="17"/>
      <c r="G550" s="12"/>
      <c r="H550" s="12"/>
      <c r="I550" s="850" t="s">
        <v>172</v>
      </c>
      <c r="J550" s="850"/>
    </row>
    <row r="551" spans="1:20" s="12" customFormat="1" ht="69.75" x14ac:dyDescent="0.35">
      <c r="A551" s="167" t="s">
        <v>24</v>
      </c>
      <c r="B551" s="167" t="s">
        <v>14</v>
      </c>
      <c r="C551" s="167" t="s">
        <v>58</v>
      </c>
      <c r="D551" s="167" t="s">
        <v>55</v>
      </c>
      <c r="E551" s="167" t="s">
        <v>7</v>
      </c>
      <c r="I551" s="133" t="s">
        <v>115</v>
      </c>
      <c r="J551" s="133" t="s">
        <v>173</v>
      </c>
      <c r="K551" s="81"/>
      <c r="L551" s="36"/>
      <c r="M551" s="36"/>
      <c r="O551" s="189"/>
      <c r="P551" s="196"/>
      <c r="Q551" s="196"/>
      <c r="R551" s="92"/>
      <c r="S551" s="92"/>
      <c r="T551" s="92"/>
    </row>
    <row r="552" spans="1:20" s="12" customFormat="1" x14ac:dyDescent="0.35">
      <c r="A552" s="113">
        <v>1</v>
      </c>
      <c r="B552" s="113">
        <v>2</v>
      </c>
      <c r="C552" s="113">
        <v>3</v>
      </c>
      <c r="D552" s="113">
        <v>4</v>
      </c>
      <c r="E552" s="113">
        <v>5</v>
      </c>
      <c r="F552" s="97"/>
      <c r="G552" s="97"/>
      <c r="H552" s="97"/>
      <c r="I552" s="138"/>
      <c r="J552" s="138"/>
      <c r="K552" s="16"/>
      <c r="L552" s="36"/>
      <c r="M552" s="36"/>
      <c r="O552" s="189"/>
      <c r="P552" s="196"/>
      <c r="Q552" s="196"/>
      <c r="R552" s="92"/>
      <c r="S552" s="92"/>
      <c r="T552" s="92"/>
    </row>
    <row r="553" spans="1:20" s="12" customFormat="1" x14ac:dyDescent="0.35">
      <c r="A553" s="167">
        <v>1</v>
      </c>
      <c r="B553" s="10" t="s">
        <v>56</v>
      </c>
      <c r="C553" s="94">
        <f>C555</f>
        <v>0</v>
      </c>
      <c r="D553" s="14">
        <f>D555</f>
        <v>1.5</v>
      </c>
      <c r="E553" s="94">
        <f>E555</f>
        <v>0</v>
      </c>
      <c r="I553" s="138">
        <f>I555</f>
        <v>0</v>
      </c>
      <c r="J553" s="138">
        <f>J555</f>
        <v>0</v>
      </c>
      <c r="K553" s="16"/>
      <c r="L553" s="36"/>
      <c r="M553" s="36"/>
      <c r="O553" s="189"/>
      <c r="P553" s="196"/>
      <c r="Q553" s="196"/>
      <c r="R553" s="92"/>
      <c r="S553" s="92"/>
      <c r="T553" s="92"/>
    </row>
    <row r="554" spans="1:20" s="97" customFormat="1" x14ac:dyDescent="0.35">
      <c r="A554" s="167"/>
      <c r="B554" s="10" t="s">
        <v>57</v>
      </c>
      <c r="C554" s="165"/>
      <c r="D554" s="167"/>
      <c r="E554" s="165"/>
      <c r="F554" s="12"/>
      <c r="G554" s="12"/>
      <c r="H554" s="12"/>
      <c r="I554" s="138"/>
      <c r="J554" s="138"/>
      <c r="K554" s="98"/>
      <c r="L554" s="99"/>
      <c r="M554" s="99"/>
      <c r="O554" s="190"/>
      <c r="P554" s="197"/>
      <c r="Q554" s="197"/>
      <c r="R554" s="100"/>
      <c r="S554" s="100"/>
      <c r="T554" s="100"/>
    </row>
    <row r="555" spans="1:20" s="12" customFormat="1" x14ac:dyDescent="0.35">
      <c r="A555" s="167"/>
      <c r="B555" s="10" t="s">
        <v>130</v>
      </c>
      <c r="C555" s="165"/>
      <c r="D555" s="167">
        <v>1.5</v>
      </c>
      <c r="E555" s="165"/>
      <c r="I555" s="138"/>
      <c r="J555" s="138"/>
      <c r="K555" s="16" t="s">
        <v>193</v>
      </c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x14ac:dyDescent="0.35">
      <c r="A556" s="144"/>
      <c r="B556" s="145" t="s">
        <v>20</v>
      </c>
      <c r="C556" s="144" t="s">
        <v>21</v>
      </c>
      <c r="D556" s="144" t="s">
        <v>21</v>
      </c>
      <c r="E556" s="146">
        <f>E553</f>
        <v>0</v>
      </c>
      <c r="I556" s="135">
        <f>I553</f>
        <v>0</v>
      </c>
      <c r="J556" s="135">
        <f>J553</f>
        <v>0</v>
      </c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x14ac:dyDescent="0.35">
      <c r="A557" s="28"/>
      <c r="B557" s="29"/>
      <c r="C557" s="28"/>
      <c r="D557" s="28"/>
      <c r="E557" s="17"/>
      <c r="F557" s="17"/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12" customFormat="1" x14ac:dyDescent="0.35">
      <c r="A558" s="28"/>
      <c r="B558" s="29"/>
      <c r="C558" s="28"/>
      <c r="D558" s="28"/>
      <c r="E558" s="17"/>
      <c r="F558" s="17"/>
      <c r="K558" s="16"/>
      <c r="L558" s="36"/>
      <c r="M558" s="36"/>
      <c r="O558" s="189"/>
      <c r="P558" s="196"/>
      <c r="Q558" s="196"/>
      <c r="R558" s="92"/>
      <c r="S558" s="92"/>
      <c r="T558" s="92"/>
    </row>
    <row r="559" spans="1:20" s="12" customFormat="1" x14ac:dyDescent="0.35">
      <c r="A559" s="28"/>
      <c r="B559" s="29"/>
      <c r="C559" s="28"/>
      <c r="D559" s="28"/>
      <c r="E559" s="17"/>
      <c r="F559" s="17"/>
      <c r="I559" s="850" t="s">
        <v>172</v>
      </c>
      <c r="J559" s="850"/>
      <c r="K559" s="16"/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ht="116.25" x14ac:dyDescent="0.35">
      <c r="A560" s="168" t="s">
        <v>24</v>
      </c>
      <c r="B560" s="167" t="s">
        <v>14</v>
      </c>
      <c r="C560" s="168" t="s">
        <v>125</v>
      </c>
      <c r="D560" s="167" t="s">
        <v>55</v>
      </c>
      <c r="E560" s="167" t="s">
        <v>161</v>
      </c>
      <c r="I560" s="133" t="s">
        <v>115</v>
      </c>
      <c r="J560" s="133" t="s">
        <v>173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113">
        <v>1</v>
      </c>
      <c r="B561" s="113">
        <v>2</v>
      </c>
      <c r="C561" s="113">
        <v>3</v>
      </c>
      <c r="D561" s="113">
        <v>4</v>
      </c>
      <c r="E561" s="113">
        <v>5</v>
      </c>
      <c r="F561" s="97"/>
      <c r="G561" s="97"/>
      <c r="H561" s="97"/>
      <c r="I561" s="134"/>
      <c r="J561" s="134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x14ac:dyDescent="0.35">
      <c r="A562" s="13">
        <v>1</v>
      </c>
      <c r="B562" s="95" t="s">
        <v>126</v>
      </c>
      <c r="C562" s="165" t="s">
        <v>12</v>
      </c>
      <c r="D562" s="165" t="s">
        <v>12</v>
      </c>
      <c r="E562" s="165">
        <f>E566</f>
        <v>0</v>
      </c>
      <c r="I562" s="135">
        <f>I563</f>
        <v>0</v>
      </c>
      <c r="J562" s="135">
        <f>J563</f>
        <v>0</v>
      </c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97" customFormat="1" ht="46.5" x14ac:dyDescent="0.35">
      <c r="A563" s="165"/>
      <c r="B563" s="95" t="s">
        <v>127</v>
      </c>
      <c r="C563" s="165">
        <f>C566</f>
        <v>0</v>
      </c>
      <c r="D563" s="165">
        <f>D566</f>
        <v>2.2000000000000002</v>
      </c>
      <c r="E563" s="165">
        <f>E566</f>
        <v>0</v>
      </c>
      <c r="F563" s="12"/>
      <c r="G563" s="12"/>
      <c r="H563" s="12"/>
      <c r="I563" s="135">
        <f>I566</f>
        <v>0</v>
      </c>
      <c r="J563" s="135">
        <f>J566</f>
        <v>0</v>
      </c>
      <c r="K563" s="98"/>
      <c r="L563" s="99"/>
      <c r="M563" s="99"/>
      <c r="O563" s="190"/>
      <c r="P563" s="197"/>
      <c r="Q563" s="197"/>
      <c r="R563" s="100"/>
      <c r="S563" s="100"/>
      <c r="T563" s="100"/>
    </row>
    <row r="564" spans="1:20" s="12" customFormat="1" x14ac:dyDescent="0.35">
      <c r="A564" s="867"/>
      <c r="B564" s="95" t="s">
        <v>116</v>
      </c>
      <c r="C564" s="867"/>
      <c r="D564" s="867"/>
      <c r="E564" s="867"/>
      <c r="I564" s="138"/>
      <c r="J564" s="138"/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x14ac:dyDescent="0.35">
      <c r="A565" s="867"/>
      <c r="B565" s="95" t="s">
        <v>128</v>
      </c>
      <c r="C565" s="867"/>
      <c r="D565" s="867"/>
      <c r="E565" s="867"/>
      <c r="I565" s="138"/>
      <c r="J565" s="138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x14ac:dyDescent="0.35">
      <c r="A566" s="165"/>
      <c r="B566" s="95" t="s">
        <v>129</v>
      </c>
      <c r="C566" s="165">
        <f>E566/D566*100</f>
        <v>0</v>
      </c>
      <c r="D566" s="165">
        <v>2.2000000000000002</v>
      </c>
      <c r="E566" s="165"/>
      <c r="I566" s="138"/>
      <c r="J566" s="138"/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12" customFormat="1" x14ac:dyDescent="0.35">
      <c r="A567" s="146"/>
      <c r="B567" s="146" t="s">
        <v>20</v>
      </c>
      <c r="C567" s="146"/>
      <c r="D567" s="146" t="s">
        <v>21</v>
      </c>
      <c r="E567" s="146">
        <f>E562</f>
        <v>0</v>
      </c>
      <c r="I567" s="135">
        <f>I562</f>
        <v>0</v>
      </c>
      <c r="J567" s="135">
        <f>J562</f>
        <v>0</v>
      </c>
      <c r="K567" s="16"/>
      <c r="L567" s="36"/>
      <c r="M567" s="36"/>
      <c r="O567" s="189"/>
      <c r="P567" s="196"/>
      <c r="Q567" s="196"/>
      <c r="R567" s="92"/>
      <c r="S567" s="92"/>
      <c r="T567" s="92"/>
    </row>
    <row r="568" spans="1:20" s="12" customFormat="1" x14ac:dyDescent="0.3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ht="52.5" customHeight="1" x14ac:dyDescent="0.35">
      <c r="A569" s="863" t="s">
        <v>185</v>
      </c>
      <c r="B569" s="863"/>
      <c r="C569" s="863"/>
      <c r="D569" s="863"/>
      <c r="E569" s="863"/>
      <c r="F569" s="863"/>
      <c r="G569" s="863"/>
      <c r="H569" s="863"/>
      <c r="I569" s="863"/>
      <c r="J569" s="863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x14ac:dyDescent="0.25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</row>
    <row r="571" spans="1:20" x14ac:dyDescent="0.25">
      <c r="A571" s="861" t="s">
        <v>131</v>
      </c>
      <c r="B571" s="861"/>
      <c r="C571" s="861"/>
      <c r="D571" s="861"/>
      <c r="E571" s="861"/>
      <c r="F571" s="861"/>
      <c r="G571" s="861"/>
      <c r="H571" s="861"/>
      <c r="I571" s="861"/>
      <c r="J571" s="861"/>
      <c r="K571" s="123"/>
    </row>
    <row r="572" spans="1:20" x14ac:dyDescent="0.25">
      <c r="I572" s="850" t="s">
        <v>172</v>
      </c>
      <c r="J572" s="850"/>
      <c r="K572" s="173"/>
    </row>
    <row r="573" spans="1:20" s="12" customFormat="1" ht="56.25" x14ac:dyDescent="0.35">
      <c r="A573" s="14" t="s">
        <v>24</v>
      </c>
      <c r="B573" s="14" t="s">
        <v>14</v>
      </c>
      <c r="C573" s="14" t="s">
        <v>81</v>
      </c>
      <c r="D573" s="67"/>
      <c r="E573" s="67"/>
      <c r="F573" s="67"/>
      <c r="G573" s="67"/>
      <c r="H573" s="67"/>
      <c r="I573" s="133" t="s">
        <v>115</v>
      </c>
      <c r="J573" s="133" t="s">
        <v>173</v>
      </c>
      <c r="K573" s="81"/>
      <c r="L573" s="36"/>
      <c r="M573" s="36"/>
      <c r="O573" s="189"/>
      <c r="P573" s="196"/>
      <c r="Q573" s="196"/>
      <c r="R573" s="92"/>
      <c r="S573" s="92"/>
      <c r="T573" s="92"/>
    </row>
    <row r="574" spans="1:20" x14ac:dyDescent="0.25">
      <c r="A574" s="91">
        <v>1</v>
      </c>
      <c r="B574" s="91">
        <v>2</v>
      </c>
      <c r="C574" s="91">
        <v>3</v>
      </c>
      <c r="D574" s="78"/>
      <c r="E574" s="78"/>
      <c r="F574" s="78"/>
      <c r="G574" s="78"/>
      <c r="H574" s="78"/>
      <c r="I574" s="140"/>
      <c r="J574" s="140"/>
    </row>
    <row r="575" spans="1:20" x14ac:dyDescent="0.25">
      <c r="A575" s="14">
        <v>1</v>
      </c>
      <c r="B575" s="101" t="s">
        <v>82</v>
      </c>
      <c r="C575" s="102">
        <f>C576+C577+C578+C579</f>
        <v>0</v>
      </c>
      <c r="I575" s="135">
        <f>I576+I577+I578+I579</f>
        <v>0</v>
      </c>
      <c r="J575" s="135">
        <f>J576+J577+J578+J579</f>
        <v>0</v>
      </c>
    </row>
    <row r="576" spans="1:20" s="78" customFormat="1" x14ac:dyDescent="0.25">
      <c r="A576" s="14"/>
      <c r="B576" s="101"/>
      <c r="C576" s="94"/>
      <c r="D576" s="67"/>
      <c r="E576" s="67"/>
      <c r="F576" s="67"/>
      <c r="G576" s="67"/>
      <c r="H576" s="67"/>
      <c r="I576" s="140"/>
      <c r="J576" s="140"/>
      <c r="K576" s="79"/>
      <c r="O576" s="188"/>
      <c r="P576" s="188"/>
      <c r="Q576" s="188"/>
    </row>
    <row r="577" spans="1:20" x14ac:dyDescent="0.25">
      <c r="A577" s="14"/>
      <c r="B577" s="101"/>
      <c r="C577" s="94"/>
      <c r="I577" s="140"/>
      <c r="J577" s="140"/>
    </row>
    <row r="578" spans="1:20" x14ac:dyDescent="0.25">
      <c r="A578" s="14"/>
      <c r="B578" s="101"/>
      <c r="C578" s="94"/>
      <c r="I578" s="140"/>
      <c r="J578" s="140"/>
    </row>
    <row r="579" spans="1:20" x14ac:dyDescent="0.25">
      <c r="A579" s="14"/>
      <c r="B579" s="101"/>
      <c r="C579" s="94"/>
      <c r="I579" s="140"/>
      <c r="J579" s="140"/>
    </row>
    <row r="580" spans="1:20" x14ac:dyDescent="0.25">
      <c r="A580" s="144"/>
      <c r="B580" s="145" t="s">
        <v>20</v>
      </c>
      <c r="C580" s="146">
        <f>C575</f>
        <v>0</v>
      </c>
      <c r="I580" s="135">
        <f>I575</f>
        <v>0</v>
      </c>
      <c r="J580" s="135">
        <f>J575</f>
        <v>0</v>
      </c>
    </row>
    <row r="582" spans="1:20" x14ac:dyDescent="0.25">
      <c r="A582" s="863" t="s">
        <v>184</v>
      </c>
      <c r="B582" s="863"/>
      <c r="C582" s="863"/>
      <c r="D582" s="863"/>
      <c r="E582" s="863"/>
      <c r="F582" s="863"/>
      <c r="G582" s="863"/>
      <c r="H582" s="863"/>
      <c r="I582" s="863"/>
      <c r="J582" s="863"/>
    </row>
    <row r="583" spans="1:20" x14ac:dyDescent="0.25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</row>
    <row r="584" spans="1:20" x14ac:dyDescent="0.25">
      <c r="A584" s="861" t="s">
        <v>131</v>
      </c>
      <c r="B584" s="861"/>
      <c r="C584" s="861"/>
      <c r="D584" s="861"/>
      <c r="E584" s="861"/>
      <c r="F584" s="861"/>
      <c r="G584" s="861"/>
      <c r="H584" s="861"/>
      <c r="I584" s="861"/>
      <c r="J584" s="861"/>
      <c r="K584" s="123"/>
    </row>
    <row r="585" spans="1:20" x14ac:dyDescent="0.25">
      <c r="I585" s="850" t="s">
        <v>172</v>
      </c>
      <c r="J585" s="850"/>
      <c r="K585" s="173"/>
    </row>
    <row r="586" spans="1:20" s="12" customFormat="1" ht="56.25" x14ac:dyDescent="0.35">
      <c r="A586" s="14" t="s">
        <v>24</v>
      </c>
      <c r="B586" s="14" t="s">
        <v>14</v>
      </c>
      <c r="C586" s="14" t="s">
        <v>81</v>
      </c>
      <c r="D586" s="67"/>
      <c r="E586" s="67"/>
      <c r="F586" s="67"/>
      <c r="G586" s="67"/>
      <c r="H586" s="67"/>
      <c r="I586" s="133" t="s">
        <v>115</v>
      </c>
      <c r="J586" s="133" t="s">
        <v>173</v>
      </c>
      <c r="K586" s="81"/>
      <c r="L586" s="36"/>
      <c r="M586" s="36"/>
      <c r="O586" s="189"/>
      <c r="P586" s="196"/>
      <c r="Q586" s="196"/>
      <c r="R586" s="92"/>
      <c r="S586" s="92"/>
      <c r="T586" s="92"/>
    </row>
    <row r="587" spans="1:20" x14ac:dyDescent="0.25">
      <c r="A587" s="91">
        <v>1</v>
      </c>
      <c r="B587" s="91">
        <v>2</v>
      </c>
      <c r="C587" s="91">
        <v>3</v>
      </c>
      <c r="D587" s="78"/>
      <c r="E587" s="78"/>
      <c r="F587" s="78"/>
      <c r="G587" s="78"/>
      <c r="H587" s="78"/>
      <c r="I587" s="140"/>
      <c r="J587" s="140"/>
    </row>
    <row r="588" spans="1:20" x14ac:dyDescent="0.25">
      <c r="A588" s="14">
        <v>1</v>
      </c>
      <c r="B588" s="101"/>
      <c r="C588" s="102"/>
      <c r="I588" s="138"/>
      <c r="J588" s="138"/>
    </row>
    <row r="589" spans="1:20" s="78" customFormat="1" x14ac:dyDescent="0.25">
      <c r="A589" s="14"/>
      <c r="B589" s="101"/>
      <c r="C589" s="94"/>
      <c r="D589" s="67"/>
      <c r="E589" s="67"/>
      <c r="F589" s="67"/>
      <c r="G589" s="67"/>
      <c r="H589" s="67"/>
      <c r="I589" s="140"/>
      <c r="J589" s="140"/>
      <c r="K589" s="79"/>
      <c r="O589" s="188"/>
      <c r="P589" s="188"/>
      <c r="Q589" s="188"/>
    </row>
    <row r="590" spans="1:20" x14ac:dyDescent="0.25">
      <c r="A590" s="14"/>
      <c r="B590" s="101"/>
      <c r="C590" s="94"/>
      <c r="I590" s="140"/>
      <c r="J590" s="140"/>
    </row>
    <row r="591" spans="1:20" x14ac:dyDescent="0.25">
      <c r="A591" s="14"/>
      <c r="B591" s="101"/>
      <c r="C591" s="94"/>
      <c r="I591" s="140"/>
      <c r="J591" s="140"/>
    </row>
    <row r="592" spans="1:20" x14ac:dyDescent="0.25">
      <c r="A592" s="14"/>
      <c r="B592" s="101"/>
      <c r="C592" s="94"/>
      <c r="I592" s="140"/>
      <c r="J592" s="140"/>
    </row>
    <row r="593" spans="1:20" x14ac:dyDescent="0.25">
      <c r="A593" s="144"/>
      <c r="B593" s="145" t="s">
        <v>20</v>
      </c>
      <c r="C593" s="146">
        <f>SUM(C588:C592)</f>
        <v>0</v>
      </c>
      <c r="I593" s="135">
        <f>SUM(I588:I592)</f>
        <v>0</v>
      </c>
      <c r="J593" s="135">
        <f>SUM(J588:J592)</f>
        <v>0</v>
      </c>
    </row>
    <row r="595" spans="1:20" x14ac:dyDescent="0.25">
      <c r="A595" s="861" t="s">
        <v>135</v>
      </c>
      <c r="B595" s="861"/>
      <c r="C595" s="861"/>
      <c r="D595" s="861"/>
      <c r="E595" s="861"/>
      <c r="F595" s="861"/>
      <c r="G595" s="861"/>
      <c r="H595" s="861"/>
      <c r="I595" s="861"/>
      <c r="J595" s="861"/>
    </row>
    <row r="596" spans="1:20" x14ac:dyDescent="0.25">
      <c r="I596" s="850" t="s">
        <v>172</v>
      </c>
      <c r="J596" s="850"/>
    </row>
    <row r="597" spans="1:20" s="12" customFormat="1" ht="56.25" x14ac:dyDescent="0.35">
      <c r="A597" s="14" t="s">
        <v>24</v>
      </c>
      <c r="B597" s="14" t="s">
        <v>14</v>
      </c>
      <c r="C597" s="14" t="s">
        <v>81</v>
      </c>
      <c r="D597" s="67"/>
      <c r="E597" s="67"/>
      <c r="F597" s="67"/>
      <c r="G597" s="67"/>
      <c r="H597" s="67"/>
      <c r="I597" s="133" t="s">
        <v>115</v>
      </c>
      <c r="J597" s="133" t="s">
        <v>173</v>
      </c>
      <c r="K597" s="81"/>
      <c r="L597" s="36"/>
      <c r="M597" s="36"/>
      <c r="O597" s="189"/>
      <c r="P597" s="196"/>
      <c r="Q597" s="196"/>
      <c r="R597" s="92"/>
      <c r="S597" s="92"/>
      <c r="T597" s="92"/>
    </row>
    <row r="598" spans="1:20" x14ac:dyDescent="0.25">
      <c r="A598" s="91">
        <v>1</v>
      </c>
      <c r="B598" s="91">
        <v>2</v>
      </c>
      <c r="C598" s="91">
        <v>3</v>
      </c>
      <c r="D598" s="78"/>
      <c r="E598" s="78"/>
      <c r="F598" s="78"/>
      <c r="G598" s="78"/>
      <c r="H598" s="78"/>
      <c r="I598" s="140"/>
      <c r="J598" s="140"/>
    </row>
    <row r="599" spans="1:20" x14ac:dyDescent="0.25">
      <c r="A599" s="14">
        <v>1</v>
      </c>
      <c r="B599" s="101"/>
      <c r="C599" s="102"/>
      <c r="I599" s="138"/>
      <c r="J599" s="138"/>
    </row>
    <row r="600" spans="1:20" s="78" customFormat="1" x14ac:dyDescent="0.25">
      <c r="A600" s="14"/>
      <c r="B600" s="101"/>
      <c r="C600" s="94"/>
      <c r="D600" s="67"/>
      <c r="E600" s="67"/>
      <c r="F600" s="67"/>
      <c r="G600" s="67"/>
      <c r="H600" s="67"/>
      <c r="I600" s="140"/>
      <c r="J600" s="140"/>
      <c r="K600" s="79"/>
      <c r="O600" s="188"/>
      <c r="P600" s="188"/>
      <c r="Q600" s="188"/>
    </row>
    <row r="601" spans="1:20" x14ac:dyDescent="0.25">
      <c r="A601" s="14"/>
      <c r="B601" s="101"/>
      <c r="C601" s="94"/>
      <c r="I601" s="140"/>
      <c r="J601" s="140"/>
    </row>
    <row r="602" spans="1:20" x14ac:dyDescent="0.25">
      <c r="A602" s="14"/>
      <c r="B602" s="101"/>
      <c r="C602" s="94"/>
      <c r="I602" s="140"/>
      <c r="J602" s="140"/>
    </row>
    <row r="603" spans="1:20" x14ac:dyDescent="0.25">
      <c r="A603" s="14"/>
      <c r="B603" s="101"/>
      <c r="C603" s="94"/>
      <c r="I603" s="140"/>
      <c r="J603" s="140"/>
    </row>
    <row r="604" spans="1:20" x14ac:dyDescent="0.25">
      <c r="A604" s="144"/>
      <c r="B604" s="145" t="s">
        <v>20</v>
      </c>
      <c r="C604" s="146">
        <f>SUM(C599:C603)</f>
        <v>0</v>
      </c>
      <c r="I604" s="135">
        <f>SUM(I599:I603)</f>
        <v>0</v>
      </c>
      <c r="J604" s="135">
        <f>SUM(J599:J603)</f>
        <v>0</v>
      </c>
    </row>
    <row r="606" spans="1:20" x14ac:dyDescent="0.25">
      <c r="A606" s="861" t="s">
        <v>136</v>
      </c>
      <c r="B606" s="861"/>
      <c r="C606" s="861"/>
      <c r="D606" s="861"/>
      <c r="E606" s="861"/>
      <c r="F606" s="861"/>
      <c r="G606" s="861"/>
      <c r="H606" s="861"/>
      <c r="I606" s="861"/>
      <c r="J606" s="861"/>
    </row>
    <row r="607" spans="1:20" x14ac:dyDescent="0.25">
      <c r="I607" s="850" t="s">
        <v>172</v>
      </c>
      <c r="J607" s="850"/>
    </row>
    <row r="608" spans="1:20" s="12" customFormat="1" ht="56.25" x14ac:dyDescent="0.35">
      <c r="A608" s="14" t="s">
        <v>24</v>
      </c>
      <c r="B608" s="14" t="s">
        <v>14</v>
      </c>
      <c r="C608" s="14" t="s">
        <v>81</v>
      </c>
      <c r="D608" s="67"/>
      <c r="E608" s="67"/>
      <c r="F608" s="67"/>
      <c r="G608" s="67"/>
      <c r="H608" s="67"/>
      <c r="I608" s="133" t="s">
        <v>115</v>
      </c>
      <c r="J608" s="133" t="s">
        <v>173</v>
      </c>
      <c r="K608" s="81"/>
      <c r="L608" s="36"/>
      <c r="M608" s="36"/>
      <c r="O608" s="189"/>
      <c r="P608" s="196"/>
      <c r="Q608" s="196"/>
      <c r="R608" s="92"/>
      <c r="S608" s="92"/>
      <c r="T608" s="92"/>
    </row>
    <row r="609" spans="1:20" x14ac:dyDescent="0.25">
      <c r="A609" s="91">
        <v>1</v>
      </c>
      <c r="B609" s="91">
        <v>2</v>
      </c>
      <c r="C609" s="91">
        <v>3</v>
      </c>
      <c r="D609" s="78"/>
      <c r="E609" s="78"/>
      <c r="F609" s="78"/>
      <c r="G609" s="78"/>
      <c r="H609" s="78"/>
      <c r="I609" s="140"/>
      <c r="J609" s="140"/>
    </row>
    <row r="610" spans="1:20" x14ac:dyDescent="0.25">
      <c r="A610" s="14">
        <v>1</v>
      </c>
      <c r="B610" s="101"/>
      <c r="C610" s="102"/>
      <c r="I610" s="138"/>
      <c r="J610" s="138"/>
    </row>
    <row r="611" spans="1:20" s="78" customFormat="1" x14ac:dyDescent="0.25">
      <c r="A611" s="14"/>
      <c r="B611" s="101"/>
      <c r="C611" s="94"/>
      <c r="D611" s="67"/>
      <c r="E611" s="67"/>
      <c r="F611" s="67"/>
      <c r="G611" s="67"/>
      <c r="H611" s="67"/>
      <c r="I611" s="140"/>
      <c r="J611" s="140"/>
      <c r="K611" s="79"/>
      <c r="O611" s="188"/>
      <c r="P611" s="188"/>
      <c r="Q611" s="188"/>
    </row>
    <row r="612" spans="1:20" x14ac:dyDescent="0.25">
      <c r="A612" s="14"/>
      <c r="B612" s="101"/>
      <c r="C612" s="94"/>
      <c r="I612" s="140"/>
      <c r="J612" s="140"/>
    </row>
    <row r="613" spans="1:20" x14ac:dyDescent="0.25">
      <c r="A613" s="14"/>
      <c r="B613" s="101"/>
      <c r="C613" s="94"/>
      <c r="I613" s="140"/>
      <c r="J613" s="140"/>
    </row>
    <row r="614" spans="1:20" x14ac:dyDescent="0.25">
      <c r="A614" s="14"/>
      <c r="B614" s="101"/>
      <c r="C614" s="94"/>
      <c r="I614" s="140"/>
      <c r="J614" s="140"/>
    </row>
    <row r="615" spans="1:20" x14ac:dyDescent="0.25">
      <c r="A615" s="144"/>
      <c r="B615" s="145" t="s">
        <v>20</v>
      </c>
      <c r="C615" s="146">
        <f>SUM(C610:C614)</f>
        <v>0</v>
      </c>
      <c r="I615" s="135">
        <f>SUM(I610:I614)</f>
        <v>0</v>
      </c>
      <c r="J615" s="135">
        <f>SUM(J610:J614)</f>
        <v>0</v>
      </c>
    </row>
    <row r="617" spans="1:20" x14ac:dyDescent="0.25">
      <c r="A617" s="861" t="s">
        <v>137</v>
      </c>
      <c r="B617" s="861"/>
      <c r="C617" s="861"/>
      <c r="D617" s="861"/>
      <c r="E617" s="861"/>
      <c r="F617" s="861"/>
      <c r="G617" s="861"/>
      <c r="H617" s="861"/>
      <c r="I617" s="861"/>
      <c r="J617" s="861"/>
    </row>
    <row r="618" spans="1:20" x14ac:dyDescent="0.25">
      <c r="I618" s="850" t="s">
        <v>172</v>
      </c>
      <c r="J618" s="850"/>
    </row>
    <row r="619" spans="1:20" s="12" customFormat="1" ht="56.25" x14ac:dyDescent="0.35">
      <c r="A619" s="14" t="s">
        <v>24</v>
      </c>
      <c r="B619" s="14" t="s">
        <v>14</v>
      </c>
      <c r="C619" s="14" t="s">
        <v>81</v>
      </c>
      <c r="D619" s="67"/>
      <c r="E619" s="67"/>
      <c r="F619" s="67"/>
      <c r="G619" s="67"/>
      <c r="H619" s="67"/>
      <c r="I619" s="133" t="s">
        <v>115</v>
      </c>
      <c r="J619" s="133" t="s">
        <v>173</v>
      </c>
      <c r="K619" s="81"/>
      <c r="L619" s="36"/>
      <c r="M619" s="36"/>
      <c r="O619" s="189"/>
      <c r="P619" s="196"/>
      <c r="Q619" s="196"/>
      <c r="R619" s="92"/>
      <c r="S619" s="92"/>
      <c r="T619" s="92"/>
    </row>
    <row r="620" spans="1:20" x14ac:dyDescent="0.25">
      <c r="A620" s="91">
        <v>1</v>
      </c>
      <c r="B620" s="91">
        <v>2</v>
      </c>
      <c r="C620" s="91">
        <v>3</v>
      </c>
      <c r="D620" s="78"/>
      <c r="E620" s="78"/>
      <c r="F620" s="78"/>
      <c r="G620" s="78"/>
      <c r="H620" s="78"/>
      <c r="I620" s="140"/>
      <c r="J620" s="140"/>
    </row>
    <row r="621" spans="1:20" x14ac:dyDescent="0.25">
      <c r="A621" s="14">
        <v>1</v>
      </c>
      <c r="B621" s="101"/>
      <c r="C621" s="102"/>
      <c r="I621" s="138"/>
      <c r="J621" s="138"/>
    </row>
    <row r="622" spans="1:20" s="78" customFormat="1" x14ac:dyDescent="0.25">
      <c r="A622" s="14"/>
      <c r="B622" s="101"/>
      <c r="C622" s="94"/>
      <c r="D622" s="67"/>
      <c r="E622" s="67"/>
      <c r="F622" s="67"/>
      <c r="G622" s="67"/>
      <c r="H622" s="67"/>
      <c r="I622" s="140"/>
      <c r="J622" s="140"/>
      <c r="K622" s="79"/>
      <c r="O622" s="188"/>
      <c r="P622" s="188"/>
      <c r="Q622" s="188"/>
    </row>
    <row r="623" spans="1:20" x14ac:dyDescent="0.25">
      <c r="A623" s="14"/>
      <c r="B623" s="101"/>
      <c r="C623" s="94"/>
      <c r="I623" s="140"/>
      <c r="J623" s="140"/>
    </row>
    <row r="624" spans="1:20" x14ac:dyDescent="0.25">
      <c r="A624" s="14"/>
      <c r="B624" s="101"/>
      <c r="C624" s="94"/>
      <c r="I624" s="140"/>
      <c r="J624" s="140"/>
    </row>
    <row r="625" spans="1:20" x14ac:dyDescent="0.25">
      <c r="A625" s="14"/>
      <c r="B625" s="101"/>
      <c r="C625" s="94"/>
      <c r="I625" s="140"/>
      <c r="J625" s="140"/>
    </row>
    <row r="626" spans="1:20" x14ac:dyDescent="0.25">
      <c r="A626" s="144"/>
      <c r="B626" s="145" t="s">
        <v>20</v>
      </c>
      <c r="C626" s="146">
        <f>SUM(C621:C625)</f>
        <v>0</v>
      </c>
      <c r="I626" s="135">
        <f>SUM(I621:I625)</f>
        <v>0</v>
      </c>
      <c r="J626" s="135">
        <f>SUM(J621:J625)</f>
        <v>0</v>
      </c>
    </row>
    <row r="629" spans="1:20" ht="52.5" customHeight="1" x14ac:dyDescent="0.25">
      <c r="A629" s="863" t="s">
        <v>183</v>
      </c>
      <c r="B629" s="863"/>
      <c r="C629" s="863"/>
      <c r="D629" s="863"/>
      <c r="E629" s="863"/>
      <c r="F629" s="863"/>
      <c r="G629" s="863"/>
      <c r="H629" s="863"/>
      <c r="I629" s="863"/>
      <c r="J629" s="863"/>
    </row>
    <row r="631" spans="1:20" x14ac:dyDescent="0.25">
      <c r="A631" s="861" t="s">
        <v>138</v>
      </c>
      <c r="B631" s="861"/>
      <c r="C631" s="861"/>
      <c r="D631" s="861"/>
      <c r="E631" s="861"/>
      <c r="F631" s="861"/>
      <c r="G631" s="861"/>
      <c r="H631" s="861"/>
      <c r="I631" s="861"/>
      <c r="J631" s="861"/>
      <c r="K631" s="123"/>
    </row>
    <row r="632" spans="1:20" x14ac:dyDescent="0.25">
      <c r="I632" s="850" t="s">
        <v>172</v>
      </c>
      <c r="J632" s="850"/>
    </row>
    <row r="633" spans="1:20" s="12" customFormat="1" ht="56.25" x14ac:dyDescent="0.35">
      <c r="A633" s="14" t="s">
        <v>24</v>
      </c>
      <c r="B633" s="14" t="s">
        <v>14</v>
      </c>
      <c r="C633" s="167" t="s">
        <v>132</v>
      </c>
      <c r="D633" s="167" t="s">
        <v>133</v>
      </c>
      <c r="E633" s="167" t="s">
        <v>134</v>
      </c>
      <c r="F633" s="67"/>
      <c r="G633" s="67"/>
      <c r="H633" s="67"/>
      <c r="I633" s="133" t="s">
        <v>115</v>
      </c>
      <c r="J633" s="133" t="s">
        <v>173</v>
      </c>
      <c r="K633" s="81"/>
      <c r="L633" s="36"/>
      <c r="M633" s="36"/>
      <c r="O633" s="189"/>
      <c r="P633" s="196"/>
      <c r="Q633" s="196"/>
      <c r="R633" s="92"/>
      <c r="S633" s="92"/>
      <c r="T633" s="92"/>
    </row>
    <row r="634" spans="1:20" x14ac:dyDescent="0.25">
      <c r="A634" s="91">
        <v>1</v>
      </c>
      <c r="B634" s="91">
        <v>2</v>
      </c>
      <c r="C634" s="113">
        <v>3</v>
      </c>
      <c r="D634" s="113">
        <v>4</v>
      </c>
      <c r="E634" s="113">
        <v>5</v>
      </c>
      <c r="F634" s="78"/>
      <c r="G634" s="78"/>
      <c r="H634" s="78"/>
      <c r="I634" s="138"/>
      <c r="J634" s="138"/>
    </row>
    <row r="635" spans="1:20" x14ac:dyDescent="0.25">
      <c r="A635" s="14">
        <v>1</v>
      </c>
      <c r="B635" s="101"/>
      <c r="C635" s="94"/>
      <c r="D635" s="14"/>
      <c r="E635" s="94"/>
      <c r="I635" s="138"/>
      <c r="J635" s="138"/>
    </row>
    <row r="636" spans="1:20" s="78" customFormat="1" x14ac:dyDescent="0.25">
      <c r="A636" s="14"/>
      <c r="B636" s="101"/>
      <c r="C636" s="165"/>
      <c r="D636" s="167"/>
      <c r="E636" s="165"/>
      <c r="F636" s="67"/>
      <c r="G636" s="67"/>
      <c r="H636" s="67"/>
      <c r="I636" s="138"/>
      <c r="J636" s="138"/>
      <c r="K636" s="79"/>
      <c r="O636" s="188"/>
      <c r="P636" s="188"/>
      <c r="Q636" s="188"/>
    </row>
    <row r="637" spans="1:20" x14ac:dyDescent="0.25">
      <c r="A637" s="14"/>
      <c r="B637" s="101"/>
      <c r="C637" s="165"/>
      <c r="D637" s="167"/>
      <c r="E637" s="165"/>
      <c r="I637" s="138"/>
      <c r="J637" s="138"/>
    </row>
    <row r="638" spans="1:20" x14ac:dyDescent="0.25">
      <c r="A638" s="144"/>
      <c r="B638" s="145" t="s">
        <v>20</v>
      </c>
      <c r="C638" s="144" t="s">
        <v>21</v>
      </c>
      <c r="D638" s="144" t="s">
        <v>21</v>
      </c>
      <c r="E638" s="146">
        <f>E635</f>
        <v>0</v>
      </c>
      <c r="I638" s="135">
        <f>SUM(I635:I637)</f>
        <v>0</v>
      </c>
      <c r="J638" s="135">
        <f>SUM(J635:J637)</f>
        <v>0</v>
      </c>
    </row>
    <row r="640" spans="1:20" x14ac:dyDescent="0.25">
      <c r="A640" s="861" t="s">
        <v>139</v>
      </c>
      <c r="B640" s="861"/>
      <c r="C640" s="861"/>
      <c r="D640" s="861"/>
      <c r="E640" s="861"/>
      <c r="F640" s="861"/>
      <c r="G640" s="861"/>
      <c r="H640" s="861"/>
      <c r="I640" s="861"/>
      <c r="J640" s="861"/>
    </row>
    <row r="641" spans="1:20" x14ac:dyDescent="0.25">
      <c r="I641" s="850" t="s">
        <v>172</v>
      </c>
      <c r="J641" s="850"/>
    </row>
    <row r="642" spans="1:20" s="12" customFormat="1" ht="56.25" x14ac:dyDescent="0.35">
      <c r="A642" s="14" t="s">
        <v>24</v>
      </c>
      <c r="B642" s="14" t="s">
        <v>14</v>
      </c>
      <c r="C642" s="167" t="s">
        <v>132</v>
      </c>
      <c r="D642" s="167" t="s">
        <v>133</v>
      </c>
      <c r="E642" s="167" t="s">
        <v>134</v>
      </c>
      <c r="F642" s="67"/>
      <c r="G642" s="67"/>
      <c r="H642" s="67"/>
      <c r="I642" s="133" t="s">
        <v>115</v>
      </c>
      <c r="J642" s="133" t="s">
        <v>173</v>
      </c>
      <c r="K642" s="81"/>
      <c r="L642" s="36"/>
      <c r="M642" s="36"/>
      <c r="O642" s="189"/>
      <c r="P642" s="196"/>
      <c r="Q642" s="196"/>
      <c r="R642" s="92"/>
      <c r="S642" s="92"/>
      <c r="T642" s="92"/>
    </row>
    <row r="643" spans="1:20" x14ac:dyDescent="0.25">
      <c r="A643" s="91">
        <v>1</v>
      </c>
      <c r="B643" s="91">
        <v>2</v>
      </c>
      <c r="C643" s="113">
        <v>3</v>
      </c>
      <c r="D643" s="113">
        <v>4</v>
      </c>
      <c r="E643" s="113">
        <v>5</v>
      </c>
      <c r="F643" s="78"/>
      <c r="G643" s="78"/>
      <c r="H643" s="78"/>
      <c r="I643" s="138"/>
      <c r="J643" s="138"/>
    </row>
    <row r="644" spans="1:20" x14ac:dyDescent="0.25">
      <c r="A644" s="14">
        <v>1</v>
      </c>
      <c r="B644" s="101"/>
      <c r="C644" s="94"/>
      <c r="D644" s="14"/>
      <c r="E644" s="94"/>
      <c r="I644" s="138"/>
      <c r="J644" s="138"/>
    </row>
    <row r="645" spans="1:20" s="78" customFormat="1" x14ac:dyDescent="0.25">
      <c r="A645" s="14"/>
      <c r="B645" s="101"/>
      <c r="C645" s="165"/>
      <c r="D645" s="167"/>
      <c r="E645" s="165"/>
      <c r="F645" s="67"/>
      <c r="G645" s="67"/>
      <c r="H645" s="67"/>
      <c r="I645" s="138"/>
      <c r="J645" s="138"/>
      <c r="K645" s="79"/>
      <c r="O645" s="188"/>
      <c r="P645" s="188"/>
      <c r="Q645" s="188"/>
    </row>
    <row r="646" spans="1:20" x14ac:dyDescent="0.25">
      <c r="A646" s="14"/>
      <c r="B646" s="101"/>
      <c r="C646" s="165"/>
      <c r="D646" s="167"/>
      <c r="E646" s="165"/>
      <c r="I646" s="138"/>
      <c r="J646" s="138"/>
    </row>
    <row r="647" spans="1:20" x14ac:dyDescent="0.25">
      <c r="A647" s="144"/>
      <c r="B647" s="145" t="s">
        <v>20</v>
      </c>
      <c r="C647" s="144" t="s">
        <v>21</v>
      </c>
      <c r="D647" s="144" t="s">
        <v>21</v>
      </c>
      <c r="E647" s="146">
        <f>E644</f>
        <v>0</v>
      </c>
      <c r="I647" s="135">
        <f>SUM(I644:I646)</f>
        <v>0</v>
      </c>
      <c r="J647" s="135">
        <f>SUM(J644:J646)</f>
        <v>0</v>
      </c>
    </row>
    <row r="650" spans="1:20" ht="48" customHeight="1" x14ac:dyDescent="0.25">
      <c r="A650" s="863" t="s">
        <v>182</v>
      </c>
      <c r="B650" s="863"/>
      <c r="C650" s="863"/>
      <c r="D650" s="863"/>
      <c r="E650" s="863"/>
      <c r="F650" s="863"/>
      <c r="G650" s="863"/>
      <c r="H650" s="863"/>
      <c r="I650" s="863"/>
      <c r="J650" s="863"/>
    </row>
    <row r="652" spans="1:20" x14ac:dyDescent="0.25">
      <c r="A652" s="866" t="s">
        <v>140</v>
      </c>
      <c r="B652" s="866"/>
      <c r="C652" s="866"/>
      <c r="D652" s="866"/>
      <c r="E652" s="866"/>
      <c r="F652" s="866"/>
      <c r="G652" s="866"/>
      <c r="H652" s="866"/>
      <c r="I652" s="866"/>
      <c r="J652" s="866"/>
      <c r="K652" s="123"/>
    </row>
    <row r="653" spans="1:20" x14ac:dyDescent="0.25">
      <c r="A653" s="32"/>
      <c r="B653" s="11"/>
      <c r="C653" s="17"/>
      <c r="D653" s="17"/>
      <c r="E653" s="17"/>
      <c r="F653" s="17"/>
      <c r="I653" s="850" t="s">
        <v>172</v>
      </c>
      <c r="J653" s="850"/>
    </row>
    <row r="654" spans="1:20" ht="56.25" x14ac:dyDescent="0.25">
      <c r="A654" s="167" t="s">
        <v>24</v>
      </c>
      <c r="B654" s="167" t="s">
        <v>14</v>
      </c>
      <c r="C654" s="167" t="s">
        <v>71</v>
      </c>
      <c r="D654" s="167" t="s">
        <v>72</v>
      </c>
      <c r="E654" s="167" t="s">
        <v>73</v>
      </c>
      <c r="I654" s="133" t="s">
        <v>115</v>
      </c>
      <c r="J654" s="133" t="s">
        <v>173</v>
      </c>
      <c r="K654" s="127"/>
    </row>
    <row r="655" spans="1:20" x14ac:dyDescent="0.25">
      <c r="A655" s="113">
        <v>1</v>
      </c>
      <c r="B655" s="113">
        <v>2</v>
      </c>
      <c r="C655" s="113">
        <v>3</v>
      </c>
      <c r="D655" s="113">
        <v>4</v>
      </c>
      <c r="E655" s="113">
        <v>5</v>
      </c>
      <c r="F655" s="78"/>
      <c r="G655" s="78"/>
      <c r="H655" s="78"/>
      <c r="I655" s="138"/>
      <c r="J655" s="138"/>
    </row>
    <row r="656" spans="1:20" x14ac:dyDescent="0.25">
      <c r="A656" s="171"/>
      <c r="B656" s="26"/>
      <c r="C656" s="167"/>
      <c r="D656" s="13"/>
      <c r="E656" s="165"/>
      <c r="I656" s="138"/>
      <c r="J656" s="138"/>
    </row>
    <row r="657" spans="1:17" s="78" customFormat="1" x14ac:dyDescent="0.25">
      <c r="A657" s="167"/>
      <c r="B657" s="10"/>
      <c r="C657" s="167"/>
      <c r="D657" s="13"/>
      <c r="E657" s="165"/>
      <c r="F657" s="67"/>
      <c r="G657" s="67"/>
      <c r="H657" s="67"/>
      <c r="I657" s="138"/>
      <c r="J657" s="138"/>
      <c r="K657" s="79"/>
      <c r="O657" s="188"/>
      <c r="P657" s="188"/>
      <c r="Q657" s="188"/>
    </row>
    <row r="658" spans="1:17" x14ac:dyDescent="0.25">
      <c r="A658" s="167"/>
      <c r="B658" s="10"/>
      <c r="C658" s="167"/>
      <c r="D658" s="13"/>
      <c r="E658" s="165"/>
      <c r="I658" s="138"/>
      <c r="J658" s="138"/>
    </row>
    <row r="659" spans="1:17" x14ac:dyDescent="0.25">
      <c r="A659" s="144"/>
      <c r="B659" s="145" t="s">
        <v>20</v>
      </c>
      <c r="C659" s="144" t="s">
        <v>21</v>
      </c>
      <c r="D659" s="144" t="s">
        <v>21</v>
      </c>
      <c r="E659" s="146">
        <f>SUM(E656:E658)</f>
        <v>0</v>
      </c>
      <c r="I659" s="135">
        <f>SUM(I656:I658)</f>
        <v>0</v>
      </c>
      <c r="J659" s="135">
        <f>SUM(J656:J658)</f>
        <v>0</v>
      </c>
    </row>
    <row r="660" spans="1:17" x14ac:dyDescent="0.25">
      <c r="A660" s="30"/>
      <c r="B660" s="31"/>
      <c r="C660" s="30"/>
      <c r="D660" s="30"/>
      <c r="E660" s="30"/>
      <c r="F660" s="30"/>
    </row>
    <row r="661" spans="1:17" x14ac:dyDescent="0.25">
      <c r="A661" s="860" t="s">
        <v>118</v>
      </c>
      <c r="B661" s="860"/>
      <c r="C661" s="860"/>
      <c r="D661" s="860"/>
      <c r="E661" s="860"/>
      <c r="F661" s="860"/>
      <c r="G661" s="860"/>
      <c r="H661" s="860"/>
      <c r="I661" s="860"/>
      <c r="J661" s="860"/>
    </row>
    <row r="662" spans="1:17" x14ac:dyDescent="0.25">
      <c r="A662" s="30"/>
      <c r="B662" s="11"/>
      <c r="C662" s="17"/>
      <c r="D662" s="17"/>
      <c r="E662" s="17"/>
      <c r="F662" s="17"/>
      <c r="I662" s="850" t="s">
        <v>172</v>
      </c>
      <c r="J662" s="850"/>
    </row>
    <row r="663" spans="1:17" ht="56.25" x14ac:dyDescent="0.25">
      <c r="A663" s="167" t="s">
        <v>24</v>
      </c>
      <c r="B663" s="167" t="s">
        <v>14</v>
      </c>
      <c r="C663" s="167" t="s">
        <v>74</v>
      </c>
      <c r="D663" s="167" t="s">
        <v>117</v>
      </c>
      <c r="F663" s="17"/>
      <c r="I663" s="133" t="s">
        <v>115</v>
      </c>
      <c r="J663" s="133" t="s">
        <v>173</v>
      </c>
      <c r="K663" s="128"/>
    </row>
    <row r="664" spans="1:17" x14ac:dyDescent="0.25">
      <c r="A664" s="113">
        <v>1</v>
      </c>
      <c r="B664" s="113">
        <v>2</v>
      </c>
      <c r="C664" s="113">
        <v>3</v>
      </c>
      <c r="D664" s="113">
        <v>4</v>
      </c>
      <c r="E664" s="78"/>
      <c r="F664" s="1"/>
      <c r="G664" s="78"/>
      <c r="H664" s="78"/>
      <c r="I664" s="138"/>
      <c r="J664" s="138"/>
    </row>
    <row r="665" spans="1:17" x14ac:dyDescent="0.25">
      <c r="A665" s="167"/>
      <c r="B665" s="26"/>
      <c r="C665" s="13"/>
      <c r="D665" s="165"/>
      <c r="F665" s="17"/>
      <c r="I665" s="138"/>
      <c r="J665" s="138"/>
    </row>
    <row r="666" spans="1:17" s="78" customFormat="1" x14ac:dyDescent="0.25">
      <c r="A666" s="167"/>
      <c r="B666" s="10"/>
      <c r="C666" s="13"/>
      <c r="D666" s="165"/>
      <c r="E666" s="67"/>
      <c r="F666" s="17"/>
      <c r="G666" s="67"/>
      <c r="H666" s="67"/>
      <c r="I666" s="138"/>
      <c r="J666" s="138"/>
      <c r="K666" s="79"/>
      <c r="O666" s="188"/>
      <c r="P666" s="188"/>
      <c r="Q666" s="188"/>
    </row>
    <row r="667" spans="1:17" x14ac:dyDescent="0.25">
      <c r="A667" s="167"/>
      <c r="B667" s="10"/>
      <c r="C667" s="13"/>
      <c r="D667" s="165"/>
      <c r="F667" s="17"/>
      <c r="I667" s="138"/>
      <c r="J667" s="138"/>
    </row>
    <row r="668" spans="1:17" x14ac:dyDescent="0.25">
      <c r="A668" s="144"/>
      <c r="B668" s="145" t="s">
        <v>20</v>
      </c>
      <c r="C668" s="144" t="s">
        <v>21</v>
      </c>
      <c r="D668" s="146">
        <f>SUM(D665:D667)</f>
        <v>0</v>
      </c>
      <c r="F668" s="17"/>
      <c r="I668" s="135">
        <f>SUM(I665:I667)</f>
        <v>0</v>
      </c>
      <c r="J668" s="135">
        <f>SUM(J665:J667)</f>
        <v>0</v>
      </c>
    </row>
    <row r="669" spans="1:17" x14ac:dyDescent="0.25">
      <c r="A669" s="30"/>
      <c r="B669" s="31"/>
      <c r="C669" s="30"/>
      <c r="D669" s="30"/>
      <c r="E669" s="30"/>
      <c r="F669" s="30"/>
    </row>
    <row r="670" spans="1:17" x14ac:dyDescent="0.25">
      <c r="A670" s="860" t="s">
        <v>141</v>
      </c>
      <c r="B670" s="860"/>
      <c r="C670" s="860"/>
      <c r="D670" s="860"/>
      <c r="E670" s="860"/>
      <c r="F670" s="860"/>
      <c r="G670" s="860"/>
      <c r="H670" s="860"/>
      <c r="I670" s="860"/>
      <c r="J670" s="860"/>
    </row>
    <row r="671" spans="1:17" x14ac:dyDescent="0.25">
      <c r="A671" s="30"/>
      <c r="B671" s="11"/>
      <c r="C671" s="17"/>
      <c r="D671" s="17"/>
      <c r="E671" s="17"/>
      <c r="F671" s="17"/>
      <c r="I671" s="850" t="s">
        <v>172</v>
      </c>
      <c r="J671" s="850"/>
    </row>
    <row r="672" spans="1:17" ht="56.25" x14ac:dyDescent="0.25">
      <c r="A672" s="167" t="s">
        <v>24</v>
      </c>
      <c r="B672" s="167" t="s">
        <v>14</v>
      </c>
      <c r="C672" s="167" t="s">
        <v>74</v>
      </c>
      <c r="D672" s="167" t="s">
        <v>117</v>
      </c>
      <c r="F672" s="17"/>
      <c r="I672" s="133" t="s">
        <v>115</v>
      </c>
      <c r="J672" s="133" t="s">
        <v>173</v>
      </c>
      <c r="K672" s="128"/>
    </row>
    <row r="673" spans="1:17" x14ac:dyDescent="0.25">
      <c r="A673" s="113">
        <v>1</v>
      </c>
      <c r="B673" s="113">
        <v>2</v>
      </c>
      <c r="C673" s="113">
        <v>3</v>
      </c>
      <c r="D673" s="113">
        <v>4</v>
      </c>
      <c r="E673" s="78"/>
      <c r="F673" s="1"/>
      <c r="G673" s="78"/>
      <c r="H673" s="78"/>
      <c r="I673" s="138"/>
      <c r="J673" s="138"/>
    </row>
    <row r="674" spans="1:17" x14ac:dyDescent="0.25">
      <c r="A674" s="167"/>
      <c r="B674" s="26"/>
      <c r="C674" s="13"/>
      <c r="D674" s="165"/>
      <c r="F674" s="17"/>
      <c r="I674" s="138"/>
      <c r="J674" s="138"/>
    </row>
    <row r="675" spans="1:17" s="78" customFormat="1" x14ac:dyDescent="0.25">
      <c r="A675" s="167"/>
      <c r="B675" s="10"/>
      <c r="C675" s="13"/>
      <c r="D675" s="165"/>
      <c r="E675" s="67"/>
      <c r="F675" s="17"/>
      <c r="G675" s="67"/>
      <c r="H675" s="67"/>
      <c r="I675" s="138"/>
      <c r="J675" s="138"/>
      <c r="K675" s="79"/>
      <c r="O675" s="188"/>
      <c r="P675" s="188"/>
      <c r="Q675" s="188"/>
    </row>
    <row r="676" spans="1:17" x14ac:dyDescent="0.25">
      <c r="A676" s="167"/>
      <c r="B676" s="10"/>
      <c r="C676" s="13"/>
      <c r="D676" s="165"/>
      <c r="F676" s="17"/>
      <c r="I676" s="138"/>
      <c r="J676" s="138"/>
    </row>
    <row r="677" spans="1:17" x14ac:dyDescent="0.25">
      <c r="A677" s="144"/>
      <c r="B677" s="145" t="s">
        <v>20</v>
      </c>
      <c r="C677" s="144" t="s">
        <v>21</v>
      </c>
      <c r="D677" s="146">
        <f>SUM(D674:D676)</f>
        <v>0</v>
      </c>
      <c r="F677" s="17"/>
      <c r="I677" s="135">
        <f>SUM(I674:I676)</f>
        <v>0</v>
      </c>
      <c r="J677" s="135">
        <f>SUM(J674:J676)</f>
        <v>0</v>
      </c>
    </row>
    <row r="678" spans="1:17" x14ac:dyDescent="0.25">
      <c r="A678" s="30"/>
      <c r="B678" s="31"/>
      <c r="C678" s="30"/>
      <c r="D678" s="30"/>
      <c r="E678" s="30"/>
      <c r="F678" s="30"/>
    </row>
    <row r="679" spans="1:17" x14ac:dyDescent="0.25">
      <c r="A679" s="861" t="s">
        <v>169</v>
      </c>
      <c r="B679" s="861"/>
      <c r="C679" s="861"/>
      <c r="D679" s="861"/>
      <c r="E679" s="861"/>
      <c r="F679" s="861"/>
      <c r="G679" s="861"/>
      <c r="H679" s="861"/>
      <c r="I679" s="861"/>
      <c r="J679" s="861"/>
    </row>
    <row r="680" spans="1:17" x14ac:dyDescent="0.25">
      <c r="A680" s="862"/>
      <c r="B680" s="862"/>
      <c r="C680" s="862"/>
      <c r="D680" s="862"/>
      <c r="E680" s="862"/>
      <c r="F680" s="862"/>
      <c r="I680" s="850" t="s">
        <v>172</v>
      </c>
      <c r="J680" s="850"/>
    </row>
    <row r="681" spans="1:17" ht="56.25" x14ac:dyDescent="0.25">
      <c r="A681" s="167" t="s">
        <v>24</v>
      </c>
      <c r="B681" s="167" t="s">
        <v>14</v>
      </c>
      <c r="C681" s="167" t="s">
        <v>78</v>
      </c>
      <c r="D681" s="167" t="s">
        <v>27</v>
      </c>
      <c r="E681" s="167" t="s">
        <v>79</v>
      </c>
      <c r="F681" s="167" t="s">
        <v>7</v>
      </c>
      <c r="I681" s="133" t="s">
        <v>115</v>
      </c>
      <c r="J681" s="133" t="s">
        <v>173</v>
      </c>
      <c r="K681" s="81"/>
    </row>
    <row r="682" spans="1:17" x14ac:dyDescent="0.25">
      <c r="A682" s="113">
        <v>1</v>
      </c>
      <c r="B682" s="113">
        <v>2</v>
      </c>
      <c r="C682" s="113">
        <v>3</v>
      </c>
      <c r="D682" s="113">
        <v>4</v>
      </c>
      <c r="E682" s="113">
        <v>5</v>
      </c>
      <c r="F682" s="113">
        <v>6</v>
      </c>
      <c r="G682" s="78"/>
      <c r="H682" s="78"/>
      <c r="I682" s="138"/>
      <c r="J682" s="138"/>
    </row>
    <row r="683" spans="1:17" x14ac:dyDescent="0.25">
      <c r="A683" s="167">
        <v>1</v>
      </c>
      <c r="B683" s="10"/>
      <c r="C683" s="167"/>
      <c r="D683" s="167"/>
      <c r="E683" s="165" t="e">
        <f>F683/D683</f>
        <v>#DIV/0!</v>
      </c>
      <c r="F683" s="165"/>
      <c r="I683" s="138"/>
      <c r="J683" s="138"/>
    </row>
    <row r="684" spans="1:17" s="78" customFormat="1" x14ac:dyDescent="0.25">
      <c r="A684" s="167">
        <v>2</v>
      </c>
      <c r="B684" s="10"/>
      <c r="C684" s="14"/>
      <c r="D684" s="14"/>
      <c r="E684" s="165" t="e">
        <f t="shared" ref="E684:E685" si="14">F684/D684</f>
        <v>#DIV/0!</v>
      </c>
      <c r="F684" s="165"/>
      <c r="G684" s="67"/>
      <c r="H684" s="67"/>
      <c r="I684" s="138"/>
      <c r="J684" s="138"/>
      <c r="K684" s="79"/>
      <c r="O684" s="188"/>
      <c r="P684" s="188"/>
      <c r="Q684" s="188"/>
    </row>
    <row r="685" spans="1:17" x14ac:dyDescent="0.25">
      <c r="A685" s="167">
        <v>3</v>
      </c>
      <c r="B685" s="10"/>
      <c r="C685" s="167"/>
      <c r="D685" s="167"/>
      <c r="E685" s="165" t="e">
        <f t="shared" si="14"/>
        <v>#DIV/0!</v>
      </c>
      <c r="F685" s="165"/>
      <c r="I685" s="138"/>
      <c r="J685" s="138"/>
    </row>
    <row r="686" spans="1:17" x14ac:dyDescent="0.25">
      <c r="A686" s="144"/>
      <c r="B686" s="145" t="s">
        <v>20</v>
      </c>
      <c r="C686" s="144" t="s">
        <v>21</v>
      </c>
      <c r="D686" s="144" t="s">
        <v>21</v>
      </c>
      <c r="E686" s="144" t="s">
        <v>21</v>
      </c>
      <c r="F686" s="146">
        <f>F685+F684+F683</f>
        <v>0</v>
      </c>
      <c r="I686" s="135">
        <f>SUM(I683:I685)</f>
        <v>0</v>
      </c>
      <c r="J686" s="135">
        <f>SUM(J683:J685)</f>
        <v>0</v>
      </c>
    </row>
    <row r="687" spans="1:17" x14ac:dyDescent="0.25">
      <c r="A687" s="30"/>
      <c r="B687" s="31"/>
      <c r="C687" s="30"/>
      <c r="D687" s="30"/>
      <c r="E687" s="30"/>
      <c r="F687" s="30"/>
    </row>
    <row r="688" spans="1:17" x14ac:dyDescent="0.25">
      <c r="A688" s="30"/>
      <c r="B688" s="31"/>
      <c r="C688" s="30"/>
      <c r="D688" s="30"/>
      <c r="E688" s="30"/>
      <c r="F688" s="30"/>
    </row>
    <row r="689" spans="1:17" x14ac:dyDescent="0.25">
      <c r="A689" s="863" t="s">
        <v>181</v>
      </c>
      <c r="B689" s="863"/>
      <c r="C689" s="863"/>
      <c r="D689" s="863"/>
      <c r="E689" s="863"/>
      <c r="F689" s="863"/>
      <c r="G689" s="863"/>
      <c r="H689" s="863"/>
      <c r="I689" s="863"/>
      <c r="J689" s="863"/>
    </row>
    <row r="690" spans="1:17" x14ac:dyDescent="0.25">
      <c r="A690" s="30"/>
      <c r="B690" s="31"/>
      <c r="C690" s="30"/>
      <c r="D690" s="30"/>
      <c r="E690" s="30"/>
      <c r="F690" s="30"/>
    </row>
    <row r="691" spans="1:17" x14ac:dyDescent="0.25">
      <c r="A691" s="865" t="s">
        <v>142</v>
      </c>
      <c r="B691" s="865"/>
      <c r="C691" s="865"/>
      <c r="D691" s="865"/>
      <c r="E691" s="865"/>
      <c r="F691" s="865"/>
      <c r="G691" s="865"/>
      <c r="H691" s="865"/>
      <c r="I691" s="865"/>
      <c r="J691" s="865"/>
      <c r="K691" s="123"/>
    </row>
    <row r="692" spans="1:17" x14ac:dyDescent="0.25">
      <c r="A692" s="166"/>
      <c r="B692" s="34"/>
      <c r="C692" s="166"/>
      <c r="D692" s="166"/>
      <c r="E692" s="166"/>
      <c r="F692" s="166"/>
      <c r="I692" s="850" t="s">
        <v>172</v>
      </c>
      <c r="J692" s="850"/>
    </row>
    <row r="693" spans="1:17" ht="56.25" x14ac:dyDescent="0.25">
      <c r="A693" s="167" t="s">
        <v>24</v>
      </c>
      <c r="B693" s="167" t="s">
        <v>14</v>
      </c>
      <c r="C693" s="167" t="s">
        <v>65</v>
      </c>
      <c r="D693" s="167" t="s">
        <v>59</v>
      </c>
      <c r="E693" s="167" t="s">
        <v>60</v>
      </c>
      <c r="F693" s="167" t="s">
        <v>159</v>
      </c>
      <c r="I693" s="133" t="s">
        <v>115</v>
      </c>
      <c r="J693" s="133" t="s">
        <v>173</v>
      </c>
      <c r="K693" s="122"/>
    </row>
    <row r="694" spans="1:17" x14ac:dyDescent="0.25">
      <c r="A694" s="113">
        <v>1</v>
      </c>
      <c r="B694" s="113">
        <v>2</v>
      </c>
      <c r="C694" s="113">
        <v>3</v>
      </c>
      <c r="D694" s="113">
        <v>4</v>
      </c>
      <c r="E694" s="113">
        <v>5</v>
      </c>
      <c r="F694" s="113">
        <v>6</v>
      </c>
      <c r="G694" s="78"/>
      <c r="H694" s="78"/>
      <c r="I694" s="138"/>
      <c r="J694" s="138"/>
    </row>
    <row r="695" spans="1:17" x14ac:dyDescent="0.25">
      <c r="A695" s="167">
        <v>1</v>
      </c>
      <c r="B695" s="10" t="s">
        <v>61</v>
      </c>
      <c r="C695" s="167"/>
      <c r="D695" s="167"/>
      <c r="E695" s="165" t="e">
        <f>F695/D695/C695</f>
        <v>#DIV/0!</v>
      </c>
      <c r="F695" s="165"/>
      <c r="I695" s="138"/>
      <c r="J695" s="138"/>
    </row>
    <row r="696" spans="1:17" s="78" customFormat="1" ht="69.75" x14ac:dyDescent="0.25">
      <c r="A696" s="167">
        <v>2</v>
      </c>
      <c r="B696" s="10" t="s">
        <v>62</v>
      </c>
      <c r="C696" s="167"/>
      <c r="D696" s="167"/>
      <c r="E696" s="165" t="e">
        <f t="shared" ref="E696:E700" si="15">F696/D696/C696</f>
        <v>#DIV/0!</v>
      </c>
      <c r="F696" s="165"/>
      <c r="G696" s="67"/>
      <c r="H696" s="67"/>
      <c r="I696" s="138"/>
      <c r="J696" s="138"/>
      <c r="K696" s="79"/>
      <c r="O696" s="188"/>
      <c r="P696" s="188"/>
      <c r="Q696" s="188"/>
    </row>
    <row r="697" spans="1:17" ht="69.75" x14ac:dyDescent="0.25">
      <c r="A697" s="167">
        <v>3</v>
      </c>
      <c r="B697" s="10" t="s">
        <v>63</v>
      </c>
      <c r="C697" s="167"/>
      <c r="D697" s="167"/>
      <c r="E697" s="165" t="e">
        <f t="shared" si="15"/>
        <v>#DIV/0!</v>
      </c>
      <c r="F697" s="165"/>
      <c r="I697" s="138"/>
      <c r="J697" s="138"/>
    </row>
    <row r="698" spans="1:17" x14ac:dyDescent="0.25">
      <c r="A698" s="167">
        <v>4</v>
      </c>
      <c r="B698" s="10" t="s">
        <v>64</v>
      </c>
      <c r="C698" s="167"/>
      <c r="D698" s="167"/>
      <c r="E698" s="165" t="e">
        <f t="shared" si="15"/>
        <v>#DIV/0!</v>
      </c>
      <c r="F698" s="165"/>
      <c r="I698" s="140"/>
      <c r="J698" s="140"/>
    </row>
    <row r="699" spans="1:17" ht="116.25" x14ac:dyDescent="0.25">
      <c r="A699" s="167">
        <v>5</v>
      </c>
      <c r="B699" s="10" t="s">
        <v>90</v>
      </c>
      <c r="C699" s="167"/>
      <c r="D699" s="167"/>
      <c r="E699" s="165" t="e">
        <f t="shared" si="15"/>
        <v>#DIV/0!</v>
      </c>
      <c r="F699" s="165"/>
      <c r="I699" s="138"/>
      <c r="J699" s="138"/>
    </row>
    <row r="700" spans="1:17" x14ac:dyDescent="0.25">
      <c r="A700" s="167">
        <v>6</v>
      </c>
      <c r="B700" s="10" t="s">
        <v>91</v>
      </c>
      <c r="C700" s="167"/>
      <c r="D700" s="167"/>
      <c r="E700" s="165" t="e">
        <f t="shared" si="15"/>
        <v>#DIV/0!</v>
      </c>
      <c r="F700" s="165"/>
      <c r="I700" s="138"/>
      <c r="J700" s="138"/>
    </row>
    <row r="701" spans="1:17" x14ac:dyDescent="0.25">
      <c r="A701" s="144"/>
      <c r="B701" s="145" t="s">
        <v>20</v>
      </c>
      <c r="C701" s="144" t="s">
        <v>21</v>
      </c>
      <c r="D701" s="144" t="s">
        <v>21</v>
      </c>
      <c r="E701" s="144" t="s">
        <v>21</v>
      </c>
      <c r="F701" s="146">
        <f>F700+F699+F698+F697+F696+F695</f>
        <v>0</v>
      </c>
      <c r="I701" s="135">
        <f>SUM(I695:I700)</f>
        <v>0</v>
      </c>
      <c r="J701" s="135">
        <f>SUM(J695:J700)</f>
        <v>0</v>
      </c>
    </row>
    <row r="702" spans="1:17" x14ac:dyDescent="0.25">
      <c r="A702" s="17"/>
      <c r="B702" s="11"/>
      <c r="C702" s="17"/>
      <c r="D702" s="17"/>
      <c r="E702" s="17"/>
      <c r="F702" s="17"/>
    </row>
    <row r="703" spans="1:17" x14ac:dyDescent="0.25">
      <c r="A703" s="865" t="s">
        <v>143</v>
      </c>
      <c r="B703" s="865"/>
      <c r="C703" s="865"/>
      <c r="D703" s="865"/>
      <c r="E703" s="865"/>
      <c r="F703" s="865"/>
      <c r="G703" s="865"/>
      <c r="H703" s="865"/>
      <c r="I703" s="865"/>
      <c r="J703" s="865"/>
    </row>
    <row r="704" spans="1:17" x14ac:dyDescent="0.25">
      <c r="A704" s="163"/>
      <c r="B704" s="24"/>
      <c r="C704" s="163"/>
      <c r="D704" s="163"/>
      <c r="E704" s="163"/>
      <c r="F704" s="17"/>
      <c r="I704" s="850" t="s">
        <v>172</v>
      </c>
      <c r="J704" s="850"/>
    </row>
    <row r="705" spans="1:17" ht="56.25" x14ac:dyDescent="0.25">
      <c r="A705" s="167" t="s">
        <v>24</v>
      </c>
      <c r="B705" s="167" t="s">
        <v>14</v>
      </c>
      <c r="C705" s="167" t="s">
        <v>66</v>
      </c>
      <c r="D705" s="167" t="s">
        <v>145</v>
      </c>
      <c r="E705" s="169" t="s">
        <v>107</v>
      </c>
      <c r="F705" s="167" t="s">
        <v>144</v>
      </c>
      <c r="I705" s="133" t="s">
        <v>115</v>
      </c>
      <c r="J705" s="133" t="s">
        <v>173</v>
      </c>
      <c r="K705" s="122"/>
    </row>
    <row r="706" spans="1:17" x14ac:dyDescent="0.25">
      <c r="A706" s="113">
        <v>1</v>
      </c>
      <c r="B706" s="113">
        <v>2</v>
      </c>
      <c r="C706" s="113">
        <v>3</v>
      </c>
      <c r="D706" s="113">
        <v>4</v>
      </c>
      <c r="E706" s="1">
        <v>5</v>
      </c>
      <c r="F706" s="113">
        <v>6</v>
      </c>
      <c r="G706" s="78"/>
      <c r="H706" s="78"/>
      <c r="I706" s="132"/>
      <c r="J706" s="132"/>
    </row>
    <row r="707" spans="1:17" ht="46.5" x14ac:dyDescent="0.25">
      <c r="A707" s="167">
        <v>1</v>
      </c>
      <c r="B707" s="10" t="s">
        <v>87</v>
      </c>
      <c r="C707" s="167"/>
      <c r="D707" s="165" t="e">
        <f>F707/C707</f>
        <v>#DIV/0!</v>
      </c>
      <c r="E707" s="169" t="s">
        <v>12</v>
      </c>
      <c r="F707" s="165"/>
      <c r="I707" s="138"/>
      <c r="J707" s="138"/>
    </row>
    <row r="708" spans="1:17" s="78" customFormat="1" ht="46.5" x14ac:dyDescent="0.25">
      <c r="A708" s="167">
        <v>2</v>
      </c>
      <c r="B708" s="10" t="s">
        <v>198</v>
      </c>
      <c r="C708" s="167" t="s">
        <v>12</v>
      </c>
      <c r="D708" s="165"/>
      <c r="E708" s="169" t="e">
        <f>F708/D708</f>
        <v>#DIV/0!</v>
      </c>
      <c r="F708" s="165"/>
      <c r="G708" s="67"/>
      <c r="H708" s="67"/>
      <c r="I708" s="138"/>
      <c r="J708" s="138"/>
      <c r="K708" s="79"/>
      <c r="O708" s="188"/>
      <c r="P708" s="188"/>
      <c r="Q708" s="188"/>
    </row>
    <row r="709" spans="1:17" x14ac:dyDescent="0.25">
      <c r="A709" s="144"/>
      <c r="B709" s="145" t="s">
        <v>20</v>
      </c>
      <c r="C709" s="144" t="s">
        <v>12</v>
      </c>
      <c r="D709" s="144" t="s">
        <v>12</v>
      </c>
      <c r="E709" s="144" t="s">
        <v>12</v>
      </c>
      <c r="F709" s="146">
        <f>F707+F708</f>
        <v>0</v>
      </c>
      <c r="I709" s="131">
        <f>SUM(I707:I708)</f>
        <v>0</v>
      </c>
      <c r="J709" s="131">
        <f>SUM(J707:J708)</f>
        <v>0</v>
      </c>
    </row>
    <row r="710" spans="1:17" x14ac:dyDescent="0.25">
      <c r="A710" s="17"/>
      <c r="B710" s="11"/>
      <c r="C710" s="17"/>
      <c r="D710" s="17"/>
      <c r="E710" s="17"/>
      <c r="F710" s="17"/>
    </row>
    <row r="711" spans="1:17" x14ac:dyDescent="0.25">
      <c r="A711" s="861" t="s">
        <v>146</v>
      </c>
      <c r="B711" s="861"/>
      <c r="C711" s="861"/>
      <c r="D711" s="861"/>
      <c r="E711" s="861"/>
      <c r="F711" s="861"/>
      <c r="G711" s="861"/>
      <c r="H711" s="861"/>
      <c r="I711" s="861"/>
      <c r="J711" s="861"/>
    </row>
    <row r="712" spans="1:17" x14ac:dyDescent="0.25">
      <c r="A712" s="172"/>
      <c r="B712" s="172"/>
      <c r="C712" s="172"/>
      <c r="D712" s="172"/>
      <c r="E712" s="172"/>
      <c r="F712" s="172"/>
      <c r="G712" s="172"/>
      <c r="H712" s="172"/>
      <c r="I712" s="850" t="s">
        <v>172</v>
      </c>
      <c r="J712" s="850"/>
    </row>
    <row r="713" spans="1:17" s="17" customFormat="1" ht="56.25" x14ac:dyDescent="0.25">
      <c r="A713" s="167" t="s">
        <v>24</v>
      </c>
      <c r="B713" s="167" t="s">
        <v>0</v>
      </c>
      <c r="C713" s="167" t="s">
        <v>69</v>
      </c>
      <c r="D713" s="167" t="s">
        <v>67</v>
      </c>
      <c r="E713" s="167" t="s">
        <v>70</v>
      </c>
      <c r="F713" s="167" t="s">
        <v>7</v>
      </c>
      <c r="I713" s="133" t="s">
        <v>115</v>
      </c>
      <c r="J713" s="133" t="s">
        <v>173</v>
      </c>
      <c r="K713" s="81"/>
      <c r="O713" s="20"/>
      <c r="P713" s="20"/>
      <c r="Q713" s="20"/>
    </row>
    <row r="714" spans="1:17" s="17" customFormat="1" x14ac:dyDescent="0.25">
      <c r="A714" s="113">
        <v>1</v>
      </c>
      <c r="B714" s="113">
        <v>2</v>
      </c>
      <c r="C714" s="113">
        <v>4</v>
      </c>
      <c r="D714" s="113">
        <v>5</v>
      </c>
      <c r="E714" s="113">
        <v>6</v>
      </c>
      <c r="F714" s="113">
        <v>7</v>
      </c>
      <c r="G714" s="1"/>
      <c r="H714" s="1"/>
      <c r="I714" s="135"/>
      <c r="J714" s="135"/>
      <c r="K714" s="19"/>
      <c r="O714" s="20"/>
      <c r="P714" s="20"/>
      <c r="Q714" s="20"/>
    </row>
    <row r="715" spans="1:17" s="17" customFormat="1" x14ac:dyDescent="0.25">
      <c r="A715" s="167">
        <v>1</v>
      </c>
      <c r="B715" s="10" t="s">
        <v>92</v>
      </c>
      <c r="C715" s="165" t="e">
        <f>F715/D715</f>
        <v>#DIV/0!</v>
      </c>
      <c r="D715" s="165"/>
      <c r="E715" s="165"/>
      <c r="F715" s="165"/>
      <c r="I715" s="138"/>
      <c r="J715" s="138"/>
      <c r="K715" s="19"/>
      <c r="O715" s="20"/>
      <c r="P715" s="20"/>
      <c r="Q715" s="20"/>
    </row>
    <row r="716" spans="1:17" s="1" customFormat="1" x14ac:dyDescent="0.25">
      <c r="A716" s="167">
        <v>2</v>
      </c>
      <c r="B716" s="10" t="s">
        <v>68</v>
      </c>
      <c r="C716" s="165" t="e">
        <f t="shared" ref="C716:C719" si="16">F716/D716</f>
        <v>#DIV/0!</v>
      </c>
      <c r="D716" s="165"/>
      <c r="E716" s="165"/>
      <c r="F716" s="165"/>
      <c r="G716" s="17"/>
      <c r="H716" s="17"/>
      <c r="I716" s="138"/>
      <c r="J716" s="138"/>
      <c r="K716" s="104"/>
      <c r="O716" s="191"/>
      <c r="P716" s="191"/>
      <c r="Q716" s="191"/>
    </row>
    <row r="717" spans="1:17" s="17" customFormat="1" x14ac:dyDescent="0.25">
      <c r="A717" s="167">
        <v>3</v>
      </c>
      <c r="B717" s="10" t="s">
        <v>93</v>
      </c>
      <c r="C717" s="165" t="e">
        <f t="shared" si="16"/>
        <v>#DIV/0!</v>
      </c>
      <c r="D717" s="165"/>
      <c r="E717" s="165"/>
      <c r="F717" s="165"/>
      <c r="I717" s="138"/>
      <c r="J717" s="138"/>
      <c r="K717" s="19"/>
      <c r="O717" s="20"/>
      <c r="P717" s="20"/>
      <c r="Q717" s="20"/>
    </row>
    <row r="718" spans="1:17" s="17" customFormat="1" x14ac:dyDescent="0.25">
      <c r="A718" s="167">
        <v>4</v>
      </c>
      <c r="B718" s="10" t="s">
        <v>94</v>
      </c>
      <c r="C718" s="165" t="e">
        <f t="shared" si="16"/>
        <v>#DIV/0!</v>
      </c>
      <c r="D718" s="165"/>
      <c r="E718" s="165"/>
      <c r="F718" s="165"/>
      <c r="I718" s="138"/>
      <c r="J718" s="138"/>
      <c r="K718" s="19"/>
      <c r="O718" s="20"/>
      <c r="P718" s="20"/>
      <c r="Q718" s="20"/>
    </row>
    <row r="719" spans="1:17" s="17" customFormat="1" x14ac:dyDescent="0.25">
      <c r="A719" s="167">
        <v>5</v>
      </c>
      <c r="B719" s="10" t="s">
        <v>192</v>
      </c>
      <c r="C719" s="165" t="e">
        <f t="shared" si="16"/>
        <v>#DIV/0!</v>
      </c>
      <c r="D719" s="165"/>
      <c r="E719" s="165"/>
      <c r="F719" s="165"/>
      <c r="I719" s="138"/>
      <c r="J719" s="138"/>
      <c r="K719" s="19"/>
      <c r="O719" s="20"/>
      <c r="P719" s="20"/>
      <c r="Q719" s="20"/>
    </row>
    <row r="720" spans="1:17" s="17" customFormat="1" x14ac:dyDescent="0.25">
      <c r="A720" s="144"/>
      <c r="B720" s="145" t="s">
        <v>20</v>
      </c>
      <c r="C720" s="144" t="s">
        <v>21</v>
      </c>
      <c r="D720" s="144" t="s">
        <v>21</v>
      </c>
      <c r="E720" s="144" t="s">
        <v>21</v>
      </c>
      <c r="F720" s="146">
        <f>SUM(F715:F719)</f>
        <v>0</v>
      </c>
      <c r="I720" s="135">
        <f>SUM(I715:I719)</f>
        <v>0</v>
      </c>
      <c r="J720" s="135">
        <f>SUM(J715:J719)</f>
        <v>0</v>
      </c>
      <c r="K720" s="19"/>
      <c r="O720" s="20"/>
      <c r="P720" s="20"/>
      <c r="Q720" s="20"/>
    </row>
    <row r="721" spans="1:17" s="17" customFormat="1" x14ac:dyDescent="0.25">
      <c r="B721" s="11"/>
      <c r="G721" s="67"/>
      <c r="H721" s="67"/>
      <c r="I721" s="67"/>
      <c r="J721" s="67"/>
      <c r="K721" s="19"/>
      <c r="O721" s="20"/>
      <c r="P721" s="20"/>
      <c r="Q721" s="20"/>
    </row>
    <row r="722" spans="1:17" s="17" customFormat="1" x14ac:dyDescent="0.25">
      <c r="A722" s="866" t="s">
        <v>140</v>
      </c>
      <c r="B722" s="866"/>
      <c r="C722" s="866"/>
      <c r="D722" s="866"/>
      <c r="E722" s="866"/>
      <c r="F722" s="866"/>
      <c r="G722" s="866"/>
      <c r="H722" s="866"/>
      <c r="I722" s="866"/>
      <c r="J722" s="866"/>
      <c r="K722" s="19"/>
      <c r="O722" s="20"/>
      <c r="P722" s="20"/>
      <c r="Q722" s="20"/>
    </row>
    <row r="723" spans="1:17" x14ac:dyDescent="0.25">
      <c r="A723" s="32"/>
      <c r="B723" s="11"/>
      <c r="C723" s="17"/>
      <c r="D723" s="17"/>
      <c r="E723" s="17"/>
      <c r="F723" s="17"/>
      <c r="I723" s="850" t="s">
        <v>172</v>
      </c>
      <c r="J723" s="850"/>
    </row>
    <row r="724" spans="1:17" ht="56.25" x14ac:dyDescent="0.25">
      <c r="A724" s="167" t="s">
        <v>24</v>
      </c>
      <c r="B724" s="167" t="s">
        <v>14</v>
      </c>
      <c r="C724" s="167" t="s">
        <v>71</v>
      </c>
      <c r="D724" s="167" t="s">
        <v>72</v>
      </c>
      <c r="E724" s="167" t="s">
        <v>147</v>
      </c>
      <c r="I724" s="133" t="s">
        <v>115</v>
      </c>
      <c r="J724" s="133" t="s">
        <v>173</v>
      </c>
      <c r="K724" s="127"/>
    </row>
    <row r="725" spans="1:17" x14ac:dyDescent="0.25">
      <c r="A725" s="113">
        <v>1</v>
      </c>
      <c r="B725" s="113">
        <v>2</v>
      </c>
      <c r="C725" s="113">
        <v>3</v>
      </c>
      <c r="D725" s="113">
        <v>4</v>
      </c>
      <c r="E725" s="113">
        <v>5</v>
      </c>
      <c r="F725" s="78"/>
      <c r="G725" s="78"/>
      <c r="H725" s="78"/>
      <c r="I725" s="135"/>
      <c r="J725" s="135"/>
    </row>
    <row r="726" spans="1:17" x14ac:dyDescent="0.25">
      <c r="A726" s="167">
        <v>1</v>
      </c>
      <c r="B726" s="10"/>
      <c r="C726" s="167"/>
      <c r="D726" s="13"/>
      <c r="E726" s="165"/>
      <c r="I726" s="138"/>
      <c r="J726" s="138"/>
    </row>
    <row r="727" spans="1:17" s="78" customFormat="1" x14ac:dyDescent="0.25">
      <c r="A727" s="167">
        <v>2</v>
      </c>
      <c r="B727" s="10"/>
      <c r="C727" s="167"/>
      <c r="D727" s="13"/>
      <c r="E727" s="165"/>
      <c r="F727" s="67"/>
      <c r="G727" s="67"/>
      <c r="H727" s="67"/>
      <c r="I727" s="138"/>
      <c r="J727" s="138"/>
      <c r="K727" s="79"/>
      <c r="O727" s="188"/>
      <c r="P727" s="188"/>
      <c r="Q727" s="188"/>
    </row>
    <row r="728" spans="1:17" x14ac:dyDescent="0.25">
      <c r="A728" s="167">
        <v>3</v>
      </c>
      <c r="B728" s="10"/>
      <c r="C728" s="167"/>
      <c r="D728" s="13"/>
      <c r="E728" s="165"/>
      <c r="I728" s="138"/>
      <c r="J728" s="138"/>
      <c r="P728" s="106"/>
      <c r="Q728" s="195"/>
    </row>
    <row r="729" spans="1:17" x14ac:dyDescent="0.25">
      <c r="A729" s="167">
        <v>4</v>
      </c>
      <c r="B729" s="10"/>
      <c r="C729" s="167"/>
      <c r="D729" s="13"/>
      <c r="E729" s="165"/>
      <c r="I729" s="138"/>
      <c r="J729" s="138"/>
      <c r="P729" s="106"/>
      <c r="Q729" s="195"/>
    </row>
    <row r="730" spans="1:17" x14ac:dyDescent="0.25">
      <c r="A730" s="144"/>
      <c r="B730" s="145" t="s">
        <v>20</v>
      </c>
      <c r="C730" s="144" t="s">
        <v>21</v>
      </c>
      <c r="D730" s="144" t="s">
        <v>21</v>
      </c>
      <c r="E730" s="146">
        <f>SUM(E726:E729)</f>
        <v>0</v>
      </c>
      <c r="I730" s="135">
        <f>SUM(I726:I729)</f>
        <v>0</v>
      </c>
      <c r="J730" s="135">
        <f>SUM(J726:J729)</f>
        <v>0</v>
      </c>
      <c r="P730" s="106"/>
      <c r="Q730" s="195"/>
    </row>
    <row r="731" spans="1:17" x14ac:dyDescent="0.25">
      <c r="A731" s="17"/>
      <c r="B731" s="11"/>
      <c r="C731" s="17"/>
      <c r="D731" s="17"/>
      <c r="E731" s="17"/>
      <c r="F731" s="17"/>
      <c r="P731" s="106"/>
      <c r="Q731" s="195"/>
    </row>
    <row r="732" spans="1:17" x14ac:dyDescent="0.25">
      <c r="A732" s="860" t="s">
        <v>118</v>
      </c>
      <c r="B732" s="860"/>
      <c r="C732" s="860"/>
      <c r="D732" s="860"/>
      <c r="E732" s="860"/>
      <c r="F732" s="860"/>
      <c r="G732" s="860"/>
      <c r="H732" s="860"/>
      <c r="I732" s="860"/>
      <c r="J732" s="860"/>
      <c r="P732" s="106"/>
    </row>
    <row r="733" spans="1:17" x14ac:dyDescent="0.25">
      <c r="A733" s="30"/>
      <c r="B733" s="11"/>
      <c r="C733" s="17"/>
      <c r="D733" s="17"/>
      <c r="E733" s="17"/>
      <c r="F733" s="17"/>
      <c r="P733" s="106"/>
    </row>
    <row r="734" spans="1:17" x14ac:dyDescent="0.25">
      <c r="A734" s="30"/>
      <c r="B734" s="11"/>
      <c r="C734" s="17"/>
      <c r="D734" s="17"/>
      <c r="E734" s="17"/>
      <c r="F734" s="17"/>
      <c r="I734" s="850" t="s">
        <v>172</v>
      </c>
      <c r="J734" s="850"/>
      <c r="K734" s="128"/>
    </row>
    <row r="735" spans="1:17" ht="56.25" x14ac:dyDescent="0.25">
      <c r="A735" s="167" t="s">
        <v>24</v>
      </c>
      <c r="B735" s="167" t="s">
        <v>14</v>
      </c>
      <c r="C735" s="167" t="s">
        <v>74</v>
      </c>
      <c r="D735" s="167" t="s">
        <v>117</v>
      </c>
      <c r="F735" s="17"/>
      <c r="I735" s="133" t="s">
        <v>115</v>
      </c>
      <c r="J735" s="133" t="s">
        <v>173</v>
      </c>
      <c r="P735" s="106"/>
    </row>
    <row r="736" spans="1:17" x14ac:dyDescent="0.25">
      <c r="A736" s="113">
        <v>1</v>
      </c>
      <c r="B736" s="113">
        <v>2</v>
      </c>
      <c r="C736" s="113">
        <v>3</v>
      </c>
      <c r="D736" s="113">
        <v>4</v>
      </c>
      <c r="E736" s="78"/>
      <c r="F736" s="1"/>
      <c r="G736" s="78"/>
      <c r="H736" s="78"/>
      <c r="I736" s="135"/>
      <c r="J736" s="135"/>
      <c r="P736" s="106"/>
    </row>
    <row r="737" spans="1:17" x14ac:dyDescent="0.25">
      <c r="A737" s="167"/>
      <c r="B737" s="15"/>
      <c r="C737" s="13"/>
      <c r="D737" s="165"/>
      <c r="F737" s="17"/>
      <c r="I737" s="138"/>
      <c r="J737" s="138"/>
      <c r="P737" s="106"/>
    </row>
    <row r="738" spans="1:17" s="78" customFormat="1" x14ac:dyDescent="0.25">
      <c r="A738" s="167"/>
      <c r="B738" s="15"/>
      <c r="C738" s="13"/>
      <c r="D738" s="165"/>
      <c r="E738" s="67"/>
      <c r="F738" s="36"/>
      <c r="G738" s="67"/>
      <c r="H738" s="67"/>
      <c r="I738" s="138"/>
      <c r="J738" s="138"/>
      <c r="K738" s="79"/>
      <c r="O738" s="188"/>
      <c r="P738" s="186"/>
      <c r="Q738" s="188"/>
    </row>
    <row r="739" spans="1:17" x14ac:dyDescent="0.25">
      <c r="A739" s="167"/>
      <c r="B739" s="15"/>
      <c r="C739" s="13"/>
      <c r="D739" s="165"/>
      <c r="F739" s="17"/>
      <c r="I739" s="138"/>
      <c r="J739" s="138"/>
      <c r="P739" s="106"/>
      <c r="Q739" s="195"/>
    </row>
    <row r="740" spans="1:17" x14ac:dyDescent="0.25">
      <c r="A740" s="167"/>
      <c r="B740" s="15"/>
      <c r="C740" s="13"/>
      <c r="D740" s="165"/>
      <c r="F740" s="17"/>
      <c r="I740" s="138"/>
      <c r="J740" s="138"/>
      <c r="P740" s="106"/>
      <c r="Q740" s="195"/>
    </row>
    <row r="741" spans="1:17" x14ac:dyDescent="0.25">
      <c r="A741" s="144"/>
      <c r="B741" s="145" t="s">
        <v>20</v>
      </c>
      <c r="C741" s="144" t="s">
        <v>21</v>
      </c>
      <c r="D741" s="146">
        <f>SUM(D737:D740)</f>
        <v>0</v>
      </c>
      <c r="F741" s="17"/>
      <c r="I741" s="135">
        <f>SUM(I737:I740)</f>
        <v>0</v>
      </c>
      <c r="J741" s="135">
        <f>SUM(J737:J740)</f>
        <v>0</v>
      </c>
      <c r="P741" s="106"/>
      <c r="Q741" s="195"/>
    </row>
    <row r="742" spans="1:17" x14ac:dyDescent="0.25">
      <c r="A742" s="35"/>
      <c r="B742" s="11"/>
      <c r="C742" s="17"/>
      <c r="D742" s="17"/>
      <c r="E742" s="17"/>
      <c r="F742" s="17"/>
      <c r="P742" s="106"/>
      <c r="Q742" s="195"/>
    </row>
    <row r="743" spans="1:17" x14ac:dyDescent="0.25">
      <c r="A743" s="864" t="s">
        <v>148</v>
      </c>
      <c r="B743" s="864"/>
      <c r="C743" s="864"/>
      <c r="D743" s="864"/>
      <c r="E743" s="864"/>
      <c r="F743" s="864"/>
      <c r="G743" s="864"/>
      <c r="H743" s="864"/>
      <c r="I743" s="864"/>
      <c r="J743" s="864"/>
      <c r="P743" s="106"/>
    </row>
    <row r="744" spans="1:17" x14ac:dyDescent="0.25">
      <c r="A744" s="30"/>
      <c r="B744" s="11"/>
      <c r="C744" s="17"/>
      <c r="D744" s="17"/>
      <c r="E744" s="17"/>
      <c r="F744" s="17"/>
      <c r="P744" s="106"/>
    </row>
    <row r="745" spans="1:17" x14ac:dyDescent="0.25">
      <c r="A745" s="30"/>
      <c r="B745" s="11"/>
      <c r="C745" s="17"/>
      <c r="D745" s="17"/>
      <c r="E745" s="17"/>
      <c r="F745" s="17"/>
      <c r="I745" s="850" t="s">
        <v>172</v>
      </c>
      <c r="J745" s="850"/>
      <c r="K745" s="129"/>
      <c r="P745" s="106"/>
    </row>
    <row r="746" spans="1:17" ht="56.25" x14ac:dyDescent="0.25">
      <c r="A746" s="167" t="s">
        <v>24</v>
      </c>
      <c r="B746" s="167" t="s">
        <v>14</v>
      </c>
      <c r="C746" s="167" t="s">
        <v>74</v>
      </c>
      <c r="D746" s="167" t="s">
        <v>117</v>
      </c>
      <c r="F746" s="17"/>
      <c r="I746" s="133" t="s">
        <v>115</v>
      </c>
      <c r="J746" s="133" t="s">
        <v>173</v>
      </c>
      <c r="P746" s="106"/>
    </row>
    <row r="747" spans="1:17" x14ac:dyDescent="0.25">
      <c r="A747" s="113">
        <v>1</v>
      </c>
      <c r="B747" s="113">
        <v>2</v>
      </c>
      <c r="C747" s="113">
        <v>3</v>
      </c>
      <c r="D747" s="113">
        <v>4</v>
      </c>
      <c r="E747" s="78"/>
      <c r="F747" s="1"/>
      <c r="G747" s="78"/>
      <c r="H747" s="78"/>
      <c r="I747" s="135"/>
      <c r="J747" s="135"/>
      <c r="P747" s="106"/>
    </row>
    <row r="748" spans="1:17" x14ac:dyDescent="0.25">
      <c r="A748" s="167">
        <v>1</v>
      </c>
      <c r="B748" s="15"/>
      <c r="C748" s="13"/>
      <c r="D748" s="165"/>
      <c r="F748" s="17"/>
      <c r="G748" s="75"/>
      <c r="I748" s="138"/>
      <c r="J748" s="138"/>
      <c r="P748" s="106"/>
    </row>
    <row r="749" spans="1:17" s="78" customFormat="1" x14ac:dyDescent="0.25">
      <c r="A749" s="167">
        <v>2</v>
      </c>
      <c r="B749" s="15"/>
      <c r="C749" s="13"/>
      <c r="D749" s="165"/>
      <c r="E749" s="67"/>
      <c r="F749" s="17"/>
      <c r="G749" s="67"/>
      <c r="H749" s="67"/>
      <c r="I749" s="138"/>
      <c r="J749" s="138"/>
      <c r="K749" s="79"/>
      <c r="O749" s="188"/>
      <c r="P749" s="186"/>
      <c r="Q749" s="188"/>
    </row>
    <row r="750" spans="1:17" x14ac:dyDescent="0.25">
      <c r="A750" s="167"/>
      <c r="B750" s="15"/>
      <c r="C750" s="13"/>
      <c r="D750" s="165"/>
      <c r="F750" s="17"/>
      <c r="I750" s="138"/>
      <c r="J750" s="138"/>
      <c r="P750" s="106"/>
      <c r="Q750" s="195"/>
    </row>
    <row r="751" spans="1:17" x14ac:dyDescent="0.25">
      <c r="A751" s="167"/>
      <c r="B751" s="15"/>
      <c r="C751" s="13"/>
      <c r="D751" s="165"/>
      <c r="F751" s="17"/>
      <c r="I751" s="138"/>
      <c r="J751" s="138"/>
      <c r="P751" s="106"/>
      <c r="Q751" s="195"/>
    </row>
    <row r="752" spans="1:17" x14ac:dyDescent="0.25">
      <c r="A752" s="144"/>
      <c r="B752" s="145" t="s">
        <v>20</v>
      </c>
      <c r="C752" s="144" t="s">
        <v>21</v>
      </c>
      <c r="D752" s="146">
        <f>SUM(D748:D751)</f>
        <v>0</v>
      </c>
      <c r="F752" s="17"/>
      <c r="I752" s="135">
        <f>SUM(I748:I751)</f>
        <v>0</v>
      </c>
      <c r="J752" s="135">
        <f>SUM(J748:J751)</f>
        <v>0</v>
      </c>
      <c r="P752" s="106"/>
      <c r="Q752" s="195"/>
    </row>
    <row r="753" spans="1:17" x14ac:dyDescent="0.25">
      <c r="A753" s="35"/>
      <c r="B753" s="11"/>
      <c r="C753" s="17"/>
      <c r="D753" s="17"/>
      <c r="E753" s="17"/>
      <c r="F753" s="17"/>
      <c r="P753" s="106"/>
      <c r="Q753" s="195"/>
    </row>
    <row r="754" spans="1:17" x14ac:dyDescent="0.25">
      <c r="A754" s="861" t="s">
        <v>150</v>
      </c>
      <c r="B754" s="861"/>
      <c r="C754" s="861"/>
      <c r="D754" s="861"/>
      <c r="E754" s="861"/>
      <c r="F754" s="861"/>
      <c r="G754" s="861"/>
      <c r="H754" s="861"/>
      <c r="I754" s="861"/>
      <c r="J754" s="861"/>
      <c r="P754" s="106"/>
    </row>
    <row r="755" spans="1:17" x14ac:dyDescent="0.25">
      <c r="A755" s="862"/>
      <c r="B755" s="862"/>
      <c r="C755" s="862"/>
      <c r="D755" s="862"/>
      <c r="E755" s="862"/>
      <c r="F755" s="17"/>
      <c r="I755" s="850" t="s">
        <v>172</v>
      </c>
      <c r="J755" s="850"/>
      <c r="P755" s="106"/>
    </row>
    <row r="756" spans="1:17" ht="56.25" x14ac:dyDescent="0.25">
      <c r="A756" s="167" t="s">
        <v>15</v>
      </c>
      <c r="B756" s="167" t="s">
        <v>14</v>
      </c>
      <c r="C756" s="167" t="s">
        <v>27</v>
      </c>
      <c r="D756" s="167" t="s">
        <v>75</v>
      </c>
      <c r="E756" s="167" t="s">
        <v>7</v>
      </c>
      <c r="I756" s="133" t="s">
        <v>115</v>
      </c>
      <c r="J756" s="133" t="s">
        <v>173</v>
      </c>
      <c r="P756" s="106"/>
    </row>
    <row r="757" spans="1:17" x14ac:dyDescent="0.25">
      <c r="A757" s="113">
        <v>1</v>
      </c>
      <c r="B757" s="113">
        <v>2</v>
      </c>
      <c r="C757" s="113">
        <v>3</v>
      </c>
      <c r="D757" s="113">
        <v>4</v>
      </c>
      <c r="E757" s="113">
        <v>5</v>
      </c>
      <c r="F757" s="78"/>
      <c r="G757" s="78"/>
      <c r="H757" s="78"/>
      <c r="I757" s="135"/>
      <c r="J757" s="135"/>
      <c r="P757" s="106"/>
    </row>
    <row r="758" spans="1:17" x14ac:dyDescent="0.25">
      <c r="A758" s="167"/>
      <c r="B758" s="10"/>
      <c r="C758" s="167"/>
      <c r="D758" s="165"/>
      <c r="E758" s="165"/>
      <c r="I758" s="138"/>
      <c r="J758" s="138"/>
      <c r="P758" s="106"/>
    </row>
    <row r="759" spans="1:17" s="78" customFormat="1" x14ac:dyDescent="0.25">
      <c r="A759" s="167"/>
      <c r="B759" s="10"/>
      <c r="C759" s="167"/>
      <c r="D759" s="165"/>
      <c r="E759" s="165"/>
      <c r="F759" s="67"/>
      <c r="G759" s="67"/>
      <c r="H759" s="67"/>
      <c r="I759" s="138"/>
      <c r="J759" s="138"/>
      <c r="K759" s="79"/>
      <c r="O759" s="188"/>
      <c r="P759" s="186"/>
      <c r="Q759" s="188"/>
    </row>
    <row r="760" spans="1:17" x14ac:dyDescent="0.25">
      <c r="A760" s="167"/>
      <c r="B760" s="10"/>
      <c r="C760" s="167"/>
      <c r="D760" s="165"/>
      <c r="E760" s="165"/>
      <c r="I760" s="138"/>
      <c r="J760" s="138"/>
      <c r="P760" s="106"/>
      <c r="Q760" s="195"/>
    </row>
    <row r="761" spans="1:17" x14ac:dyDescent="0.25">
      <c r="A761" s="167"/>
      <c r="B761" s="10"/>
      <c r="C761" s="167"/>
      <c r="D761" s="165"/>
      <c r="E761" s="165"/>
      <c r="I761" s="138"/>
      <c r="J761" s="138"/>
      <c r="P761" s="106"/>
      <c r="Q761" s="195"/>
    </row>
    <row r="762" spans="1:17" x14ac:dyDescent="0.25">
      <c r="A762" s="144"/>
      <c r="B762" s="145" t="s">
        <v>20</v>
      </c>
      <c r="C762" s="144"/>
      <c r="D762" s="144" t="s">
        <v>21</v>
      </c>
      <c r="E762" s="146">
        <f>E761+E758+E759+E760</f>
        <v>0</v>
      </c>
      <c r="I762" s="135">
        <f>SUM(I758:I761)</f>
        <v>0</v>
      </c>
      <c r="J762" s="135">
        <f>SUM(J758:J761)</f>
        <v>0</v>
      </c>
      <c r="P762" s="106"/>
      <c r="Q762" s="195"/>
    </row>
    <row r="763" spans="1:17" x14ac:dyDescent="0.25">
      <c r="A763" s="17"/>
      <c r="B763" s="11"/>
      <c r="C763" s="17"/>
      <c r="D763" s="17"/>
      <c r="E763" s="17"/>
      <c r="F763" s="17"/>
      <c r="P763" s="106"/>
      <c r="Q763" s="195"/>
    </row>
    <row r="764" spans="1:17" x14ac:dyDescent="0.25">
      <c r="A764" s="861" t="s">
        <v>151</v>
      </c>
      <c r="B764" s="861"/>
      <c r="C764" s="861"/>
      <c r="D764" s="861"/>
      <c r="E764" s="861"/>
      <c r="F764" s="861"/>
      <c r="G764" s="861"/>
      <c r="H764" s="861"/>
      <c r="I764" s="861"/>
      <c r="J764" s="861"/>
      <c r="P764" s="106"/>
    </row>
    <row r="765" spans="1:17" x14ac:dyDescent="0.25">
      <c r="A765" s="862"/>
      <c r="B765" s="862"/>
      <c r="C765" s="862"/>
      <c r="D765" s="862"/>
      <c r="E765" s="862"/>
      <c r="F765" s="862"/>
      <c r="I765" s="850" t="s">
        <v>172</v>
      </c>
      <c r="J765" s="850"/>
      <c r="P765" s="106"/>
    </row>
    <row r="766" spans="1:17" ht="56.25" x14ac:dyDescent="0.25">
      <c r="A766" s="167" t="s">
        <v>24</v>
      </c>
      <c r="B766" s="167" t="s">
        <v>14</v>
      </c>
      <c r="C766" s="167" t="s">
        <v>78</v>
      </c>
      <c r="D766" s="167" t="s">
        <v>27</v>
      </c>
      <c r="E766" s="167" t="s">
        <v>79</v>
      </c>
      <c r="F766" s="167" t="s">
        <v>7</v>
      </c>
      <c r="I766" s="133" t="s">
        <v>115</v>
      </c>
      <c r="J766" s="133" t="s">
        <v>173</v>
      </c>
      <c r="K766" s="81"/>
      <c r="L766" s="81"/>
      <c r="P766" s="106"/>
    </row>
    <row r="767" spans="1:17" x14ac:dyDescent="0.25">
      <c r="A767" s="113">
        <v>1</v>
      </c>
      <c r="B767" s="113">
        <v>2</v>
      </c>
      <c r="C767" s="113">
        <v>3</v>
      </c>
      <c r="D767" s="113">
        <v>4</v>
      </c>
      <c r="E767" s="113">
        <v>5</v>
      </c>
      <c r="F767" s="113">
        <v>6</v>
      </c>
      <c r="G767" s="78"/>
      <c r="H767" s="78"/>
      <c r="I767" s="135"/>
      <c r="J767" s="135"/>
      <c r="P767" s="106"/>
    </row>
    <row r="768" spans="1:17" x14ac:dyDescent="0.25">
      <c r="A768" s="167">
        <v>1</v>
      </c>
      <c r="B768" s="10"/>
      <c r="C768" s="167"/>
      <c r="D768" s="167"/>
      <c r="E768" s="165"/>
      <c r="F768" s="165"/>
      <c r="I768" s="138"/>
      <c r="J768" s="138"/>
      <c r="P768" s="106"/>
    </row>
    <row r="769" spans="1:17" s="78" customFormat="1" x14ac:dyDescent="0.25">
      <c r="A769" s="167">
        <v>2</v>
      </c>
      <c r="B769" s="10"/>
      <c r="C769" s="167"/>
      <c r="D769" s="167"/>
      <c r="E769" s="165"/>
      <c r="F769" s="165"/>
      <c r="G769" s="67"/>
      <c r="H769" s="67"/>
      <c r="I769" s="138"/>
      <c r="J769" s="138"/>
      <c r="K769" s="79"/>
      <c r="O769" s="188"/>
      <c r="P769" s="186"/>
      <c r="Q769" s="188"/>
    </row>
    <row r="770" spans="1:17" x14ac:dyDescent="0.25">
      <c r="A770" s="167">
        <v>3</v>
      </c>
      <c r="B770" s="10"/>
      <c r="C770" s="167"/>
      <c r="D770" s="167"/>
      <c r="E770" s="165"/>
      <c r="F770" s="165"/>
      <c r="I770" s="138"/>
      <c r="J770" s="138"/>
      <c r="K770" s="76"/>
      <c r="P770" s="106"/>
      <c r="Q770" s="195"/>
    </row>
    <row r="771" spans="1:17" x14ac:dyDescent="0.25">
      <c r="A771" s="167">
        <v>4</v>
      </c>
      <c r="B771" s="10"/>
      <c r="C771" s="167"/>
      <c r="D771" s="167"/>
      <c r="E771" s="165"/>
      <c r="F771" s="165"/>
      <c r="I771" s="138"/>
      <c r="J771" s="138"/>
      <c r="P771" s="106"/>
      <c r="Q771" s="195"/>
    </row>
    <row r="772" spans="1:17" x14ac:dyDescent="0.25">
      <c r="A772" s="144"/>
      <c r="B772" s="145" t="s">
        <v>20</v>
      </c>
      <c r="C772" s="144" t="s">
        <v>21</v>
      </c>
      <c r="D772" s="144" t="s">
        <v>21</v>
      </c>
      <c r="E772" s="144" t="s">
        <v>21</v>
      </c>
      <c r="F772" s="146">
        <f>F771+F769+F770+F768</f>
        <v>0</v>
      </c>
      <c r="I772" s="135">
        <f>SUM(I768:I771)</f>
        <v>0</v>
      </c>
      <c r="J772" s="135">
        <f>SUM(J768:J771)</f>
        <v>0</v>
      </c>
      <c r="P772" s="106"/>
      <c r="Q772" s="195"/>
    </row>
    <row r="773" spans="1:17" x14ac:dyDescent="0.25">
      <c r="A773" s="17"/>
      <c r="B773" s="11"/>
      <c r="C773" s="17"/>
      <c r="D773" s="17"/>
      <c r="E773" s="17"/>
      <c r="F773" s="36"/>
      <c r="P773" s="106"/>
      <c r="Q773" s="195"/>
    </row>
    <row r="774" spans="1:17" x14ac:dyDescent="0.25">
      <c r="A774" s="861" t="s">
        <v>152</v>
      </c>
      <c r="B774" s="861"/>
      <c r="C774" s="861"/>
      <c r="D774" s="861"/>
      <c r="E774" s="861"/>
      <c r="F774" s="861"/>
      <c r="G774" s="861"/>
      <c r="H774" s="861"/>
      <c r="I774" s="861"/>
      <c r="J774" s="861"/>
      <c r="P774" s="106"/>
    </row>
    <row r="775" spans="1:17" x14ac:dyDescent="0.25">
      <c r="A775" s="862"/>
      <c r="B775" s="862"/>
      <c r="C775" s="862"/>
      <c r="D775" s="862"/>
      <c r="E775" s="862"/>
      <c r="F775" s="862"/>
      <c r="I775" s="850" t="s">
        <v>172</v>
      </c>
      <c r="J775" s="850"/>
      <c r="P775" s="106"/>
    </row>
    <row r="776" spans="1:17" ht="56.25" x14ac:dyDescent="0.25">
      <c r="A776" s="167" t="s">
        <v>24</v>
      </c>
      <c r="B776" s="167" t="s">
        <v>14</v>
      </c>
      <c r="C776" s="167" t="s">
        <v>78</v>
      </c>
      <c r="D776" s="167" t="s">
        <v>27</v>
      </c>
      <c r="E776" s="167" t="s">
        <v>79</v>
      </c>
      <c r="F776" s="167" t="s">
        <v>7</v>
      </c>
      <c r="I776" s="133" t="s">
        <v>115</v>
      </c>
      <c r="J776" s="133" t="s">
        <v>173</v>
      </c>
      <c r="K776" s="81"/>
      <c r="L776" s="81"/>
      <c r="P776" s="106"/>
    </row>
    <row r="777" spans="1:17" x14ac:dyDescent="0.25">
      <c r="A777" s="113">
        <v>1</v>
      </c>
      <c r="B777" s="113">
        <v>2</v>
      </c>
      <c r="C777" s="113">
        <v>3</v>
      </c>
      <c r="D777" s="113">
        <v>4</v>
      </c>
      <c r="E777" s="113">
        <v>5</v>
      </c>
      <c r="F777" s="113">
        <v>6</v>
      </c>
      <c r="G777" s="78"/>
      <c r="H777" s="78"/>
      <c r="I777" s="135"/>
      <c r="J777" s="135"/>
      <c r="P777" s="106"/>
    </row>
    <row r="778" spans="1:17" x14ac:dyDescent="0.25">
      <c r="A778" s="167">
        <v>1</v>
      </c>
      <c r="B778" s="10"/>
      <c r="C778" s="167"/>
      <c r="D778" s="167"/>
      <c r="E778" s="165" t="e">
        <f>F778/D778</f>
        <v>#DIV/0!</v>
      </c>
      <c r="F778" s="165"/>
      <c r="I778" s="138"/>
      <c r="J778" s="138"/>
      <c r="P778" s="106"/>
    </row>
    <row r="779" spans="1:17" s="78" customFormat="1" x14ac:dyDescent="0.25">
      <c r="A779" s="167">
        <v>2</v>
      </c>
      <c r="B779" s="10"/>
      <c r="C779" s="14"/>
      <c r="D779" s="14"/>
      <c r="E779" s="165" t="e">
        <f t="shared" ref="E779:E781" si="17">F779/D779</f>
        <v>#DIV/0!</v>
      </c>
      <c r="F779" s="165"/>
      <c r="G779" s="67"/>
      <c r="H779" s="67"/>
      <c r="I779" s="138"/>
      <c r="J779" s="138"/>
      <c r="K779" s="79"/>
      <c r="O779" s="188"/>
      <c r="P779" s="186"/>
      <c r="Q779" s="188"/>
    </row>
    <row r="780" spans="1:17" x14ac:dyDescent="0.25">
      <c r="A780" s="167"/>
      <c r="B780" s="10"/>
      <c r="C780" s="14"/>
      <c r="D780" s="14"/>
      <c r="E780" s="165" t="e">
        <f t="shared" si="17"/>
        <v>#DIV/0!</v>
      </c>
      <c r="F780" s="165"/>
      <c r="I780" s="138"/>
      <c r="J780" s="138"/>
      <c r="P780" s="106"/>
    </row>
    <row r="781" spans="1:17" x14ac:dyDescent="0.25">
      <c r="A781" s="167">
        <v>3</v>
      </c>
      <c r="B781" s="10"/>
      <c r="C781" s="167"/>
      <c r="D781" s="167"/>
      <c r="E781" s="165" t="e">
        <f t="shared" si="17"/>
        <v>#DIV/0!</v>
      </c>
      <c r="F781" s="165"/>
      <c r="I781" s="138"/>
      <c r="J781" s="138"/>
      <c r="P781" s="106"/>
    </row>
    <row r="782" spans="1:17" x14ac:dyDescent="0.25">
      <c r="A782" s="144"/>
      <c r="B782" s="145" t="s">
        <v>20</v>
      </c>
      <c r="C782" s="144" t="s">
        <v>21</v>
      </c>
      <c r="D782" s="144" t="s">
        <v>21</v>
      </c>
      <c r="E782" s="144" t="s">
        <v>21</v>
      </c>
      <c r="F782" s="146">
        <f>F781+F779+F778+F780</f>
        <v>0</v>
      </c>
      <c r="I782" s="135">
        <f>SUM(I778:I781)</f>
        <v>0</v>
      </c>
      <c r="J782" s="135">
        <f>SUM(J778:J781)</f>
        <v>0</v>
      </c>
      <c r="P782" s="106"/>
    </row>
    <row r="783" spans="1:17" x14ac:dyDescent="0.25">
      <c r="A783" s="17"/>
      <c r="B783" s="11"/>
      <c r="C783" s="17"/>
      <c r="D783" s="17"/>
      <c r="E783" s="17"/>
      <c r="F783" s="36"/>
      <c r="P783" s="106"/>
    </row>
    <row r="784" spans="1:17" x14ac:dyDescent="0.25">
      <c r="A784" s="861" t="s">
        <v>153</v>
      </c>
      <c r="B784" s="861"/>
      <c r="C784" s="861"/>
      <c r="D784" s="861"/>
      <c r="E784" s="861"/>
      <c r="F784" s="861"/>
      <c r="G784" s="861"/>
      <c r="H784" s="861"/>
      <c r="I784" s="861"/>
      <c r="J784" s="861"/>
      <c r="P784" s="106"/>
    </row>
    <row r="785" spans="1:17" x14ac:dyDescent="0.25">
      <c r="A785" s="862"/>
      <c r="B785" s="862"/>
      <c r="C785" s="862"/>
      <c r="D785" s="862"/>
      <c r="E785" s="862"/>
      <c r="F785" s="862"/>
      <c r="I785" s="850" t="s">
        <v>172</v>
      </c>
      <c r="J785" s="850"/>
      <c r="P785" s="106"/>
    </row>
    <row r="786" spans="1:17" ht="56.25" x14ac:dyDescent="0.25">
      <c r="A786" s="167" t="s">
        <v>24</v>
      </c>
      <c r="B786" s="167" t="s">
        <v>14</v>
      </c>
      <c r="C786" s="167" t="s">
        <v>78</v>
      </c>
      <c r="D786" s="167" t="s">
        <v>27</v>
      </c>
      <c r="E786" s="167" t="s">
        <v>79</v>
      </c>
      <c r="F786" s="167" t="s">
        <v>7</v>
      </c>
      <c r="I786" s="133" t="s">
        <v>115</v>
      </c>
      <c r="J786" s="133" t="s">
        <v>173</v>
      </c>
      <c r="K786" s="81"/>
      <c r="L786" s="81"/>
      <c r="P786" s="106"/>
    </row>
    <row r="787" spans="1:17" x14ac:dyDescent="0.25">
      <c r="A787" s="113">
        <v>1</v>
      </c>
      <c r="B787" s="113">
        <v>2</v>
      </c>
      <c r="C787" s="113">
        <v>3</v>
      </c>
      <c r="D787" s="113">
        <v>4</v>
      </c>
      <c r="E787" s="113">
        <v>5</v>
      </c>
      <c r="F787" s="113">
        <v>6</v>
      </c>
      <c r="G787" s="78"/>
      <c r="H787" s="78"/>
      <c r="I787" s="135"/>
      <c r="J787" s="135"/>
      <c r="P787" s="106"/>
    </row>
    <row r="788" spans="1:17" x14ac:dyDescent="0.25">
      <c r="A788" s="167">
        <v>1</v>
      </c>
      <c r="B788" s="10"/>
      <c r="C788" s="167"/>
      <c r="D788" s="167"/>
      <c r="E788" s="165" t="e">
        <f>F788/D788</f>
        <v>#DIV/0!</v>
      </c>
      <c r="F788" s="165"/>
      <c r="I788" s="138"/>
      <c r="J788" s="138"/>
      <c r="P788" s="106"/>
    </row>
    <row r="789" spans="1:17" s="78" customFormat="1" x14ac:dyDescent="0.25">
      <c r="A789" s="167">
        <v>2</v>
      </c>
      <c r="B789" s="10"/>
      <c r="C789" s="14"/>
      <c r="D789" s="14"/>
      <c r="E789" s="165" t="e">
        <f t="shared" ref="E789:E791" si="18">F789/D789</f>
        <v>#DIV/0!</v>
      </c>
      <c r="F789" s="165"/>
      <c r="G789" s="67"/>
      <c r="H789" s="67"/>
      <c r="I789" s="138"/>
      <c r="J789" s="138"/>
      <c r="K789" s="79"/>
      <c r="O789" s="188"/>
      <c r="P789" s="186"/>
      <c r="Q789" s="188"/>
    </row>
    <row r="790" spans="1:17" x14ac:dyDescent="0.25">
      <c r="A790" s="167"/>
      <c r="B790" s="10"/>
      <c r="C790" s="14"/>
      <c r="D790" s="14"/>
      <c r="E790" s="165" t="e">
        <f t="shared" si="18"/>
        <v>#DIV/0!</v>
      </c>
      <c r="F790" s="165"/>
      <c r="I790" s="138"/>
      <c r="J790" s="138"/>
      <c r="P790" s="106"/>
    </row>
    <row r="791" spans="1:17" x14ac:dyDescent="0.25">
      <c r="A791" s="167">
        <v>3</v>
      </c>
      <c r="B791" s="10"/>
      <c r="C791" s="167"/>
      <c r="D791" s="167"/>
      <c r="E791" s="165" t="e">
        <f t="shared" si="18"/>
        <v>#DIV/0!</v>
      </c>
      <c r="F791" s="165"/>
      <c r="I791" s="138"/>
      <c r="J791" s="138"/>
      <c r="P791" s="106"/>
    </row>
    <row r="792" spans="1:17" x14ac:dyDescent="0.25">
      <c r="A792" s="144"/>
      <c r="B792" s="145" t="s">
        <v>20</v>
      </c>
      <c r="C792" s="144" t="s">
        <v>21</v>
      </c>
      <c r="D792" s="144" t="s">
        <v>21</v>
      </c>
      <c r="E792" s="144" t="s">
        <v>21</v>
      </c>
      <c r="F792" s="146">
        <f>F791+F789+F788+F790</f>
        <v>0</v>
      </c>
      <c r="I792" s="135">
        <f>SUM(I788:I791)</f>
        <v>0</v>
      </c>
      <c r="J792" s="135">
        <f>SUM(J788:J791)</f>
        <v>0</v>
      </c>
      <c r="P792" s="106"/>
    </row>
    <row r="793" spans="1:17" x14ac:dyDescent="0.25">
      <c r="A793" s="17"/>
      <c r="B793" s="11"/>
      <c r="C793" s="17"/>
      <c r="D793" s="17"/>
      <c r="E793" s="17"/>
      <c r="F793" s="36"/>
      <c r="P793" s="106"/>
    </row>
    <row r="794" spans="1:17" x14ac:dyDescent="0.25">
      <c r="A794" s="861" t="s">
        <v>154</v>
      </c>
      <c r="B794" s="861"/>
      <c r="C794" s="861"/>
      <c r="D794" s="861"/>
      <c r="E794" s="861"/>
      <c r="F794" s="861"/>
      <c r="G794" s="861"/>
      <c r="H794" s="861"/>
      <c r="I794" s="861"/>
      <c r="J794" s="861"/>
      <c r="P794" s="106"/>
    </row>
    <row r="795" spans="1:17" x14ac:dyDescent="0.25">
      <c r="A795" s="862"/>
      <c r="B795" s="862"/>
      <c r="C795" s="862"/>
      <c r="D795" s="862"/>
      <c r="E795" s="862"/>
      <c r="F795" s="862"/>
      <c r="I795" s="850" t="s">
        <v>172</v>
      </c>
      <c r="J795" s="850"/>
      <c r="P795" s="106"/>
    </row>
    <row r="796" spans="1:17" ht="56.25" x14ac:dyDescent="0.25">
      <c r="A796" s="167" t="s">
        <v>24</v>
      </c>
      <c r="B796" s="167" t="s">
        <v>14</v>
      </c>
      <c r="C796" s="167" t="s">
        <v>78</v>
      </c>
      <c r="D796" s="167" t="s">
        <v>27</v>
      </c>
      <c r="E796" s="167" t="s">
        <v>79</v>
      </c>
      <c r="F796" s="167" t="s">
        <v>7</v>
      </c>
      <c r="I796" s="133" t="s">
        <v>115</v>
      </c>
      <c r="J796" s="133" t="s">
        <v>173</v>
      </c>
      <c r="K796" s="81"/>
      <c r="L796" s="81"/>
      <c r="P796" s="106"/>
    </row>
    <row r="797" spans="1:17" x14ac:dyDescent="0.25">
      <c r="A797" s="112">
        <v>1</v>
      </c>
      <c r="B797" s="112">
        <v>2</v>
      </c>
      <c r="C797" s="112">
        <v>3</v>
      </c>
      <c r="D797" s="112">
        <v>4</v>
      </c>
      <c r="E797" s="113">
        <v>5</v>
      </c>
      <c r="F797" s="113">
        <v>6</v>
      </c>
      <c r="G797" s="8"/>
      <c r="H797" s="8"/>
      <c r="I797" s="135"/>
      <c r="J797" s="135"/>
      <c r="P797" s="106"/>
    </row>
    <row r="798" spans="1:17" x14ac:dyDescent="0.25">
      <c r="A798" s="167">
        <v>1</v>
      </c>
      <c r="B798" s="10"/>
      <c r="C798" s="167"/>
      <c r="D798" s="167"/>
      <c r="E798" s="165" t="e">
        <f>F798/D798</f>
        <v>#DIV/0!</v>
      </c>
      <c r="F798" s="165"/>
      <c r="I798" s="138"/>
      <c r="J798" s="138"/>
      <c r="P798" s="106"/>
    </row>
    <row r="799" spans="1:17" s="8" customFormat="1" x14ac:dyDescent="0.25">
      <c r="A799" s="167">
        <v>2</v>
      </c>
      <c r="B799" s="10"/>
      <c r="C799" s="14"/>
      <c r="D799" s="14"/>
      <c r="E799" s="165" t="e">
        <f t="shared" ref="E799:E801" si="19">F799/D799</f>
        <v>#DIV/0!</v>
      </c>
      <c r="F799" s="165"/>
      <c r="G799" s="67"/>
      <c r="H799" s="67"/>
      <c r="I799" s="138"/>
      <c r="J799" s="138"/>
      <c r="K799" s="80"/>
      <c r="O799" s="192"/>
      <c r="P799" s="187"/>
      <c r="Q799" s="192"/>
    </row>
    <row r="800" spans="1:17" x14ac:dyDescent="0.25">
      <c r="A800" s="167"/>
      <c r="B800" s="10"/>
      <c r="C800" s="14"/>
      <c r="D800" s="14"/>
      <c r="E800" s="165" t="e">
        <f t="shared" si="19"/>
        <v>#DIV/0!</v>
      </c>
      <c r="F800" s="165"/>
      <c r="I800" s="138"/>
      <c r="J800" s="138"/>
      <c r="P800" s="106"/>
    </row>
    <row r="801" spans="1:17" x14ac:dyDescent="0.25">
      <c r="A801" s="167">
        <v>3</v>
      </c>
      <c r="B801" s="10"/>
      <c r="C801" s="167"/>
      <c r="D801" s="167"/>
      <c r="E801" s="165" t="e">
        <f t="shared" si="19"/>
        <v>#DIV/0!</v>
      </c>
      <c r="F801" s="165"/>
      <c r="I801" s="138"/>
      <c r="J801" s="138"/>
      <c r="P801" s="106"/>
    </row>
    <row r="802" spans="1:17" x14ac:dyDescent="0.25">
      <c r="A802" s="144"/>
      <c r="B802" s="145" t="s">
        <v>20</v>
      </c>
      <c r="C802" s="144" t="s">
        <v>21</v>
      </c>
      <c r="D802" s="144" t="s">
        <v>21</v>
      </c>
      <c r="E802" s="144" t="s">
        <v>21</v>
      </c>
      <c r="F802" s="146">
        <f>F801+F799+F798+F800</f>
        <v>0</v>
      </c>
      <c r="I802" s="135">
        <f>SUM(I798:I801)</f>
        <v>0</v>
      </c>
      <c r="J802" s="135">
        <f>SUM(J798:J801)</f>
        <v>0</v>
      </c>
      <c r="P802" s="106"/>
    </row>
    <row r="803" spans="1:17" x14ac:dyDescent="0.25">
      <c r="A803" s="17"/>
      <c r="B803" s="11"/>
      <c r="C803" s="17"/>
      <c r="D803" s="17"/>
      <c r="E803" s="17"/>
      <c r="F803" s="36"/>
      <c r="P803" s="106"/>
    </row>
    <row r="804" spans="1:17" x14ac:dyDescent="0.25">
      <c r="A804" s="861" t="s">
        <v>155</v>
      </c>
      <c r="B804" s="861"/>
      <c r="C804" s="861"/>
      <c r="D804" s="861"/>
      <c r="E804" s="861"/>
      <c r="F804" s="861"/>
      <c r="G804" s="861"/>
      <c r="H804" s="861"/>
      <c r="I804" s="861"/>
      <c r="J804" s="861"/>
      <c r="P804" s="106"/>
    </row>
    <row r="805" spans="1:17" x14ac:dyDescent="0.25">
      <c r="A805" s="862"/>
      <c r="B805" s="862"/>
      <c r="C805" s="862"/>
      <c r="D805" s="862"/>
      <c r="E805" s="862"/>
      <c r="F805" s="862"/>
      <c r="I805" s="850" t="s">
        <v>172</v>
      </c>
      <c r="J805" s="850"/>
      <c r="P805" s="106"/>
    </row>
    <row r="806" spans="1:17" ht="56.25" x14ac:dyDescent="0.25">
      <c r="A806" s="167" t="s">
        <v>24</v>
      </c>
      <c r="B806" s="167" t="s">
        <v>14</v>
      </c>
      <c r="C806" s="167" t="s">
        <v>78</v>
      </c>
      <c r="D806" s="167" t="s">
        <v>27</v>
      </c>
      <c r="E806" s="167" t="s">
        <v>79</v>
      </c>
      <c r="F806" s="167" t="s">
        <v>7</v>
      </c>
      <c r="I806" s="133" t="s">
        <v>115</v>
      </c>
      <c r="J806" s="133" t="s">
        <v>173</v>
      </c>
      <c r="K806" s="81"/>
      <c r="L806" s="105"/>
      <c r="P806" s="106"/>
    </row>
    <row r="807" spans="1:17" x14ac:dyDescent="0.25">
      <c r="A807" s="113">
        <v>1</v>
      </c>
      <c r="B807" s="113">
        <v>2</v>
      </c>
      <c r="C807" s="113">
        <v>3</v>
      </c>
      <c r="D807" s="113">
        <v>4</v>
      </c>
      <c r="E807" s="113">
        <v>5</v>
      </c>
      <c r="F807" s="113">
        <v>6</v>
      </c>
      <c r="G807" s="78"/>
      <c r="H807" s="78"/>
      <c r="I807" s="135"/>
      <c r="J807" s="135"/>
      <c r="P807" s="106"/>
    </row>
    <row r="808" spans="1:17" x14ac:dyDescent="0.25">
      <c r="A808" s="167">
        <v>1</v>
      </c>
      <c r="B808" s="10"/>
      <c r="C808" s="167"/>
      <c r="D808" s="167"/>
      <c r="E808" s="165" t="e">
        <f>F808/D808</f>
        <v>#DIV/0!</v>
      </c>
      <c r="F808" s="165"/>
      <c r="I808" s="138"/>
      <c r="J808" s="138"/>
      <c r="P808" s="106"/>
    </row>
    <row r="809" spans="1:17" s="78" customFormat="1" x14ac:dyDescent="0.25">
      <c r="A809" s="167">
        <v>2</v>
      </c>
      <c r="B809" s="10"/>
      <c r="C809" s="14"/>
      <c r="D809" s="14"/>
      <c r="E809" s="165" t="e">
        <f t="shared" ref="E809:E811" si="20">F809/D809</f>
        <v>#DIV/0!</v>
      </c>
      <c r="F809" s="165"/>
      <c r="G809" s="67"/>
      <c r="H809" s="67"/>
      <c r="I809" s="138"/>
      <c r="J809" s="138"/>
      <c r="K809" s="79"/>
      <c r="O809" s="188"/>
      <c r="P809" s="186"/>
      <c r="Q809" s="188"/>
    </row>
    <row r="810" spans="1:17" x14ac:dyDescent="0.25">
      <c r="A810" s="167"/>
      <c r="B810" s="10"/>
      <c r="C810" s="14"/>
      <c r="D810" s="14"/>
      <c r="E810" s="165" t="e">
        <f t="shared" si="20"/>
        <v>#DIV/0!</v>
      </c>
      <c r="F810" s="165"/>
      <c r="I810" s="138"/>
      <c r="J810" s="138"/>
      <c r="P810" s="106"/>
    </row>
    <row r="811" spans="1:17" x14ac:dyDescent="0.25">
      <c r="A811" s="167">
        <v>3</v>
      </c>
      <c r="B811" s="10"/>
      <c r="C811" s="167"/>
      <c r="D811" s="167"/>
      <c r="E811" s="165" t="e">
        <f t="shared" si="20"/>
        <v>#DIV/0!</v>
      </c>
      <c r="F811" s="165"/>
      <c r="I811" s="138"/>
      <c r="J811" s="138"/>
      <c r="P811" s="106"/>
    </row>
    <row r="812" spans="1:17" x14ac:dyDescent="0.25">
      <c r="A812" s="144"/>
      <c r="B812" s="145" t="s">
        <v>20</v>
      </c>
      <c r="C812" s="144" t="s">
        <v>21</v>
      </c>
      <c r="D812" s="144" t="s">
        <v>21</v>
      </c>
      <c r="E812" s="144" t="s">
        <v>21</v>
      </c>
      <c r="F812" s="146">
        <f>F811+F809+F808+F810</f>
        <v>0</v>
      </c>
      <c r="I812" s="135">
        <f>SUM(I808:I811)</f>
        <v>0</v>
      </c>
      <c r="J812" s="135">
        <f>SUM(J808:J811)</f>
        <v>0</v>
      </c>
      <c r="P812" s="106"/>
    </row>
    <row r="813" spans="1:17" x14ac:dyDescent="0.25">
      <c r="A813" s="17"/>
      <c r="B813" s="11"/>
      <c r="C813" s="17"/>
      <c r="D813" s="17"/>
      <c r="E813" s="17"/>
      <c r="F813" s="36"/>
      <c r="P813" s="106"/>
    </row>
    <row r="814" spans="1:17" x14ac:dyDescent="0.25">
      <c r="A814" s="861" t="s">
        <v>156</v>
      </c>
      <c r="B814" s="861"/>
      <c r="C814" s="861"/>
      <c r="D814" s="861"/>
      <c r="E814" s="861"/>
      <c r="F814" s="861"/>
      <c r="G814" s="861"/>
      <c r="H814" s="861"/>
      <c r="I814" s="861"/>
      <c r="J814" s="861"/>
      <c r="P814" s="106"/>
    </row>
    <row r="815" spans="1:17" x14ac:dyDescent="0.25">
      <c r="A815" s="862"/>
      <c r="B815" s="862"/>
      <c r="C815" s="862"/>
      <c r="D815" s="862"/>
      <c r="E815" s="862"/>
      <c r="F815" s="862"/>
      <c r="I815" s="850" t="s">
        <v>172</v>
      </c>
      <c r="J815" s="850"/>
      <c r="P815" s="106"/>
    </row>
    <row r="816" spans="1:17" ht="56.25" x14ac:dyDescent="0.25">
      <c r="A816" s="167" t="s">
        <v>24</v>
      </c>
      <c r="B816" s="167" t="s">
        <v>14</v>
      </c>
      <c r="C816" s="167" t="s">
        <v>78</v>
      </c>
      <c r="D816" s="167" t="s">
        <v>27</v>
      </c>
      <c r="E816" s="167" t="s">
        <v>79</v>
      </c>
      <c r="F816" s="167" t="s">
        <v>7</v>
      </c>
      <c r="I816" s="133" t="s">
        <v>115</v>
      </c>
      <c r="J816" s="133" t="s">
        <v>173</v>
      </c>
      <c r="K816" s="81"/>
      <c r="L816" s="105"/>
      <c r="P816" s="106"/>
    </row>
    <row r="817" spans="1:17" x14ac:dyDescent="0.25">
      <c r="A817" s="113">
        <v>1</v>
      </c>
      <c r="B817" s="113">
        <v>2</v>
      </c>
      <c r="C817" s="113">
        <v>3</v>
      </c>
      <c r="D817" s="113">
        <v>4</v>
      </c>
      <c r="E817" s="113">
        <v>5</v>
      </c>
      <c r="F817" s="113">
        <v>6</v>
      </c>
      <c r="G817" s="78"/>
      <c r="H817" s="78"/>
      <c r="I817" s="135"/>
      <c r="J817" s="135"/>
      <c r="P817" s="106"/>
    </row>
    <row r="818" spans="1:17" x14ac:dyDescent="0.25">
      <c r="A818" s="167">
        <v>1</v>
      </c>
      <c r="B818" s="10" t="s">
        <v>170</v>
      </c>
      <c r="C818" s="167"/>
      <c r="D818" s="167"/>
      <c r="E818" s="165" t="e">
        <f>F818/D818</f>
        <v>#DIV/0!</v>
      </c>
      <c r="F818" s="165"/>
      <c r="I818" s="138"/>
      <c r="J818" s="138"/>
      <c r="P818" s="106"/>
    </row>
    <row r="819" spans="1:17" s="78" customFormat="1" x14ac:dyDescent="0.25">
      <c r="A819" s="167">
        <v>2</v>
      </c>
      <c r="B819" s="10" t="s">
        <v>171</v>
      </c>
      <c r="C819" s="14"/>
      <c r="D819" s="14"/>
      <c r="E819" s="165" t="e">
        <f t="shared" ref="E819:E821" si="21">F819/D819</f>
        <v>#DIV/0!</v>
      </c>
      <c r="F819" s="165"/>
      <c r="G819" s="67"/>
      <c r="H819" s="67"/>
      <c r="I819" s="138"/>
      <c r="J819" s="138"/>
      <c r="K819" s="79"/>
      <c r="O819" s="188"/>
      <c r="P819" s="186"/>
      <c r="Q819" s="188"/>
    </row>
    <row r="820" spans="1:17" x14ac:dyDescent="0.25">
      <c r="A820" s="167">
        <v>3</v>
      </c>
      <c r="B820" s="10"/>
      <c r="C820" s="167"/>
      <c r="D820" s="167"/>
      <c r="E820" s="165" t="e">
        <f t="shared" si="21"/>
        <v>#DIV/0!</v>
      </c>
      <c r="F820" s="165"/>
      <c r="I820" s="138"/>
      <c r="J820" s="138"/>
      <c r="P820" s="106"/>
      <c r="Q820" s="195"/>
    </row>
    <row r="821" spans="1:17" x14ac:dyDescent="0.25">
      <c r="A821" s="167">
        <v>4</v>
      </c>
      <c r="B821" s="10"/>
      <c r="C821" s="167"/>
      <c r="D821" s="167"/>
      <c r="E821" s="165" t="e">
        <f t="shared" si="21"/>
        <v>#DIV/0!</v>
      </c>
      <c r="F821" s="165"/>
      <c r="I821" s="138"/>
      <c r="J821" s="138"/>
      <c r="P821" s="106"/>
      <c r="Q821" s="195"/>
    </row>
    <row r="822" spans="1:17" x14ac:dyDescent="0.25">
      <c r="A822" s="144"/>
      <c r="B822" s="145" t="s">
        <v>20</v>
      </c>
      <c r="C822" s="144" t="s">
        <v>21</v>
      </c>
      <c r="D822" s="144" t="s">
        <v>21</v>
      </c>
      <c r="E822" s="144" t="s">
        <v>21</v>
      </c>
      <c r="F822" s="146">
        <f>F821+F819+F818+F820</f>
        <v>0</v>
      </c>
      <c r="I822" s="135">
        <f>SUM(I818:I821)</f>
        <v>0</v>
      </c>
      <c r="J822" s="135">
        <f>SUM(J818:J821)</f>
        <v>0</v>
      </c>
      <c r="K822" s="76"/>
      <c r="P822" s="106"/>
      <c r="Q822" s="195"/>
    </row>
    <row r="823" spans="1:17" x14ac:dyDescent="0.25">
      <c r="A823" s="17"/>
      <c r="B823" s="11"/>
      <c r="C823" s="17"/>
      <c r="D823" s="17"/>
      <c r="E823" s="17"/>
      <c r="F823" s="36"/>
      <c r="P823" s="106"/>
      <c r="Q823" s="195"/>
    </row>
    <row r="824" spans="1:17" x14ac:dyDescent="0.25">
      <c r="A824" s="861" t="s">
        <v>149</v>
      </c>
      <c r="B824" s="861"/>
      <c r="C824" s="861"/>
      <c r="D824" s="861"/>
      <c r="E824" s="861"/>
      <c r="F824" s="861"/>
      <c r="G824" s="861"/>
      <c r="H824" s="861"/>
      <c r="I824" s="861"/>
      <c r="J824" s="861"/>
      <c r="P824" s="106"/>
      <c r="Q824" s="195"/>
    </row>
    <row r="825" spans="1:17" x14ac:dyDescent="0.25">
      <c r="A825" s="862"/>
      <c r="B825" s="862"/>
      <c r="C825" s="862"/>
      <c r="D825" s="862"/>
      <c r="E825" s="862"/>
      <c r="F825" s="17"/>
      <c r="I825" s="850" t="s">
        <v>172</v>
      </c>
      <c r="J825" s="850"/>
      <c r="O825" s="106"/>
    </row>
    <row r="826" spans="1:17" ht="56.25" x14ac:dyDescent="0.25">
      <c r="A826" s="167" t="s">
        <v>15</v>
      </c>
      <c r="B826" s="167" t="s">
        <v>14</v>
      </c>
      <c r="C826" s="167" t="s">
        <v>27</v>
      </c>
      <c r="D826" s="167" t="s">
        <v>75</v>
      </c>
      <c r="E826" s="167" t="s">
        <v>7</v>
      </c>
      <c r="I826" s="133" t="s">
        <v>115</v>
      </c>
      <c r="J826" s="133" t="s">
        <v>173</v>
      </c>
      <c r="K826" s="81"/>
      <c r="O826" s="106"/>
    </row>
    <row r="827" spans="1:17" x14ac:dyDescent="0.25">
      <c r="A827" s="113">
        <v>1</v>
      </c>
      <c r="B827" s="113">
        <v>2</v>
      </c>
      <c r="C827" s="113">
        <v>3</v>
      </c>
      <c r="D827" s="113">
        <v>4</v>
      </c>
      <c r="E827" s="113">
        <v>5</v>
      </c>
      <c r="F827" s="78"/>
      <c r="G827" s="78"/>
      <c r="H827" s="78"/>
      <c r="I827" s="135"/>
      <c r="J827" s="135"/>
      <c r="O827" s="106"/>
    </row>
    <row r="828" spans="1:17" x14ac:dyDescent="0.25">
      <c r="A828" s="167">
        <v>1</v>
      </c>
      <c r="B828" s="10" t="s">
        <v>84</v>
      </c>
      <c r="C828" s="167"/>
      <c r="D828" s="165" t="e">
        <f>E828/C828</f>
        <v>#DIV/0!</v>
      </c>
      <c r="E828" s="165"/>
      <c r="I828" s="138"/>
      <c r="J828" s="138"/>
      <c r="O828" s="106"/>
    </row>
    <row r="829" spans="1:17" s="78" customFormat="1" x14ac:dyDescent="0.25">
      <c r="A829" s="167">
        <v>2</v>
      </c>
      <c r="B829" s="10" t="s">
        <v>83</v>
      </c>
      <c r="C829" s="167"/>
      <c r="D829" s="165" t="e">
        <f>E829/C829</f>
        <v>#DIV/0!</v>
      </c>
      <c r="E829" s="165"/>
      <c r="F829" s="67"/>
      <c r="G829" s="67"/>
      <c r="H829" s="67"/>
      <c r="I829" s="138"/>
      <c r="J829" s="138"/>
      <c r="K829" s="79"/>
      <c r="O829" s="186"/>
      <c r="P829" s="188"/>
      <c r="Q829" s="188"/>
    </row>
    <row r="830" spans="1:17" x14ac:dyDescent="0.25">
      <c r="A830" s="167">
        <v>3</v>
      </c>
      <c r="B830" s="10" t="s">
        <v>85</v>
      </c>
      <c r="C830" s="167"/>
      <c r="D830" s="165" t="e">
        <f>E830/C830</f>
        <v>#DIV/0!</v>
      </c>
      <c r="E830" s="165"/>
      <c r="I830" s="138"/>
      <c r="J830" s="138"/>
      <c r="O830" s="106"/>
    </row>
    <row r="831" spans="1:17" x14ac:dyDescent="0.25">
      <c r="A831" s="167">
        <v>4</v>
      </c>
      <c r="B831" s="10" t="s">
        <v>86</v>
      </c>
      <c r="C831" s="167"/>
      <c r="D831" s="165" t="e">
        <f>E831/C831</f>
        <v>#DIV/0!</v>
      </c>
      <c r="E831" s="165"/>
      <c r="I831" s="138"/>
      <c r="J831" s="138"/>
      <c r="O831" s="106"/>
    </row>
    <row r="832" spans="1:17" x14ac:dyDescent="0.25">
      <c r="A832" s="144"/>
      <c r="B832" s="145" t="s">
        <v>20</v>
      </c>
      <c r="C832" s="144"/>
      <c r="D832" s="144" t="s">
        <v>21</v>
      </c>
      <c r="E832" s="146">
        <f>E831+E830+E829+E828</f>
        <v>0</v>
      </c>
      <c r="I832" s="135">
        <f>SUM(I828:I831)</f>
        <v>0</v>
      </c>
      <c r="J832" s="135">
        <f>SUM(J828:J831)</f>
        <v>0</v>
      </c>
      <c r="O832" s="106"/>
    </row>
    <row r="833" spans="1:17" x14ac:dyDescent="0.25">
      <c r="A833" s="35"/>
      <c r="B833" s="11"/>
      <c r="C833" s="17"/>
      <c r="D833" s="17"/>
      <c r="E833" s="17"/>
      <c r="F833" s="36"/>
      <c r="O833" s="106"/>
    </row>
    <row r="834" spans="1:17" x14ac:dyDescent="0.25">
      <c r="A834" s="861" t="s">
        <v>158</v>
      </c>
      <c r="B834" s="861"/>
      <c r="C834" s="861"/>
      <c r="D834" s="861"/>
      <c r="E834" s="861"/>
      <c r="F834" s="861"/>
      <c r="G834" s="861"/>
      <c r="H834" s="861"/>
      <c r="I834" s="861"/>
      <c r="J834" s="861"/>
      <c r="O834" s="106"/>
    </row>
    <row r="835" spans="1:17" x14ac:dyDescent="0.25">
      <c r="A835" s="30"/>
      <c r="B835" s="11"/>
      <c r="C835" s="17"/>
      <c r="D835" s="17"/>
      <c r="E835" s="17"/>
      <c r="F835" s="17"/>
      <c r="P835" s="106"/>
    </row>
    <row r="836" spans="1:17" x14ac:dyDescent="0.25">
      <c r="A836" s="30"/>
      <c r="B836" s="11"/>
      <c r="C836" s="17"/>
      <c r="D836" s="17"/>
      <c r="E836" s="17"/>
      <c r="F836" s="17"/>
      <c r="I836" s="850" t="s">
        <v>172</v>
      </c>
      <c r="J836" s="850"/>
      <c r="K836" s="128"/>
    </row>
    <row r="837" spans="1:17" ht="56.25" x14ac:dyDescent="0.25">
      <c r="A837" s="167" t="s">
        <v>24</v>
      </c>
      <c r="B837" s="167" t="s">
        <v>14</v>
      </c>
      <c r="C837" s="167" t="s">
        <v>74</v>
      </c>
      <c r="D837" s="167" t="s">
        <v>117</v>
      </c>
      <c r="F837" s="17"/>
      <c r="I837" s="133" t="s">
        <v>115</v>
      </c>
      <c r="J837" s="133" t="s">
        <v>173</v>
      </c>
      <c r="P837" s="106"/>
    </row>
    <row r="838" spans="1:17" x14ac:dyDescent="0.25">
      <c r="A838" s="113">
        <v>1</v>
      </c>
      <c r="B838" s="113">
        <v>2</v>
      </c>
      <c r="C838" s="113">
        <v>3</v>
      </c>
      <c r="D838" s="113">
        <v>4</v>
      </c>
      <c r="E838" s="78"/>
      <c r="F838" s="1"/>
      <c r="G838" s="78"/>
      <c r="H838" s="78"/>
      <c r="I838" s="135"/>
      <c r="J838" s="135"/>
      <c r="P838" s="106"/>
    </row>
    <row r="839" spans="1:17" x14ac:dyDescent="0.25">
      <c r="A839" s="167"/>
      <c r="B839" s="15"/>
      <c r="C839" s="13"/>
      <c r="D839" s="165"/>
      <c r="F839" s="17"/>
      <c r="I839" s="138"/>
      <c r="J839" s="138"/>
      <c r="P839" s="106"/>
    </row>
    <row r="840" spans="1:17" s="78" customFormat="1" x14ac:dyDescent="0.25">
      <c r="A840" s="167"/>
      <c r="B840" s="15"/>
      <c r="C840" s="13"/>
      <c r="D840" s="165"/>
      <c r="E840" s="67"/>
      <c r="F840" s="36"/>
      <c r="G840" s="67"/>
      <c r="H840" s="67"/>
      <c r="I840" s="138"/>
      <c r="J840" s="138"/>
      <c r="K840" s="79"/>
      <c r="O840" s="188"/>
      <c r="P840" s="186"/>
      <c r="Q840" s="188"/>
    </row>
    <row r="841" spans="1:17" x14ac:dyDescent="0.25">
      <c r="A841" s="167"/>
      <c r="B841" s="15"/>
      <c r="C841" s="13"/>
      <c r="D841" s="165"/>
      <c r="F841" s="17"/>
      <c r="I841" s="138"/>
      <c r="J841" s="138"/>
      <c r="P841" s="106"/>
      <c r="Q841" s="195"/>
    </row>
    <row r="842" spans="1:17" x14ac:dyDescent="0.25">
      <c r="A842" s="167"/>
      <c r="B842" s="15"/>
      <c r="C842" s="13"/>
      <c r="D842" s="165"/>
      <c r="F842" s="17"/>
      <c r="I842" s="138"/>
      <c r="J842" s="138"/>
      <c r="P842" s="106"/>
      <c r="Q842" s="195"/>
    </row>
    <row r="843" spans="1:17" x14ac:dyDescent="0.25">
      <c r="A843" s="144"/>
      <c r="B843" s="145" t="s">
        <v>20</v>
      </c>
      <c r="C843" s="144" t="s">
        <v>21</v>
      </c>
      <c r="D843" s="146">
        <f>SUM(D839:D842)</f>
        <v>0</v>
      </c>
      <c r="F843" s="17"/>
      <c r="I843" s="135">
        <f>SUM(I839:I842)</f>
        <v>0</v>
      </c>
      <c r="J843" s="135">
        <f>SUM(J839:J842)</f>
        <v>0</v>
      </c>
      <c r="P843" s="106"/>
      <c r="Q843" s="195"/>
    </row>
    <row r="844" spans="1:17" x14ac:dyDescent="0.25">
      <c r="A844" s="35"/>
      <c r="B844" s="11"/>
      <c r="C844" s="17"/>
      <c r="D844" s="17"/>
      <c r="E844" s="17"/>
      <c r="F844" s="36"/>
      <c r="P844" s="106"/>
      <c r="Q844" s="195"/>
    </row>
    <row r="845" spans="1:17" x14ac:dyDescent="0.25">
      <c r="A845" s="863" t="s">
        <v>180</v>
      </c>
      <c r="B845" s="863"/>
      <c r="C845" s="863"/>
      <c r="D845" s="863"/>
      <c r="E845" s="863"/>
      <c r="F845" s="863"/>
      <c r="G845" s="863"/>
      <c r="H845" s="863"/>
      <c r="I845" s="863"/>
      <c r="J845" s="863"/>
      <c r="P845" s="106"/>
    </row>
    <row r="846" spans="1:17" x14ac:dyDescent="0.25">
      <c r="A846" s="35"/>
      <c r="B846" s="11"/>
      <c r="C846" s="17"/>
      <c r="D846" s="17"/>
      <c r="E846" s="17"/>
      <c r="F846" s="36"/>
      <c r="P846" s="106"/>
    </row>
    <row r="847" spans="1:17" x14ac:dyDescent="0.25">
      <c r="A847" s="860" t="s">
        <v>118</v>
      </c>
      <c r="B847" s="860"/>
      <c r="C847" s="860"/>
      <c r="D847" s="860"/>
      <c r="E847" s="860"/>
      <c r="F847" s="860"/>
      <c r="G847" s="860"/>
      <c r="H847" s="860"/>
      <c r="I847" s="860"/>
      <c r="J847" s="860"/>
      <c r="K847" s="123"/>
    </row>
    <row r="848" spans="1:17" x14ac:dyDescent="0.25">
      <c r="A848" s="55"/>
      <c r="B848" s="55"/>
      <c r="C848" s="55"/>
      <c r="D848" s="55"/>
      <c r="E848" s="55"/>
      <c r="F848" s="17"/>
      <c r="I848" s="850" t="s">
        <v>172</v>
      </c>
      <c r="J848" s="850"/>
      <c r="P848" s="106"/>
    </row>
    <row r="849" spans="1:17" ht="56.25" x14ac:dyDescent="0.25">
      <c r="A849" s="167" t="s">
        <v>24</v>
      </c>
      <c r="B849" s="167" t="s">
        <v>14</v>
      </c>
      <c r="C849" s="167" t="s">
        <v>74</v>
      </c>
      <c r="D849" s="167" t="s">
        <v>117</v>
      </c>
      <c r="E849" s="68"/>
      <c r="F849" s="37"/>
      <c r="G849" s="4"/>
      <c r="H849" s="37"/>
      <c r="I849" s="133" t="s">
        <v>115</v>
      </c>
      <c r="J849" s="133" t="s">
        <v>173</v>
      </c>
      <c r="K849" s="128"/>
      <c r="P849" s="106"/>
    </row>
    <row r="850" spans="1:17" x14ac:dyDescent="0.25">
      <c r="A850" s="113">
        <v>1</v>
      </c>
      <c r="B850" s="113">
        <v>2</v>
      </c>
      <c r="C850" s="113">
        <v>3</v>
      </c>
      <c r="D850" s="113">
        <v>4</v>
      </c>
      <c r="E850" s="79"/>
      <c r="F850" s="107"/>
      <c r="G850" s="108"/>
      <c r="H850" s="109"/>
      <c r="I850" s="141"/>
      <c r="J850" s="141"/>
      <c r="P850" s="106"/>
    </row>
    <row r="851" spans="1:17" s="68" customFormat="1" x14ac:dyDescent="0.25">
      <c r="A851" s="167">
        <v>1</v>
      </c>
      <c r="B851" s="10"/>
      <c r="C851" s="13"/>
      <c r="D851" s="165"/>
      <c r="F851" s="37"/>
      <c r="G851" s="4"/>
      <c r="H851" s="21"/>
      <c r="I851" s="142"/>
      <c r="J851" s="142"/>
      <c r="O851" s="121"/>
      <c r="P851" s="88"/>
      <c r="Q851" s="121"/>
    </row>
    <row r="852" spans="1:17" s="79" customFormat="1" x14ac:dyDescent="0.25">
      <c r="A852" s="144"/>
      <c r="B852" s="145" t="s">
        <v>20</v>
      </c>
      <c r="C852" s="144" t="s">
        <v>21</v>
      </c>
      <c r="D852" s="146">
        <f>SUM(D851:D851)</f>
        <v>0</v>
      </c>
      <c r="E852" s="68"/>
      <c r="F852" s="37"/>
      <c r="G852" s="4"/>
      <c r="H852" s="21"/>
      <c r="I852" s="135">
        <f>SUM(I851)</f>
        <v>0</v>
      </c>
      <c r="J852" s="135">
        <f>SUM(J851)</f>
        <v>0</v>
      </c>
      <c r="O852" s="193"/>
      <c r="P852" s="198"/>
      <c r="Q852" s="193"/>
    </row>
    <row r="853" spans="1:17" s="68" customFormat="1" x14ac:dyDescent="0.25">
      <c r="A853" s="37"/>
      <c r="B853" s="37"/>
      <c r="C853" s="37"/>
      <c r="D853" s="37"/>
      <c r="E853" s="37"/>
      <c r="F853" s="37"/>
      <c r="G853" s="4"/>
      <c r="H853" s="21"/>
      <c r="I853" s="4"/>
      <c r="J853" s="4"/>
      <c r="O853" s="121"/>
      <c r="P853" s="88"/>
      <c r="Q853" s="199"/>
    </row>
    <row r="854" spans="1:17" s="68" customFormat="1" x14ac:dyDescent="0.25">
      <c r="A854" s="861" t="s">
        <v>152</v>
      </c>
      <c r="B854" s="861"/>
      <c r="C854" s="861"/>
      <c r="D854" s="861"/>
      <c r="E854" s="861"/>
      <c r="F854" s="861"/>
      <c r="G854" s="861"/>
      <c r="H854" s="861"/>
      <c r="I854" s="861"/>
      <c r="J854" s="861"/>
      <c r="O854" s="121"/>
      <c r="P854" s="88"/>
      <c r="Q854" s="121"/>
    </row>
    <row r="855" spans="1:17" s="68" customFormat="1" x14ac:dyDescent="0.25">
      <c r="A855" s="862"/>
      <c r="B855" s="862"/>
      <c r="C855" s="862"/>
      <c r="D855" s="862"/>
      <c r="E855" s="862"/>
      <c r="F855" s="862"/>
      <c r="G855" s="67"/>
      <c r="H855" s="67"/>
      <c r="I855" s="850" t="s">
        <v>172</v>
      </c>
      <c r="J855" s="850"/>
      <c r="O855" s="121"/>
      <c r="P855" s="88"/>
      <c r="Q855" s="121"/>
    </row>
    <row r="856" spans="1:17" s="68" customFormat="1" ht="56.25" x14ac:dyDescent="0.25">
      <c r="A856" s="167" t="s">
        <v>24</v>
      </c>
      <c r="B856" s="167" t="s">
        <v>14</v>
      </c>
      <c r="C856" s="167" t="s">
        <v>78</v>
      </c>
      <c r="D856" s="167" t="s">
        <v>27</v>
      </c>
      <c r="E856" s="167" t="s">
        <v>79</v>
      </c>
      <c r="F856" s="167" t="s">
        <v>7</v>
      </c>
      <c r="H856" s="67"/>
      <c r="I856" s="133" t="s">
        <v>115</v>
      </c>
      <c r="J856" s="133" t="s">
        <v>173</v>
      </c>
      <c r="M856" s="76"/>
      <c r="O856" s="121"/>
      <c r="P856" s="88"/>
      <c r="Q856" s="121"/>
    </row>
    <row r="857" spans="1:17" s="68" customFormat="1" x14ac:dyDescent="0.25">
      <c r="A857" s="113">
        <v>1</v>
      </c>
      <c r="B857" s="113">
        <v>2</v>
      </c>
      <c r="C857" s="113">
        <v>3</v>
      </c>
      <c r="D857" s="113">
        <v>4</v>
      </c>
      <c r="E857" s="113">
        <v>5</v>
      </c>
      <c r="F857" s="113">
        <v>6</v>
      </c>
      <c r="G857" s="79"/>
      <c r="H857" s="78"/>
      <c r="I857" s="130"/>
      <c r="J857" s="130"/>
      <c r="O857" s="121"/>
      <c r="P857" s="88"/>
      <c r="Q857" s="121"/>
    </row>
    <row r="858" spans="1:17" s="68" customFormat="1" x14ac:dyDescent="0.25">
      <c r="A858" s="167">
        <v>1</v>
      </c>
      <c r="B858" s="10" t="s">
        <v>175</v>
      </c>
      <c r="C858" s="167"/>
      <c r="D858" s="167"/>
      <c r="E858" s="165" t="e">
        <f>F858/D858</f>
        <v>#DIV/0!</v>
      </c>
      <c r="F858" s="165"/>
      <c r="H858" s="67"/>
      <c r="I858" s="142"/>
      <c r="J858" s="142"/>
      <c r="O858" s="121"/>
      <c r="P858" s="88"/>
      <c r="Q858" s="121"/>
    </row>
    <row r="859" spans="1:17" s="79" customFormat="1" x14ac:dyDescent="0.25">
      <c r="A859" s="144"/>
      <c r="B859" s="145" t="s">
        <v>20</v>
      </c>
      <c r="C859" s="144" t="s">
        <v>21</v>
      </c>
      <c r="D859" s="144" t="s">
        <v>21</v>
      </c>
      <c r="E859" s="144" t="s">
        <v>21</v>
      </c>
      <c r="F859" s="146">
        <f>F858</f>
        <v>0</v>
      </c>
      <c r="G859" s="67"/>
      <c r="H859" s="67"/>
      <c r="I859" s="135">
        <f>SUM(I858)</f>
        <v>0</v>
      </c>
      <c r="J859" s="135">
        <f>SUM(J858)</f>
        <v>0</v>
      </c>
      <c r="O859" s="193"/>
      <c r="P859" s="198"/>
      <c r="Q859" s="193"/>
    </row>
    <row r="860" spans="1:17" s="68" customFormat="1" x14ac:dyDescent="0.25">
      <c r="A860" s="35"/>
      <c r="B860" s="11"/>
      <c r="C860" s="17"/>
      <c r="D860" s="17"/>
      <c r="E860" s="17"/>
      <c r="F860" s="36"/>
      <c r="G860" s="67"/>
      <c r="H860" s="67"/>
      <c r="I860" s="67"/>
      <c r="J860" s="67"/>
      <c r="O860" s="121"/>
      <c r="P860" s="88"/>
      <c r="Q860" s="121"/>
    </row>
    <row r="861" spans="1:17" x14ac:dyDescent="0.25">
      <c r="A861" s="35"/>
      <c r="B861" s="48" t="s">
        <v>100</v>
      </c>
      <c r="C861" s="164">
        <f>C862+C863+C864</f>
        <v>0</v>
      </c>
      <c r="D861" s="194"/>
      <c r="P861" s="106"/>
    </row>
    <row r="862" spans="1:17" x14ac:dyDescent="0.25">
      <c r="A862" s="35"/>
      <c r="B862" s="49" t="s">
        <v>2</v>
      </c>
      <c r="C862" s="164">
        <f>F859+D852+D843+E832+F822+F812+F802+F792+F782+F772+E762+D752+D741+E730+F720+F709+F701+F686+D677+D668+E659+E647+E638+C626+C615+C604+C593+C580+E567+E556+E545+D534+E518+F509+F502+F484+E470+J462-C863-C864</f>
        <v>0</v>
      </c>
      <c r="D862" s="195"/>
      <c r="P862" s="106"/>
    </row>
    <row r="863" spans="1:17" x14ac:dyDescent="0.25">
      <c r="A863" s="17"/>
      <c r="B863" s="11" t="s">
        <v>13</v>
      </c>
      <c r="C863" s="164">
        <f>I859+I852+I843+I832+I822+I812+I802+I782+I792+I772+I762+I752+I741+I730+I720+I709+I701+I686+I677+I668+I659+I647+I638+I626+I615+I604+I593+I580+I567+I556+I545+I534+I518+I509+I502+I484+I470</f>
        <v>0</v>
      </c>
      <c r="D863" s="195"/>
      <c r="L863" s="38"/>
      <c r="M863" s="11"/>
      <c r="N863" s="75"/>
      <c r="P863" s="106"/>
    </row>
    <row r="864" spans="1:17" x14ac:dyDescent="0.25">
      <c r="A864" s="17"/>
      <c r="B864" s="11" t="s">
        <v>106</v>
      </c>
      <c r="C864" s="164">
        <f>J859+J852+J843+J832+J822+J812+J802+J792+J782+J772+J762+J752+J741+J730+J720+J709+J701+J686+J677+J668+J659+J647+J638+J626+J615+J604+J593+J580+J567+J556+J545+J534+J518+J509+J502+J484+J470</f>
        <v>0</v>
      </c>
      <c r="D864" s="195"/>
    </row>
    <row r="865" spans="1:17" x14ac:dyDescent="0.25">
      <c r="A865" s="17"/>
      <c r="B865" s="11"/>
      <c r="C865" s="17"/>
      <c r="D865" s="17"/>
      <c r="E865" s="17"/>
      <c r="F865" s="17"/>
    </row>
    <row r="866" spans="1:17" x14ac:dyDescent="0.25">
      <c r="A866" s="17"/>
      <c r="B866" s="175" t="s">
        <v>195</v>
      </c>
      <c r="C866" s="201">
        <f>F859+D852+D843+E832+F822+F812+F802+F792+F782+F772+E762+D752+D741+E730+F720+F709+F701+F686+D677+D668+E659</f>
        <v>0</v>
      </c>
      <c r="D866" s="17"/>
      <c r="E866" s="17"/>
      <c r="F866" s="17"/>
    </row>
    <row r="867" spans="1:17" ht="50.25" customHeight="1" x14ac:dyDescent="0.25">
      <c r="A867" s="17"/>
      <c r="B867" s="200" t="s">
        <v>196</v>
      </c>
      <c r="C867" s="202"/>
      <c r="D867" s="17"/>
      <c r="E867" s="17"/>
      <c r="F867" s="17"/>
    </row>
    <row r="868" spans="1:17" ht="45" x14ac:dyDescent="0.25">
      <c r="A868" s="17"/>
      <c r="B868" s="175" t="s">
        <v>197</v>
      </c>
      <c r="C868" s="201">
        <f>C866-C867</f>
        <v>0</v>
      </c>
      <c r="D868" s="17"/>
      <c r="E868" s="17"/>
      <c r="F868" s="17"/>
    </row>
    <row r="869" spans="1:17" x14ac:dyDescent="0.25">
      <c r="A869" s="17"/>
      <c r="B869" s="11"/>
      <c r="C869" s="17"/>
      <c r="D869" s="17"/>
      <c r="E869" s="17"/>
      <c r="F869" s="17"/>
    </row>
    <row r="870" spans="1:17" x14ac:dyDescent="0.25">
      <c r="A870" s="17"/>
      <c r="B870" s="11"/>
      <c r="C870" s="17"/>
      <c r="D870" s="17"/>
      <c r="E870" s="17"/>
      <c r="F870" s="17"/>
    </row>
    <row r="871" spans="1:17" x14ac:dyDescent="0.25">
      <c r="A871" s="17"/>
      <c r="B871" s="11"/>
      <c r="C871" s="17"/>
      <c r="D871" s="17"/>
      <c r="E871" s="17"/>
      <c r="F871" s="17"/>
    </row>
    <row r="872" spans="1:17" x14ac:dyDescent="0.25">
      <c r="A872" s="17"/>
      <c r="B872" s="11"/>
      <c r="C872" s="17"/>
      <c r="D872" s="17"/>
      <c r="E872" s="17"/>
      <c r="F872" s="17"/>
    </row>
    <row r="873" spans="1:17" x14ac:dyDescent="0.25">
      <c r="A873" s="858" t="s">
        <v>9</v>
      </c>
      <c r="B873" s="858"/>
      <c r="C873" s="39"/>
      <c r="D873" s="928" t="e">
        <f>#REF!</f>
        <v>#REF!</v>
      </c>
      <c r="E873" s="928"/>
      <c r="F873" s="17"/>
      <c r="G873" s="17"/>
      <c r="H873" s="17"/>
      <c r="I873" s="17"/>
      <c r="J873" s="17"/>
    </row>
    <row r="874" spans="1:17" x14ac:dyDescent="0.25">
      <c r="A874" s="17"/>
      <c r="B874" s="40"/>
      <c r="C874" s="161" t="s">
        <v>10</v>
      </c>
      <c r="D874" s="929" t="s">
        <v>3</v>
      </c>
      <c r="E874" s="929"/>
      <c r="F874" s="17"/>
      <c r="G874" s="17"/>
      <c r="H874" s="17"/>
      <c r="I874" s="17"/>
      <c r="J874" s="17"/>
    </row>
    <row r="875" spans="1:17" s="17" customFormat="1" x14ac:dyDescent="0.25">
      <c r="A875" s="927"/>
      <c r="B875" s="927"/>
      <c r="C875" s="41"/>
      <c r="D875" s="162"/>
      <c r="E875" s="42"/>
      <c r="L875" s="111"/>
      <c r="O875" s="20"/>
      <c r="P875" s="20"/>
      <c r="Q875" s="20"/>
    </row>
    <row r="876" spans="1:17" s="17" customFormat="1" x14ac:dyDescent="0.25">
      <c r="A876" s="927"/>
      <c r="B876" s="927"/>
      <c r="C876" s="41"/>
      <c r="D876" s="910"/>
      <c r="E876" s="910"/>
      <c r="L876" s="111"/>
      <c r="O876" s="20"/>
      <c r="P876" s="20"/>
      <c r="Q876" s="20"/>
    </row>
    <row r="877" spans="1:17" s="17" customFormat="1" x14ac:dyDescent="0.25">
      <c r="A877" s="20"/>
      <c r="B877" s="43"/>
      <c r="C877" s="9"/>
      <c r="D877" s="910"/>
      <c r="E877" s="910"/>
      <c r="L877" s="111"/>
      <c r="O877" s="20"/>
      <c r="P877" s="20"/>
      <c r="Q877" s="20"/>
    </row>
    <row r="878" spans="1:17" s="17" customFormat="1" x14ac:dyDescent="0.25">
      <c r="B878" s="40"/>
      <c r="C878" s="44"/>
      <c r="D878" s="45"/>
      <c r="E878" s="46"/>
      <c r="L878" s="111"/>
      <c r="O878" s="20"/>
      <c r="P878" s="20"/>
      <c r="Q878" s="20"/>
    </row>
    <row r="879" spans="1:17" s="17" customFormat="1" x14ac:dyDescent="0.25">
      <c r="A879" s="858" t="s">
        <v>11</v>
      </c>
      <c r="B879" s="858"/>
      <c r="C879" s="47"/>
      <c r="D879" s="928" t="e">
        <f>D439</f>
        <v>#REF!</v>
      </c>
      <c r="E879" s="928"/>
      <c r="L879" s="111"/>
      <c r="O879" s="20"/>
      <c r="P879" s="20"/>
      <c r="Q879" s="20"/>
    </row>
    <row r="880" spans="1:17" s="17" customFormat="1" x14ac:dyDescent="0.25">
      <c r="B880" s="40"/>
      <c r="C880" s="161" t="s">
        <v>10</v>
      </c>
      <c r="D880" s="857" t="s">
        <v>3</v>
      </c>
      <c r="E880" s="857"/>
      <c r="L880" s="111"/>
      <c r="O880" s="20"/>
      <c r="P880" s="20"/>
      <c r="Q880" s="20"/>
    </row>
    <row r="881" spans="1:11" x14ac:dyDescent="0.25">
      <c r="A881" s="851" t="e">
        <f>A441</f>
        <v>#REF!</v>
      </c>
      <c r="B881" s="851"/>
      <c r="C881" s="851"/>
      <c r="D881" s="851"/>
      <c r="E881" s="851"/>
      <c r="F881" s="851"/>
      <c r="G881" s="851"/>
      <c r="H881" s="851"/>
      <c r="I881" s="851"/>
      <c r="J881" s="851"/>
      <c r="K881" s="116"/>
    </row>
    <row r="883" spans="1:11" x14ac:dyDescent="0.25">
      <c r="A883" s="852" t="s">
        <v>77</v>
      </c>
      <c r="B883" s="852"/>
      <c r="C883" s="852"/>
      <c r="D883" s="852"/>
      <c r="E883" s="852"/>
      <c r="F883" s="852"/>
      <c r="G883" s="852"/>
      <c r="H883" s="852"/>
      <c r="I883" s="852"/>
      <c r="J883" s="852"/>
      <c r="K883" s="117"/>
    </row>
    <row r="885" spans="1:11" x14ac:dyDescent="0.25">
      <c r="A885" s="111"/>
      <c r="B885" s="111"/>
      <c r="C885" s="111"/>
      <c r="D885" s="111"/>
      <c r="E885" s="111"/>
      <c r="F885" s="111"/>
      <c r="G885" s="69" t="s">
        <v>104</v>
      </c>
      <c r="H885" s="2"/>
      <c r="I885" s="70"/>
      <c r="J885" s="2"/>
      <c r="K885" s="118"/>
    </row>
    <row r="886" spans="1:11" x14ac:dyDescent="0.25">
      <c r="B886" s="17"/>
    </row>
    <row r="887" spans="1:11" ht="23.25" customHeight="1" x14ac:dyDescent="0.25">
      <c r="A887" s="853" t="s">
        <v>95</v>
      </c>
      <c r="B887" s="853"/>
      <c r="C887" s="854" t="s">
        <v>99</v>
      </c>
      <c r="D887" s="855"/>
      <c r="E887" s="855"/>
      <c r="F887" s="855"/>
      <c r="G887" s="855"/>
      <c r="H887" s="855"/>
      <c r="I887" s="855"/>
      <c r="J887" s="856"/>
      <c r="K887" s="72"/>
    </row>
    <row r="888" spans="1:11" x14ac:dyDescent="0.25">
      <c r="A888" s="20"/>
      <c r="B888" s="20"/>
      <c r="C888" s="66"/>
      <c r="D888" s="66"/>
      <c r="E888" s="66"/>
      <c r="F888" s="66"/>
      <c r="G888" s="66"/>
      <c r="H888" s="66"/>
      <c r="I888" s="66"/>
      <c r="J888" s="66"/>
      <c r="K888" s="72"/>
    </row>
    <row r="890" spans="1:11" ht="52.5" customHeight="1" x14ac:dyDescent="0.25">
      <c r="A890" s="881" t="s">
        <v>307</v>
      </c>
      <c r="B890" s="881"/>
      <c r="C890" s="881"/>
      <c r="D890" s="881"/>
      <c r="E890" s="881"/>
      <c r="F890" s="881"/>
      <c r="G890" s="881"/>
      <c r="H890" s="881"/>
      <c r="I890" s="881"/>
      <c r="J890" s="881"/>
    </row>
    <row r="891" spans="1:11" x14ac:dyDescent="0.25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</row>
    <row r="892" spans="1:11" x14ac:dyDescent="0.25">
      <c r="A892" s="880" t="s">
        <v>191</v>
      </c>
      <c r="B892" s="880"/>
      <c r="C892" s="880"/>
      <c r="D892" s="880"/>
      <c r="E892" s="880"/>
      <c r="F892" s="880"/>
      <c r="G892" s="880"/>
      <c r="H892" s="880"/>
      <c r="I892" s="880"/>
      <c r="J892" s="880"/>
      <c r="K892" s="123"/>
    </row>
    <row r="893" spans="1:11" x14ac:dyDescent="0.25">
      <c r="A893" s="176"/>
      <c r="B893" s="176"/>
      <c r="C893" s="176"/>
      <c r="D893" s="176"/>
      <c r="E893" s="176"/>
      <c r="F893" s="176"/>
      <c r="G893" s="176"/>
      <c r="H893" s="176"/>
      <c r="I893" s="176"/>
      <c r="J893" s="176"/>
      <c r="K893" s="170"/>
    </row>
    <row r="894" spans="1:11" x14ac:dyDescent="0.25">
      <c r="A894" s="882" t="s">
        <v>120</v>
      </c>
      <c r="B894" s="882"/>
      <c r="C894" s="882"/>
      <c r="D894" s="882"/>
      <c r="E894" s="882"/>
      <c r="F894" s="882"/>
      <c r="G894" s="882"/>
      <c r="H894" s="882"/>
      <c r="I894" s="882"/>
      <c r="J894" s="882"/>
      <c r="K894" s="125"/>
    </row>
    <row r="895" spans="1:11" x14ac:dyDescent="0.25">
      <c r="B895" s="111"/>
      <c r="C895" s="111"/>
      <c r="D895" s="111"/>
      <c r="E895" s="111"/>
      <c r="F895" s="111"/>
      <c r="G895" s="111"/>
      <c r="H895" s="111"/>
      <c r="I895" s="111"/>
      <c r="J895" s="111"/>
      <c r="K895" s="176"/>
    </row>
    <row r="896" spans="1:11" x14ac:dyDescent="0.25">
      <c r="B896" s="11"/>
      <c r="C896" s="11"/>
      <c r="D896" s="20"/>
      <c r="E896" s="20"/>
      <c r="F896" s="20"/>
      <c r="G896" s="20"/>
      <c r="H896" s="20"/>
      <c r="I896" s="20"/>
      <c r="J896" s="20"/>
      <c r="K896" s="119"/>
    </row>
    <row r="897" spans="1:17" x14ac:dyDescent="0.25">
      <c r="A897" s="875" t="s">
        <v>24</v>
      </c>
      <c r="B897" s="875" t="s">
        <v>22</v>
      </c>
      <c r="C897" s="875" t="s">
        <v>23</v>
      </c>
      <c r="D897" s="877" t="s">
        <v>16</v>
      </c>
      <c r="E897" s="878"/>
      <c r="F897" s="878"/>
      <c r="G897" s="879"/>
      <c r="H897" s="884" t="s">
        <v>17</v>
      </c>
      <c r="I897" s="884" t="s">
        <v>25</v>
      </c>
      <c r="J897" s="874" t="s">
        <v>168</v>
      </c>
      <c r="K897" s="18"/>
    </row>
    <row r="898" spans="1:17" x14ac:dyDescent="0.25">
      <c r="A898" s="883"/>
      <c r="B898" s="883"/>
      <c r="C898" s="883"/>
      <c r="D898" s="875" t="s">
        <v>6</v>
      </c>
      <c r="E898" s="877" t="s">
        <v>1</v>
      </c>
      <c r="F898" s="878"/>
      <c r="G898" s="879"/>
      <c r="H898" s="885"/>
      <c r="I898" s="885"/>
      <c r="J898" s="874"/>
      <c r="K898" s="21"/>
    </row>
    <row r="899" spans="1:17" ht="93" x14ac:dyDescent="0.25">
      <c r="A899" s="876"/>
      <c r="B899" s="876"/>
      <c r="C899" s="876"/>
      <c r="D899" s="876"/>
      <c r="E899" s="167" t="s">
        <v>18</v>
      </c>
      <c r="F899" s="167" t="s">
        <v>26</v>
      </c>
      <c r="G899" s="167" t="s">
        <v>19</v>
      </c>
      <c r="H899" s="886"/>
      <c r="I899" s="886"/>
      <c r="J899" s="874"/>
      <c r="K899" s="180"/>
    </row>
    <row r="900" spans="1:17" x14ac:dyDescent="0.25">
      <c r="A900" s="113">
        <v>1</v>
      </c>
      <c r="B900" s="113">
        <v>2</v>
      </c>
      <c r="C900" s="113">
        <v>3</v>
      </c>
      <c r="D900" s="113">
        <v>4</v>
      </c>
      <c r="E900" s="113">
        <v>5</v>
      </c>
      <c r="F900" s="113">
        <v>6</v>
      </c>
      <c r="G900" s="113">
        <v>7</v>
      </c>
      <c r="H900" s="113">
        <v>8</v>
      </c>
      <c r="I900" s="113">
        <v>9</v>
      </c>
      <c r="J900" s="113">
        <v>10</v>
      </c>
      <c r="K900" s="180"/>
    </row>
    <row r="901" spans="1:17" x14ac:dyDescent="0.25">
      <c r="A901" s="167" t="s">
        <v>89</v>
      </c>
      <c r="B901" s="10"/>
      <c r="C901" s="165"/>
      <c r="D901" s="165">
        <f>F901+G901+E901</f>
        <v>0</v>
      </c>
      <c r="E901" s="165"/>
      <c r="F901" s="165"/>
      <c r="G901" s="165">
        <f>ROUND((J901-K901)/12,2)</f>
        <v>0</v>
      </c>
      <c r="H901" s="165">
        <v>0</v>
      </c>
      <c r="I901" s="165"/>
      <c r="J901" s="5"/>
      <c r="K901" s="183">
        <f>ROUND((E901+F901)*12,2)</f>
        <v>0</v>
      </c>
      <c r="M901" s="75"/>
      <c r="N901" s="181"/>
      <c r="O901" s="185"/>
    </row>
    <row r="902" spans="1:17" s="78" customFormat="1" x14ac:dyDescent="0.25">
      <c r="A902" s="144"/>
      <c r="B902" s="145" t="s">
        <v>20</v>
      </c>
      <c r="C902" s="146">
        <f>SUM(C901:C901)</f>
        <v>0</v>
      </c>
      <c r="D902" s="146">
        <f>SUM(D901:D901)</f>
        <v>0</v>
      </c>
      <c r="E902" s="144" t="s">
        <v>21</v>
      </c>
      <c r="F902" s="144" t="s">
        <v>21</v>
      </c>
      <c r="G902" s="144" t="s">
        <v>21</v>
      </c>
      <c r="H902" s="144" t="s">
        <v>21</v>
      </c>
      <c r="I902" s="144" t="s">
        <v>21</v>
      </c>
      <c r="J902" s="146">
        <f>SUM(J901:J901)</f>
        <v>0</v>
      </c>
      <c r="K902" s="182"/>
      <c r="M902" s="75"/>
      <c r="N902" s="181"/>
      <c r="O902" s="185"/>
      <c r="P902" s="184"/>
      <c r="Q902" s="188"/>
    </row>
    <row r="903" spans="1:17" x14ac:dyDescent="0.25">
      <c r="K903" s="114"/>
    </row>
    <row r="904" spans="1:17" x14ac:dyDescent="0.25">
      <c r="A904" s="868" t="s">
        <v>124</v>
      </c>
      <c r="B904" s="868"/>
      <c r="C904" s="868"/>
      <c r="D904" s="868"/>
      <c r="E904" s="868"/>
      <c r="F904" s="868"/>
      <c r="G904" s="868"/>
      <c r="H904" s="868"/>
      <c r="I904" s="868"/>
      <c r="J904" s="868"/>
      <c r="K904" s="115"/>
    </row>
    <row r="905" spans="1:17" x14ac:dyDescent="0.25">
      <c r="A905" s="174"/>
      <c r="B905" s="174"/>
      <c r="C905" s="174"/>
      <c r="D905" s="174"/>
      <c r="E905" s="174"/>
      <c r="F905" s="174"/>
      <c r="G905" s="174"/>
      <c r="H905" s="174"/>
      <c r="I905" s="850" t="s">
        <v>172</v>
      </c>
      <c r="J905" s="850"/>
    </row>
    <row r="906" spans="1:17" ht="56.25" x14ac:dyDescent="0.25">
      <c r="A906" s="14" t="s">
        <v>24</v>
      </c>
      <c r="B906" s="14" t="s">
        <v>14</v>
      </c>
      <c r="C906" s="167" t="s">
        <v>132</v>
      </c>
      <c r="D906" s="167" t="s">
        <v>133</v>
      </c>
      <c r="E906" s="167" t="s">
        <v>134</v>
      </c>
      <c r="G906" s="174"/>
      <c r="H906" s="174"/>
      <c r="I906" s="133" t="s">
        <v>115</v>
      </c>
      <c r="J906" s="133" t="s">
        <v>173</v>
      </c>
      <c r="K906" s="120"/>
    </row>
    <row r="907" spans="1:17" x14ac:dyDescent="0.25">
      <c r="A907" s="91">
        <v>1</v>
      </c>
      <c r="B907" s="91">
        <v>2</v>
      </c>
      <c r="C907" s="113">
        <v>3</v>
      </c>
      <c r="D907" s="113">
        <v>4</v>
      </c>
      <c r="E907" s="113">
        <v>5</v>
      </c>
      <c r="G907" s="174"/>
      <c r="H907" s="174"/>
      <c r="I907" s="134"/>
      <c r="J907" s="133"/>
    </row>
    <row r="908" spans="1:17" ht="139.5" x14ac:dyDescent="0.25">
      <c r="A908" s="84">
        <v>1</v>
      </c>
      <c r="B908" s="90" t="s">
        <v>123</v>
      </c>
      <c r="C908" s="165"/>
      <c r="D908" s="77">
        <v>12</v>
      </c>
      <c r="E908" s="85"/>
      <c r="G908" s="86"/>
      <c r="H908" s="87"/>
      <c r="I908" s="138"/>
      <c r="J908" s="138"/>
    </row>
    <row r="909" spans="1:17" x14ac:dyDescent="0.25">
      <c r="A909" s="84">
        <v>2</v>
      </c>
      <c r="B909" s="90" t="s">
        <v>160</v>
      </c>
      <c r="C909" s="165"/>
      <c r="D909" s="77"/>
      <c r="E909" s="85"/>
      <c r="G909" s="86"/>
      <c r="H909" s="87"/>
      <c r="I909" s="138"/>
      <c r="J909" s="138"/>
    </row>
    <row r="910" spans="1:17" x14ac:dyDescent="0.25">
      <c r="A910" s="147"/>
      <c r="B910" s="145" t="s">
        <v>20</v>
      </c>
      <c r="C910" s="148"/>
      <c r="D910" s="149"/>
      <c r="E910" s="146">
        <f>E909+E908</f>
        <v>0</v>
      </c>
      <c r="G910" s="174"/>
      <c r="H910" s="174"/>
      <c r="I910" s="135">
        <f>SUM(I908:I909)</f>
        <v>0</v>
      </c>
      <c r="J910" s="135">
        <f>SUM(J908:J909)</f>
        <v>0</v>
      </c>
    </row>
    <row r="912" spans="1:17" x14ac:dyDescent="0.25">
      <c r="A912" s="880" t="s">
        <v>190</v>
      </c>
      <c r="B912" s="880"/>
      <c r="C912" s="880"/>
      <c r="D912" s="880"/>
      <c r="E912" s="880"/>
      <c r="F912" s="880"/>
      <c r="G912" s="880"/>
      <c r="H912" s="880"/>
      <c r="I912" s="880"/>
      <c r="J912" s="880"/>
    </row>
    <row r="913" spans="1:17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</row>
    <row r="914" spans="1:17" x14ac:dyDescent="0.25">
      <c r="A914" s="865" t="s">
        <v>121</v>
      </c>
      <c r="B914" s="865"/>
      <c r="C914" s="865"/>
      <c r="D914" s="865"/>
      <c r="E914" s="865"/>
      <c r="F914" s="865"/>
      <c r="G914" s="865"/>
      <c r="H914" s="865"/>
      <c r="I914" s="865"/>
      <c r="J914" s="865"/>
      <c r="K914" s="125"/>
    </row>
    <row r="915" spans="1:17" x14ac:dyDescent="0.25">
      <c r="A915" s="163"/>
      <c r="B915" s="24"/>
      <c r="C915" s="163"/>
      <c r="D915" s="163"/>
      <c r="E915" s="163"/>
      <c r="F915" s="163"/>
      <c r="I915" s="850" t="s">
        <v>172</v>
      </c>
      <c r="J915" s="850"/>
      <c r="K915" s="111"/>
    </row>
    <row r="916" spans="1:17" ht="69.75" x14ac:dyDescent="0.25">
      <c r="A916" s="167" t="s">
        <v>24</v>
      </c>
      <c r="B916" s="167" t="s">
        <v>14</v>
      </c>
      <c r="C916" s="167" t="s">
        <v>40</v>
      </c>
      <c r="D916" s="167" t="s">
        <v>38</v>
      </c>
      <c r="E916" s="167" t="s">
        <v>39</v>
      </c>
      <c r="F916" s="167" t="s">
        <v>80</v>
      </c>
      <c r="I916" s="133" t="s">
        <v>115</v>
      </c>
      <c r="J916" s="133" t="s">
        <v>173</v>
      </c>
      <c r="K916" s="122"/>
      <c r="O916" s="106"/>
    </row>
    <row r="917" spans="1:17" x14ac:dyDescent="0.25">
      <c r="A917" s="113">
        <v>1</v>
      </c>
      <c r="B917" s="113">
        <v>2</v>
      </c>
      <c r="C917" s="113">
        <v>3</v>
      </c>
      <c r="D917" s="113">
        <v>4</v>
      </c>
      <c r="E917" s="113">
        <v>5</v>
      </c>
      <c r="F917" s="113">
        <v>6</v>
      </c>
      <c r="G917" s="78"/>
      <c r="H917" s="78"/>
      <c r="I917" s="136"/>
      <c r="J917" s="136"/>
      <c r="O917" s="106"/>
    </row>
    <row r="918" spans="1:17" ht="69.75" x14ac:dyDescent="0.25">
      <c r="A918" s="167">
        <v>1</v>
      </c>
      <c r="B918" s="10" t="s">
        <v>28</v>
      </c>
      <c r="C918" s="167" t="s">
        <v>21</v>
      </c>
      <c r="D918" s="167" t="s">
        <v>21</v>
      </c>
      <c r="E918" s="167" t="s">
        <v>21</v>
      </c>
      <c r="F918" s="5">
        <f>F920</f>
        <v>0</v>
      </c>
      <c r="I918" s="137">
        <f>I920</f>
        <v>0</v>
      </c>
      <c r="J918" s="137">
        <f>J920</f>
        <v>0</v>
      </c>
      <c r="O918" s="106"/>
    </row>
    <row r="919" spans="1:17" s="78" customFormat="1" x14ac:dyDescent="0.25">
      <c r="A919" s="873" t="s">
        <v>29</v>
      </c>
      <c r="B919" s="10" t="s">
        <v>1</v>
      </c>
      <c r="C919" s="167"/>
      <c r="D919" s="167"/>
      <c r="E919" s="167"/>
      <c r="F919" s="5"/>
      <c r="G919" s="67"/>
      <c r="H919" s="67"/>
      <c r="I919" s="137"/>
      <c r="J919" s="137"/>
      <c r="K919" s="79"/>
      <c r="O919" s="186"/>
      <c r="P919" s="188"/>
      <c r="Q919" s="188"/>
    </row>
    <row r="920" spans="1:17" ht="69.75" x14ac:dyDescent="0.25">
      <c r="A920" s="873"/>
      <c r="B920" s="10" t="s">
        <v>30</v>
      </c>
      <c r="C920" s="167" t="e">
        <f>F920/E920/D920</f>
        <v>#DIV/0!</v>
      </c>
      <c r="D920" s="167"/>
      <c r="E920" s="167"/>
      <c r="F920" s="5"/>
      <c r="I920" s="143"/>
      <c r="J920" s="143"/>
      <c r="O920" s="106"/>
    </row>
    <row r="921" spans="1:17" ht="69.75" x14ac:dyDescent="0.25">
      <c r="A921" s="167">
        <v>2</v>
      </c>
      <c r="B921" s="10" t="s">
        <v>34</v>
      </c>
      <c r="C921" s="167" t="s">
        <v>21</v>
      </c>
      <c r="D921" s="167" t="s">
        <v>21</v>
      </c>
      <c r="E921" s="167" t="s">
        <v>21</v>
      </c>
      <c r="F921" s="5">
        <f>F923</f>
        <v>0</v>
      </c>
      <c r="I921" s="137">
        <f>I923</f>
        <v>0</v>
      </c>
      <c r="J921" s="137">
        <f>J923</f>
        <v>0</v>
      </c>
      <c r="O921" s="106"/>
    </row>
    <row r="922" spans="1:17" x14ac:dyDescent="0.25">
      <c r="A922" s="873" t="s">
        <v>35</v>
      </c>
      <c r="B922" s="10" t="s">
        <v>1</v>
      </c>
      <c r="C922" s="167"/>
      <c r="D922" s="167"/>
      <c r="E922" s="167"/>
      <c r="F922" s="5"/>
      <c r="I922" s="137"/>
      <c r="J922" s="137"/>
      <c r="O922" s="106"/>
    </row>
    <row r="923" spans="1:17" ht="69.75" x14ac:dyDescent="0.25">
      <c r="A923" s="873"/>
      <c r="B923" s="10" t="s">
        <v>30</v>
      </c>
      <c r="C923" s="167" t="e">
        <f t="shared" ref="C923" si="22">F923/E923/D923</f>
        <v>#DIV/0!</v>
      </c>
      <c r="D923" s="167"/>
      <c r="E923" s="167"/>
      <c r="F923" s="5"/>
      <c r="I923" s="143"/>
      <c r="J923" s="143"/>
      <c r="O923" s="106"/>
    </row>
    <row r="924" spans="1:17" x14ac:dyDescent="0.25">
      <c r="A924" s="147"/>
      <c r="B924" s="145" t="s">
        <v>20</v>
      </c>
      <c r="C924" s="144" t="s">
        <v>21</v>
      </c>
      <c r="D924" s="144" t="s">
        <v>21</v>
      </c>
      <c r="E924" s="144" t="s">
        <v>21</v>
      </c>
      <c r="F924" s="146">
        <f>F921+F918</f>
        <v>0</v>
      </c>
      <c r="I924" s="137">
        <f>I918+I921</f>
        <v>0</v>
      </c>
      <c r="J924" s="137">
        <f>J918+J921</f>
        <v>0</v>
      </c>
      <c r="O924" s="106"/>
    </row>
    <row r="925" spans="1:17" x14ac:dyDescent="0.25">
      <c r="A925" s="17"/>
      <c r="B925" s="11"/>
      <c r="C925" s="17"/>
      <c r="D925" s="17"/>
      <c r="E925" s="17"/>
      <c r="F925" s="17"/>
      <c r="G925" s="121"/>
      <c r="O925" s="106"/>
    </row>
    <row r="926" spans="1:17" x14ac:dyDescent="0.25">
      <c r="A926" s="865" t="s">
        <v>118</v>
      </c>
      <c r="B926" s="865"/>
      <c r="C926" s="865"/>
      <c r="D926" s="865"/>
      <c r="E926" s="865"/>
      <c r="F926" s="865"/>
      <c r="G926" s="865"/>
      <c r="H926" s="865"/>
      <c r="I926" s="865"/>
      <c r="J926" s="865"/>
      <c r="O926" s="106"/>
    </row>
    <row r="927" spans="1:17" x14ac:dyDescent="0.25">
      <c r="A927" s="163"/>
      <c r="B927" s="24"/>
      <c r="C927" s="163"/>
      <c r="D927" s="163"/>
      <c r="E927" s="163"/>
      <c r="F927" s="163"/>
      <c r="I927" s="850" t="s">
        <v>172</v>
      </c>
      <c r="J927" s="850"/>
      <c r="O927" s="106"/>
    </row>
    <row r="928" spans="1:17" ht="69.75" x14ac:dyDescent="0.25">
      <c r="A928" s="167" t="s">
        <v>24</v>
      </c>
      <c r="B928" s="167" t="s">
        <v>14</v>
      </c>
      <c r="C928" s="167" t="s">
        <v>163</v>
      </c>
      <c r="D928" s="167" t="s">
        <v>38</v>
      </c>
      <c r="E928" s="167" t="s">
        <v>39</v>
      </c>
      <c r="F928" s="167" t="s">
        <v>80</v>
      </c>
      <c r="I928" s="133" t="s">
        <v>115</v>
      </c>
      <c r="J928" s="133" t="s">
        <v>173</v>
      </c>
      <c r="K928" s="122"/>
      <c r="O928" s="106"/>
    </row>
    <row r="929" spans="1:17" x14ac:dyDescent="0.25">
      <c r="A929" s="112">
        <v>1</v>
      </c>
      <c r="B929" s="112">
        <v>2</v>
      </c>
      <c r="C929" s="112">
        <v>3</v>
      </c>
      <c r="D929" s="112">
        <v>4</v>
      </c>
      <c r="E929" s="112">
        <v>5</v>
      </c>
      <c r="F929" s="112">
        <v>6</v>
      </c>
      <c r="G929" s="8"/>
      <c r="H929" s="8"/>
      <c r="I929" s="136"/>
      <c r="J929" s="136"/>
      <c r="O929" s="106"/>
    </row>
    <row r="930" spans="1:17" ht="69.75" x14ac:dyDescent="0.25">
      <c r="A930" s="167">
        <v>1</v>
      </c>
      <c r="B930" s="10" t="s">
        <v>28</v>
      </c>
      <c r="C930" s="167" t="s">
        <v>21</v>
      </c>
      <c r="D930" s="167" t="s">
        <v>21</v>
      </c>
      <c r="E930" s="167" t="s">
        <v>21</v>
      </c>
      <c r="F930" s="5">
        <f>F932+F934+F933+F935</f>
        <v>0</v>
      </c>
      <c r="I930" s="137">
        <f>I932+I933+I934+I935</f>
        <v>0</v>
      </c>
      <c r="J930" s="137">
        <f>J932+J933+J934+J935</f>
        <v>0</v>
      </c>
      <c r="O930" s="106"/>
    </row>
    <row r="931" spans="1:17" s="8" customFormat="1" x14ac:dyDescent="0.25">
      <c r="A931" s="167"/>
      <c r="B931" s="10" t="s">
        <v>1</v>
      </c>
      <c r="C931" s="167"/>
      <c r="D931" s="167"/>
      <c r="E931" s="167"/>
      <c r="F931" s="5"/>
      <c r="G931" s="67"/>
      <c r="H931" s="67"/>
      <c r="I931" s="137"/>
      <c r="J931" s="137"/>
      <c r="K931" s="80"/>
      <c r="O931" s="187"/>
      <c r="P931" s="192"/>
      <c r="Q931" s="192"/>
    </row>
    <row r="932" spans="1:17" ht="46.5" x14ac:dyDescent="0.25">
      <c r="A932" s="167" t="s">
        <v>29</v>
      </c>
      <c r="B932" s="10" t="s">
        <v>32</v>
      </c>
      <c r="C932" s="167" t="e">
        <f t="shared" ref="C932:C933" si="23">F932/E932/D932</f>
        <v>#DIV/0!</v>
      </c>
      <c r="D932" s="167"/>
      <c r="E932" s="167"/>
      <c r="F932" s="5"/>
      <c r="I932" s="143"/>
      <c r="J932" s="143"/>
      <c r="O932" s="106"/>
    </row>
    <row r="933" spans="1:17" ht="46.5" x14ac:dyDescent="0.25">
      <c r="A933" s="167" t="s">
        <v>31</v>
      </c>
      <c r="B933" s="10" t="s">
        <v>33</v>
      </c>
      <c r="C933" s="167" t="e">
        <f t="shared" si="23"/>
        <v>#DIV/0!</v>
      </c>
      <c r="D933" s="167"/>
      <c r="E933" s="167"/>
      <c r="F933" s="5"/>
      <c r="I933" s="143"/>
      <c r="J933" s="143"/>
      <c r="O933" s="106"/>
    </row>
    <row r="934" spans="1:17" x14ac:dyDescent="0.25">
      <c r="A934" s="167"/>
      <c r="B934" s="10"/>
      <c r="C934" s="167"/>
      <c r="D934" s="167"/>
      <c r="E934" s="167"/>
      <c r="F934" s="5"/>
      <c r="I934" s="143"/>
      <c r="J934" s="143"/>
      <c r="O934" s="106"/>
    </row>
    <row r="935" spans="1:17" x14ac:dyDescent="0.25">
      <c r="A935" s="167"/>
      <c r="B935" s="10"/>
      <c r="C935" s="167"/>
      <c r="D935" s="167"/>
      <c r="E935" s="167"/>
      <c r="F935" s="5"/>
      <c r="I935" s="143"/>
      <c r="J935" s="143"/>
      <c r="O935" s="106"/>
    </row>
    <row r="936" spans="1:17" ht="69.75" x14ac:dyDescent="0.25">
      <c r="A936" s="167">
        <v>2</v>
      </c>
      <c r="B936" s="10" t="s">
        <v>34</v>
      </c>
      <c r="C936" s="167" t="s">
        <v>21</v>
      </c>
      <c r="D936" s="167" t="s">
        <v>21</v>
      </c>
      <c r="E936" s="167" t="s">
        <v>21</v>
      </c>
      <c r="F936" s="5">
        <f>F938+F940+F939+F941</f>
        <v>0</v>
      </c>
      <c r="I936" s="137">
        <f>I938+I939+I940+I941</f>
        <v>0</v>
      </c>
      <c r="J936" s="137">
        <f>J938+J939+J940+J941</f>
        <v>0</v>
      </c>
      <c r="O936" s="106"/>
    </row>
    <row r="937" spans="1:17" x14ac:dyDescent="0.25">
      <c r="A937" s="167"/>
      <c r="B937" s="10" t="s">
        <v>1</v>
      </c>
      <c r="C937" s="167"/>
      <c r="D937" s="167"/>
      <c r="E937" s="167"/>
      <c r="F937" s="5"/>
      <c r="I937" s="137"/>
      <c r="J937" s="137"/>
      <c r="O937" s="106"/>
    </row>
    <row r="938" spans="1:17" ht="46.5" x14ac:dyDescent="0.25">
      <c r="A938" s="167" t="s">
        <v>35</v>
      </c>
      <c r="B938" s="10" t="s">
        <v>32</v>
      </c>
      <c r="C938" s="167" t="e">
        <f t="shared" ref="C938:C939" si="24">F938/E938/D938</f>
        <v>#DIV/0!</v>
      </c>
      <c r="D938" s="167"/>
      <c r="E938" s="167"/>
      <c r="F938" s="5"/>
      <c r="I938" s="143"/>
      <c r="J938" s="143"/>
      <c r="O938" s="106"/>
    </row>
    <row r="939" spans="1:17" ht="46.5" x14ac:dyDescent="0.25">
      <c r="A939" s="167" t="s">
        <v>36</v>
      </c>
      <c r="B939" s="10" t="s">
        <v>33</v>
      </c>
      <c r="C939" s="167" t="e">
        <f t="shared" si="24"/>
        <v>#DIV/0!</v>
      </c>
      <c r="D939" s="167"/>
      <c r="E939" s="167"/>
      <c r="F939" s="5"/>
      <c r="I939" s="143"/>
      <c r="J939" s="143"/>
      <c r="O939" s="106"/>
    </row>
    <row r="940" spans="1:17" x14ac:dyDescent="0.25">
      <c r="A940" s="167"/>
      <c r="B940" s="10"/>
      <c r="C940" s="167"/>
      <c r="D940" s="167"/>
      <c r="E940" s="167"/>
      <c r="F940" s="5"/>
      <c r="I940" s="143"/>
      <c r="J940" s="143"/>
      <c r="O940" s="106"/>
    </row>
    <row r="941" spans="1:17" x14ac:dyDescent="0.25">
      <c r="A941" s="167"/>
      <c r="B941" s="10"/>
      <c r="C941" s="167"/>
      <c r="D941" s="167"/>
      <c r="E941" s="167"/>
      <c r="F941" s="5"/>
      <c r="I941" s="143"/>
      <c r="J941" s="143"/>
      <c r="O941" s="106"/>
    </row>
    <row r="942" spans="1:17" x14ac:dyDescent="0.25">
      <c r="A942" s="147"/>
      <c r="B942" s="145" t="s">
        <v>20</v>
      </c>
      <c r="C942" s="144" t="s">
        <v>21</v>
      </c>
      <c r="D942" s="144" t="s">
        <v>21</v>
      </c>
      <c r="E942" s="144" t="s">
        <v>21</v>
      </c>
      <c r="F942" s="146">
        <f>F936+F930</f>
        <v>0</v>
      </c>
      <c r="I942" s="137">
        <f>I930+I936</f>
        <v>0</v>
      </c>
      <c r="J942" s="137">
        <f>J930+J936</f>
        <v>0</v>
      </c>
      <c r="O942" s="106"/>
    </row>
    <row r="943" spans="1:17" x14ac:dyDescent="0.25">
      <c r="A943" s="17"/>
      <c r="B943" s="11"/>
      <c r="C943" s="17"/>
      <c r="D943" s="17"/>
      <c r="E943" s="17"/>
      <c r="F943" s="17"/>
      <c r="O943" s="106"/>
    </row>
    <row r="944" spans="1:17" x14ac:dyDescent="0.25">
      <c r="A944" s="865" t="s">
        <v>119</v>
      </c>
      <c r="B944" s="865"/>
      <c r="C944" s="865"/>
      <c r="D944" s="865"/>
      <c r="E944" s="865"/>
      <c r="F944" s="865"/>
      <c r="G944" s="865"/>
      <c r="H944" s="865"/>
      <c r="I944" s="865"/>
      <c r="J944" s="865"/>
      <c r="O944" s="106"/>
    </row>
    <row r="945" spans="1:17" x14ac:dyDescent="0.25">
      <c r="A945" s="163"/>
      <c r="B945" s="24"/>
      <c r="C945" s="163"/>
      <c r="D945" s="163"/>
      <c r="E945" s="163"/>
      <c r="F945" s="163"/>
      <c r="I945" s="850" t="s">
        <v>172</v>
      </c>
      <c r="J945" s="850"/>
      <c r="O945" s="106"/>
    </row>
    <row r="946" spans="1:17" ht="93" x14ac:dyDescent="0.25">
      <c r="A946" s="167" t="s">
        <v>24</v>
      </c>
      <c r="B946" s="167" t="s">
        <v>14</v>
      </c>
      <c r="C946" s="167" t="s">
        <v>43</v>
      </c>
      <c r="D946" s="167" t="s">
        <v>41</v>
      </c>
      <c r="E946" s="167" t="s">
        <v>44</v>
      </c>
      <c r="F946" s="167" t="s">
        <v>42</v>
      </c>
      <c r="I946" s="133" t="s">
        <v>115</v>
      </c>
      <c r="J946" s="133" t="s">
        <v>173</v>
      </c>
      <c r="K946" s="122"/>
      <c r="O946" s="106"/>
    </row>
    <row r="947" spans="1:17" x14ac:dyDescent="0.25">
      <c r="A947" s="113">
        <v>1</v>
      </c>
      <c r="B947" s="113">
        <v>2</v>
      </c>
      <c r="C947" s="113">
        <v>3</v>
      </c>
      <c r="D947" s="113">
        <v>4</v>
      </c>
      <c r="E947" s="113">
        <v>5</v>
      </c>
      <c r="F947" s="113">
        <v>6</v>
      </c>
      <c r="G947" s="78"/>
      <c r="H947" s="78"/>
      <c r="I947" s="136"/>
      <c r="J947" s="136"/>
      <c r="O947" s="106"/>
    </row>
    <row r="948" spans="1:17" x14ac:dyDescent="0.25">
      <c r="A948" s="167">
        <v>1</v>
      </c>
      <c r="B948" s="10" t="s">
        <v>45</v>
      </c>
      <c r="C948" s="167"/>
      <c r="D948" s="167"/>
      <c r="E948" s="167">
        <v>50</v>
      </c>
      <c r="F948" s="5">
        <f>E948*D948*C948</f>
        <v>0</v>
      </c>
      <c r="I948" s="138"/>
      <c r="J948" s="138"/>
      <c r="O948" s="106"/>
    </row>
    <row r="949" spans="1:17" s="78" customFormat="1" x14ac:dyDescent="0.25">
      <c r="A949" s="147"/>
      <c r="B949" s="145" t="s">
        <v>20</v>
      </c>
      <c r="C949" s="144" t="s">
        <v>21</v>
      </c>
      <c r="D949" s="144" t="s">
        <v>21</v>
      </c>
      <c r="E949" s="144" t="s">
        <v>21</v>
      </c>
      <c r="F949" s="146">
        <f>F948</f>
        <v>0</v>
      </c>
      <c r="G949" s="67"/>
      <c r="H949" s="67"/>
      <c r="I949" s="135">
        <f>I948</f>
        <v>0</v>
      </c>
      <c r="J949" s="135">
        <f>J948</f>
        <v>0</v>
      </c>
      <c r="K949" s="79"/>
      <c r="O949" s="186"/>
      <c r="P949" s="188"/>
      <c r="Q949" s="188"/>
    </row>
    <row r="950" spans="1:17" x14ac:dyDescent="0.25">
      <c r="O950" s="106"/>
    </row>
    <row r="951" spans="1:17" ht="55.5" customHeight="1" x14ac:dyDescent="0.25">
      <c r="A951" s="871" t="s">
        <v>189</v>
      </c>
      <c r="B951" s="871"/>
      <c r="C951" s="871"/>
      <c r="D951" s="871"/>
      <c r="E951" s="871"/>
      <c r="F951" s="871"/>
      <c r="G951" s="871"/>
      <c r="H951" s="871"/>
      <c r="I951" s="871"/>
      <c r="J951" s="871"/>
      <c r="O951" s="106"/>
    </row>
    <row r="952" spans="1:17" x14ac:dyDescent="0.25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</row>
    <row r="953" spans="1:17" x14ac:dyDescent="0.25">
      <c r="A953" s="861" t="s">
        <v>118</v>
      </c>
      <c r="B953" s="861"/>
      <c r="C953" s="861"/>
      <c r="D953" s="861"/>
      <c r="E953" s="861"/>
      <c r="F953" s="861"/>
      <c r="G953" s="861"/>
      <c r="H953" s="861"/>
      <c r="I953" s="861"/>
      <c r="J953" s="861"/>
      <c r="K953" s="124"/>
    </row>
    <row r="954" spans="1:17" x14ac:dyDescent="0.25">
      <c r="A954" s="862"/>
      <c r="B954" s="862"/>
      <c r="C954" s="862"/>
      <c r="D954" s="862"/>
      <c r="E954" s="862"/>
      <c r="F954" s="17"/>
      <c r="I954" s="850" t="s">
        <v>172</v>
      </c>
      <c r="J954" s="850"/>
      <c r="K954" s="170"/>
    </row>
    <row r="955" spans="1:17" ht="56.25" x14ac:dyDescent="0.25">
      <c r="A955" s="167" t="s">
        <v>15</v>
      </c>
      <c r="B955" s="167" t="s">
        <v>14</v>
      </c>
      <c r="C955" s="167" t="s">
        <v>27</v>
      </c>
      <c r="D955" s="167" t="s">
        <v>75</v>
      </c>
      <c r="E955" s="167" t="s">
        <v>76</v>
      </c>
      <c r="I955" s="133" t="s">
        <v>115</v>
      </c>
      <c r="J955" s="133" t="s">
        <v>173</v>
      </c>
      <c r="K955" s="81"/>
    </row>
    <row r="956" spans="1:17" x14ac:dyDescent="0.25">
      <c r="A956" s="113">
        <v>1</v>
      </c>
      <c r="B956" s="113">
        <v>2</v>
      </c>
      <c r="C956" s="113">
        <v>3</v>
      </c>
      <c r="D956" s="113">
        <v>4</v>
      </c>
      <c r="E956" s="113">
        <v>5</v>
      </c>
      <c r="F956" s="78"/>
      <c r="G956" s="78"/>
      <c r="H956" s="78"/>
      <c r="I956" s="136"/>
      <c r="J956" s="136"/>
    </row>
    <row r="957" spans="1:17" ht="139.5" x14ac:dyDescent="0.25">
      <c r="A957" s="167">
        <v>1</v>
      </c>
      <c r="B957" s="10" t="s">
        <v>105</v>
      </c>
      <c r="C957" s="167"/>
      <c r="D957" s="165" t="e">
        <f>E957/C957</f>
        <v>#DIV/0!</v>
      </c>
      <c r="E957" s="165"/>
      <c r="I957" s="138"/>
      <c r="J957" s="138"/>
    </row>
    <row r="958" spans="1:17" s="78" customFormat="1" x14ac:dyDescent="0.25">
      <c r="A958" s="144"/>
      <c r="B958" s="145" t="s">
        <v>20</v>
      </c>
      <c r="C958" s="144"/>
      <c r="D958" s="144" t="s">
        <v>21</v>
      </c>
      <c r="E958" s="146">
        <f>E957</f>
        <v>0</v>
      </c>
      <c r="F958" s="67"/>
      <c r="G958" s="67"/>
      <c r="H958" s="67"/>
      <c r="I958" s="135">
        <f>I957</f>
        <v>0</v>
      </c>
      <c r="J958" s="135">
        <f>J957</f>
        <v>0</v>
      </c>
      <c r="K958" s="79"/>
      <c r="O958" s="188"/>
      <c r="P958" s="188"/>
      <c r="Q958" s="188"/>
    </row>
    <row r="960" spans="1:17" ht="58.5" customHeight="1" x14ac:dyDescent="0.25">
      <c r="A960" s="871" t="s">
        <v>188</v>
      </c>
      <c r="B960" s="871"/>
      <c r="C960" s="871"/>
      <c r="D960" s="871"/>
      <c r="E960" s="871"/>
      <c r="F960" s="871"/>
      <c r="G960" s="871"/>
      <c r="H960" s="871"/>
      <c r="I960" s="871"/>
      <c r="J960" s="871"/>
    </row>
    <row r="961" spans="1:17" x14ac:dyDescent="0.25">
      <c r="A961" s="17"/>
      <c r="B961" s="11"/>
      <c r="C961" s="17"/>
      <c r="D961" s="17"/>
      <c r="E961" s="17"/>
      <c r="F961" s="17"/>
    </row>
    <row r="962" spans="1:17" x14ac:dyDescent="0.25">
      <c r="A962" s="861" t="s">
        <v>122</v>
      </c>
      <c r="B962" s="861"/>
      <c r="C962" s="861"/>
      <c r="D962" s="861"/>
      <c r="E962" s="861"/>
      <c r="F962" s="861"/>
      <c r="G962" s="861"/>
      <c r="H962" s="861"/>
      <c r="I962" s="861"/>
      <c r="J962" s="861"/>
      <c r="K962" s="124"/>
    </row>
    <row r="963" spans="1:17" x14ac:dyDescent="0.25">
      <c r="A963" s="23"/>
      <c r="B963" s="11"/>
      <c r="C963" s="17"/>
      <c r="D963" s="17"/>
      <c r="E963" s="17"/>
      <c r="F963" s="17"/>
      <c r="I963" s="850" t="s">
        <v>172</v>
      </c>
      <c r="J963" s="850"/>
    </row>
    <row r="964" spans="1:17" ht="93" x14ac:dyDescent="0.25">
      <c r="A964" s="167" t="s">
        <v>24</v>
      </c>
      <c r="B964" s="167" t="s">
        <v>46</v>
      </c>
      <c r="C964" s="167" t="s">
        <v>53</v>
      </c>
      <c r="D964" s="167" t="s">
        <v>54</v>
      </c>
      <c r="F964" s="17"/>
      <c r="I964" s="133" t="s">
        <v>115</v>
      </c>
      <c r="J964" s="133" t="s">
        <v>173</v>
      </c>
    </row>
    <row r="965" spans="1:17" x14ac:dyDescent="0.25">
      <c r="A965" s="113">
        <v>1</v>
      </c>
      <c r="B965" s="113">
        <v>2</v>
      </c>
      <c r="C965" s="113">
        <v>3</v>
      </c>
      <c r="D965" s="113">
        <v>4</v>
      </c>
      <c r="E965" s="78"/>
      <c r="F965" s="1"/>
      <c r="G965" s="78"/>
      <c r="H965" s="78"/>
      <c r="I965" s="133"/>
      <c r="J965" s="133"/>
    </row>
    <row r="966" spans="1:17" ht="45" x14ac:dyDescent="0.25">
      <c r="A966" s="171">
        <v>1</v>
      </c>
      <c r="B966" s="26" t="s">
        <v>47</v>
      </c>
      <c r="C966" s="171" t="s">
        <v>21</v>
      </c>
      <c r="D966" s="5">
        <f>D967</f>
        <v>0</v>
      </c>
      <c r="F966" s="17"/>
      <c r="I966" s="138">
        <f>I967</f>
        <v>0</v>
      </c>
      <c r="J966" s="138">
        <f>J967</f>
        <v>0</v>
      </c>
    </row>
    <row r="967" spans="1:17" s="78" customFormat="1" x14ac:dyDescent="0.25">
      <c r="A967" s="167" t="s">
        <v>29</v>
      </c>
      <c r="B967" s="10" t="s">
        <v>48</v>
      </c>
      <c r="C967" s="165">
        <f>J902+E908</f>
        <v>0</v>
      </c>
      <c r="D967" s="165"/>
      <c r="E967" s="67"/>
      <c r="F967" s="17"/>
      <c r="G967" s="67"/>
      <c r="H967" s="67"/>
      <c r="I967" s="138"/>
      <c r="J967" s="138"/>
      <c r="K967" s="74">
        <f>C967*0.22</f>
        <v>0</v>
      </c>
      <c r="L967" s="872" t="s">
        <v>114</v>
      </c>
      <c r="O967" s="188"/>
      <c r="P967" s="188"/>
      <c r="Q967" s="188"/>
    </row>
    <row r="968" spans="1:17" ht="45" x14ac:dyDescent="0.25">
      <c r="A968" s="171">
        <v>2</v>
      </c>
      <c r="B968" s="26" t="s">
        <v>49</v>
      </c>
      <c r="C968" s="171" t="s">
        <v>21</v>
      </c>
      <c r="D968" s="5">
        <f>D970+D971</f>
        <v>0</v>
      </c>
      <c r="F968" s="17"/>
      <c r="I968" s="138">
        <f>I970+I971+I972</f>
        <v>0</v>
      </c>
      <c r="J968" s="138">
        <f>J970+J971+J972</f>
        <v>0</v>
      </c>
      <c r="K968" s="74"/>
      <c r="L968" s="872"/>
    </row>
    <row r="969" spans="1:17" x14ac:dyDescent="0.25">
      <c r="A969" s="873" t="s">
        <v>35</v>
      </c>
      <c r="B969" s="10" t="s">
        <v>1</v>
      </c>
      <c r="C969" s="167"/>
      <c r="D969" s="165"/>
      <c r="F969" s="17"/>
      <c r="I969" s="138"/>
      <c r="J969" s="138"/>
      <c r="K969" s="74"/>
      <c r="L969" s="872"/>
      <c r="N969" s="27"/>
      <c r="O969" s="27"/>
      <c r="P969" s="27"/>
      <c r="Q969" s="27"/>
    </row>
    <row r="970" spans="1:17" ht="69.75" x14ac:dyDescent="0.25">
      <c r="A970" s="873"/>
      <c r="B970" s="10" t="s">
        <v>50</v>
      </c>
      <c r="C970" s="7">
        <f>C967</f>
        <v>0</v>
      </c>
      <c r="D970" s="165"/>
      <c r="F970" s="17"/>
      <c r="I970" s="138"/>
      <c r="J970" s="138"/>
      <c r="K970" s="74">
        <f>C970*0.029</f>
        <v>0</v>
      </c>
      <c r="L970" s="872"/>
      <c r="N970" s="27"/>
      <c r="O970" s="27"/>
      <c r="P970" s="27"/>
      <c r="Q970" s="27"/>
    </row>
    <row r="971" spans="1:17" ht="69.75" x14ac:dyDescent="0.25">
      <c r="A971" s="167" t="s">
        <v>37</v>
      </c>
      <c r="B971" s="10" t="s">
        <v>51</v>
      </c>
      <c r="C971" s="165">
        <f>C967</f>
        <v>0</v>
      </c>
      <c r="D971" s="165"/>
      <c r="F971" s="17"/>
      <c r="I971" s="138"/>
      <c r="J971" s="138"/>
      <c r="K971" s="74">
        <f>C971*0.002</f>
        <v>0</v>
      </c>
      <c r="L971" s="872"/>
      <c r="N971" s="27"/>
      <c r="O971" s="27"/>
      <c r="P971" s="27"/>
      <c r="Q971" s="27"/>
    </row>
    <row r="972" spans="1:17" ht="67.5" x14ac:dyDescent="0.25">
      <c r="A972" s="171">
        <v>3</v>
      </c>
      <c r="B972" s="26" t="s">
        <v>52</v>
      </c>
      <c r="C972" s="165">
        <f>C967</f>
        <v>0</v>
      </c>
      <c r="D972" s="165"/>
      <c r="F972" s="17"/>
      <c r="I972" s="138"/>
      <c r="J972" s="138"/>
      <c r="K972" s="74">
        <f>C972*0.051</f>
        <v>0</v>
      </c>
      <c r="L972" s="872"/>
      <c r="N972" s="27"/>
      <c r="O972" s="27"/>
      <c r="P972" s="27"/>
      <c r="Q972" s="27"/>
    </row>
    <row r="973" spans="1:17" x14ac:dyDescent="0.25">
      <c r="A973" s="171">
        <v>4</v>
      </c>
      <c r="B973" s="26" t="s">
        <v>106</v>
      </c>
      <c r="C973" s="165"/>
      <c r="D973" s="165"/>
      <c r="F973" s="17"/>
      <c r="I973" s="138"/>
      <c r="J973" s="138"/>
      <c r="N973" s="27"/>
      <c r="O973" s="27"/>
      <c r="P973" s="27"/>
      <c r="Q973" s="27"/>
    </row>
    <row r="974" spans="1:17" x14ac:dyDescent="0.25">
      <c r="A974" s="144"/>
      <c r="B974" s="145" t="s">
        <v>20</v>
      </c>
      <c r="C974" s="144" t="s">
        <v>21</v>
      </c>
      <c r="D974" s="146">
        <f>D972+D968+D966+D973</f>
        <v>0</v>
      </c>
      <c r="F974" s="17"/>
      <c r="I974" s="135">
        <f>I973+I972+I968+I966</f>
        <v>0</v>
      </c>
      <c r="J974" s="135">
        <f>J973+J972+J968+J966</f>
        <v>0</v>
      </c>
      <c r="N974" s="27"/>
      <c r="O974" s="27"/>
      <c r="P974" s="27"/>
      <c r="Q974" s="27"/>
    </row>
    <row r="976" spans="1:17" ht="52.5" customHeight="1" x14ac:dyDescent="0.25">
      <c r="A976" s="869" t="s">
        <v>187</v>
      </c>
      <c r="B976" s="869"/>
      <c r="C976" s="869"/>
      <c r="D976" s="869"/>
      <c r="E976" s="869"/>
      <c r="F976" s="869"/>
      <c r="G976" s="869"/>
      <c r="H976" s="869"/>
      <c r="I976" s="869"/>
      <c r="J976" s="869"/>
    </row>
    <row r="978" spans="1:20" x14ac:dyDescent="0.25">
      <c r="A978" s="868" t="s">
        <v>162</v>
      </c>
      <c r="B978" s="868"/>
      <c r="C978" s="868"/>
      <c r="D978" s="868"/>
      <c r="E978" s="868"/>
      <c r="F978" s="868"/>
      <c r="G978" s="868"/>
      <c r="H978" s="868"/>
      <c r="I978" s="868"/>
      <c r="J978" s="868"/>
      <c r="K978" s="126"/>
    </row>
    <row r="979" spans="1:20" x14ac:dyDescent="0.25">
      <c r="A979" s="174"/>
      <c r="B979" s="174"/>
      <c r="C979" s="174"/>
      <c r="D979" s="174"/>
      <c r="E979" s="174"/>
      <c r="F979" s="174"/>
      <c r="G979" s="174"/>
      <c r="H979" s="174"/>
      <c r="I979" s="850" t="s">
        <v>172</v>
      </c>
      <c r="J979" s="850"/>
    </row>
    <row r="980" spans="1:20" ht="56.25" x14ac:dyDescent="0.25">
      <c r="A980" s="14" t="s">
        <v>24</v>
      </c>
      <c r="B980" s="14" t="s">
        <v>14</v>
      </c>
      <c r="C980" s="167" t="s">
        <v>132</v>
      </c>
      <c r="D980" s="167" t="s">
        <v>133</v>
      </c>
      <c r="E980" s="167" t="s">
        <v>109</v>
      </c>
      <c r="G980" s="174"/>
      <c r="H980" s="174"/>
      <c r="I980" s="133" t="s">
        <v>115</v>
      </c>
      <c r="J980" s="133" t="s">
        <v>173</v>
      </c>
      <c r="K980" s="120"/>
    </row>
    <row r="981" spans="1:20" x14ac:dyDescent="0.25">
      <c r="A981" s="91">
        <v>1</v>
      </c>
      <c r="B981" s="91">
        <v>2</v>
      </c>
      <c r="C981" s="113">
        <v>3</v>
      </c>
      <c r="D981" s="113">
        <v>4</v>
      </c>
      <c r="E981" s="113">
        <v>5</v>
      </c>
      <c r="G981" s="174"/>
      <c r="H981" s="174"/>
      <c r="I981" s="138"/>
      <c r="J981" s="138"/>
    </row>
    <row r="982" spans="1:20" ht="69.75" x14ac:dyDescent="0.25">
      <c r="A982" s="84">
        <v>1</v>
      </c>
      <c r="B982" s="101" t="s">
        <v>166</v>
      </c>
      <c r="C982" s="165"/>
      <c r="D982" s="77" t="e">
        <f>E982/C982*100</f>
        <v>#DIV/0!</v>
      </c>
      <c r="E982" s="85"/>
      <c r="G982" s="86"/>
      <c r="H982" s="87"/>
      <c r="I982" s="138"/>
      <c r="J982" s="138"/>
    </row>
    <row r="983" spans="1:20" ht="93" x14ac:dyDescent="0.25">
      <c r="A983" s="84">
        <v>2</v>
      </c>
      <c r="B983" s="101" t="s">
        <v>164</v>
      </c>
      <c r="C983" s="165"/>
      <c r="D983" s="77" t="e">
        <f>E983/C983*100</f>
        <v>#DIV/0!</v>
      </c>
      <c r="E983" s="85"/>
      <c r="G983" s="86"/>
      <c r="H983" s="87"/>
      <c r="I983" s="138"/>
      <c r="J983" s="138"/>
    </row>
    <row r="984" spans="1:20" ht="93" x14ac:dyDescent="0.25">
      <c r="A984" s="84">
        <v>3</v>
      </c>
      <c r="B984" s="101" t="s">
        <v>165</v>
      </c>
      <c r="C984" s="165"/>
      <c r="D984" s="77" t="e">
        <f>E984/C984*100</f>
        <v>#DIV/0!</v>
      </c>
      <c r="E984" s="85"/>
      <c r="G984" s="86"/>
      <c r="H984" s="87"/>
      <c r="I984" s="138"/>
      <c r="J984" s="138"/>
    </row>
    <row r="985" spans="1:20" x14ac:dyDescent="0.25">
      <c r="A985" s="147"/>
      <c r="B985" s="145" t="s">
        <v>20</v>
      </c>
      <c r="C985" s="148"/>
      <c r="D985" s="149"/>
      <c r="E985" s="146">
        <f>E982</f>
        <v>0</v>
      </c>
      <c r="G985" s="174"/>
      <c r="H985" s="174"/>
      <c r="I985" s="135">
        <f>I982</f>
        <v>0</v>
      </c>
      <c r="J985" s="135">
        <f>J982</f>
        <v>0</v>
      </c>
    </row>
    <row r="987" spans="1:20" x14ac:dyDescent="0.25">
      <c r="A987" s="869" t="s">
        <v>186</v>
      </c>
      <c r="B987" s="869"/>
      <c r="C987" s="869"/>
      <c r="D987" s="869"/>
      <c r="E987" s="869"/>
      <c r="F987" s="869"/>
      <c r="G987" s="869"/>
      <c r="H987" s="869"/>
      <c r="I987" s="869"/>
      <c r="J987" s="869"/>
    </row>
    <row r="989" spans="1:20" x14ac:dyDescent="0.25">
      <c r="A989" s="861" t="s">
        <v>131</v>
      </c>
      <c r="B989" s="861"/>
      <c r="C989" s="861"/>
      <c r="D989" s="861"/>
      <c r="E989" s="861"/>
      <c r="F989" s="861"/>
      <c r="G989" s="861"/>
      <c r="H989" s="861"/>
      <c r="I989" s="861"/>
      <c r="J989" s="861"/>
      <c r="K989" s="126"/>
    </row>
    <row r="990" spans="1:20" x14ac:dyDescent="0.35">
      <c r="A990" s="870"/>
      <c r="B990" s="870"/>
      <c r="C990" s="870"/>
      <c r="D990" s="870"/>
      <c r="E990" s="870"/>
      <c r="F990" s="17"/>
      <c r="G990" s="12"/>
      <c r="H990" s="12"/>
      <c r="I990" s="850" t="s">
        <v>172</v>
      </c>
      <c r="J990" s="850"/>
    </row>
    <row r="991" spans="1:20" s="12" customFormat="1" ht="69.75" x14ac:dyDescent="0.35">
      <c r="A991" s="167" t="s">
        <v>24</v>
      </c>
      <c r="B991" s="167" t="s">
        <v>14</v>
      </c>
      <c r="C991" s="167" t="s">
        <v>58</v>
      </c>
      <c r="D991" s="167" t="s">
        <v>55</v>
      </c>
      <c r="E991" s="167" t="s">
        <v>7</v>
      </c>
      <c r="I991" s="133" t="s">
        <v>115</v>
      </c>
      <c r="J991" s="133" t="s">
        <v>173</v>
      </c>
      <c r="K991" s="81"/>
      <c r="L991" s="36"/>
      <c r="M991" s="36"/>
      <c r="O991" s="189"/>
      <c r="P991" s="196"/>
      <c r="Q991" s="196"/>
      <c r="R991" s="92"/>
      <c r="S991" s="92"/>
      <c r="T991" s="92"/>
    </row>
    <row r="992" spans="1:20" s="12" customFormat="1" x14ac:dyDescent="0.35">
      <c r="A992" s="113">
        <v>1</v>
      </c>
      <c r="B992" s="113">
        <v>2</v>
      </c>
      <c r="C992" s="113">
        <v>3</v>
      </c>
      <c r="D992" s="113">
        <v>4</v>
      </c>
      <c r="E992" s="113">
        <v>5</v>
      </c>
      <c r="F992" s="97"/>
      <c r="G992" s="97"/>
      <c r="H992" s="97"/>
      <c r="I992" s="138"/>
      <c r="J992" s="138"/>
      <c r="K992" s="16"/>
      <c r="L992" s="36"/>
      <c r="M992" s="36"/>
      <c r="O992" s="189"/>
      <c r="P992" s="196"/>
      <c r="Q992" s="196"/>
      <c r="R992" s="92"/>
      <c r="S992" s="92"/>
      <c r="T992" s="92"/>
    </row>
    <row r="993" spans="1:20" s="12" customFormat="1" x14ac:dyDescent="0.35">
      <c r="A993" s="167">
        <v>1</v>
      </c>
      <c r="B993" s="10" t="s">
        <v>56</v>
      </c>
      <c r="C993" s="94">
        <f>C995</f>
        <v>0</v>
      </c>
      <c r="D993" s="14">
        <f>D995</f>
        <v>1.5</v>
      </c>
      <c r="E993" s="94">
        <f>E995</f>
        <v>0</v>
      </c>
      <c r="I993" s="138">
        <f>I995</f>
        <v>0</v>
      </c>
      <c r="J993" s="138">
        <f>J995</f>
        <v>0</v>
      </c>
      <c r="K993" s="16"/>
      <c r="L993" s="36"/>
      <c r="M993" s="36"/>
      <c r="O993" s="189"/>
      <c r="P993" s="196"/>
      <c r="Q993" s="196"/>
      <c r="R993" s="92"/>
      <c r="S993" s="92"/>
      <c r="T993" s="92"/>
    </row>
    <row r="994" spans="1:20" s="97" customFormat="1" x14ac:dyDescent="0.35">
      <c r="A994" s="167"/>
      <c r="B994" s="10" t="s">
        <v>57</v>
      </c>
      <c r="C994" s="165"/>
      <c r="D994" s="167"/>
      <c r="E994" s="165"/>
      <c r="F994" s="12"/>
      <c r="G994" s="12"/>
      <c r="H994" s="12"/>
      <c r="I994" s="138"/>
      <c r="J994" s="138"/>
      <c r="K994" s="98"/>
      <c r="L994" s="99"/>
      <c r="M994" s="99"/>
      <c r="O994" s="190"/>
      <c r="P994" s="197"/>
      <c r="Q994" s="197"/>
      <c r="R994" s="100"/>
      <c r="S994" s="100"/>
      <c r="T994" s="100"/>
    </row>
    <row r="995" spans="1:20" s="12" customFormat="1" x14ac:dyDescent="0.35">
      <c r="A995" s="167"/>
      <c r="B995" s="10" t="s">
        <v>130</v>
      </c>
      <c r="C995" s="165"/>
      <c r="D995" s="167">
        <v>1.5</v>
      </c>
      <c r="E995" s="165"/>
      <c r="I995" s="138"/>
      <c r="J995" s="138"/>
      <c r="K995" s="16" t="s">
        <v>193</v>
      </c>
      <c r="L995" s="36"/>
      <c r="M995" s="36"/>
      <c r="O995" s="189"/>
      <c r="P995" s="196"/>
      <c r="Q995" s="196"/>
      <c r="R995" s="92"/>
      <c r="S995" s="92"/>
      <c r="T995" s="92"/>
    </row>
    <row r="996" spans="1:20" s="12" customFormat="1" x14ac:dyDescent="0.35">
      <c r="A996" s="144"/>
      <c r="B996" s="145" t="s">
        <v>20</v>
      </c>
      <c r="C996" s="144" t="s">
        <v>21</v>
      </c>
      <c r="D996" s="144" t="s">
        <v>21</v>
      </c>
      <c r="E996" s="146">
        <f>E993</f>
        <v>0</v>
      </c>
      <c r="I996" s="135">
        <f>I993</f>
        <v>0</v>
      </c>
      <c r="J996" s="135">
        <f>J993</f>
        <v>0</v>
      </c>
      <c r="K996" s="16"/>
      <c r="L996" s="36"/>
      <c r="M996" s="36"/>
      <c r="O996" s="189"/>
      <c r="P996" s="196"/>
      <c r="Q996" s="196"/>
      <c r="R996" s="92"/>
      <c r="S996" s="92"/>
      <c r="T996" s="92"/>
    </row>
    <row r="997" spans="1:20" s="12" customFormat="1" x14ac:dyDescent="0.35">
      <c r="A997" s="28"/>
      <c r="B997" s="29"/>
      <c r="C997" s="28"/>
      <c r="D997" s="28"/>
      <c r="E997" s="17"/>
      <c r="F997" s="17"/>
      <c r="K997" s="16"/>
      <c r="L997" s="36"/>
      <c r="M997" s="36"/>
      <c r="O997" s="189"/>
      <c r="P997" s="196"/>
      <c r="Q997" s="196"/>
      <c r="R997" s="92"/>
      <c r="S997" s="92"/>
      <c r="T997" s="92"/>
    </row>
    <row r="998" spans="1:20" s="12" customFormat="1" x14ac:dyDescent="0.35">
      <c r="A998" s="28"/>
      <c r="B998" s="29"/>
      <c r="C998" s="28"/>
      <c r="D998" s="28"/>
      <c r="E998" s="17"/>
      <c r="F998" s="17"/>
      <c r="K998" s="16"/>
      <c r="L998" s="36"/>
      <c r="M998" s="36"/>
      <c r="O998" s="189"/>
      <c r="P998" s="196"/>
      <c r="Q998" s="196"/>
      <c r="R998" s="92"/>
      <c r="S998" s="92"/>
      <c r="T998" s="92"/>
    </row>
    <row r="999" spans="1:20" s="12" customFormat="1" x14ac:dyDescent="0.35">
      <c r="A999" s="28"/>
      <c r="B999" s="29"/>
      <c r="C999" s="28"/>
      <c r="D999" s="28"/>
      <c r="E999" s="17"/>
      <c r="F999" s="17"/>
      <c r="I999" s="850" t="s">
        <v>172</v>
      </c>
      <c r="J999" s="850"/>
      <c r="K999" s="16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ht="116.25" x14ac:dyDescent="0.35">
      <c r="A1000" s="168" t="s">
        <v>24</v>
      </c>
      <c r="B1000" s="167" t="s">
        <v>14</v>
      </c>
      <c r="C1000" s="168" t="s">
        <v>125</v>
      </c>
      <c r="D1000" s="167" t="s">
        <v>55</v>
      </c>
      <c r="E1000" s="167" t="s">
        <v>161</v>
      </c>
      <c r="I1000" s="133" t="s">
        <v>115</v>
      </c>
      <c r="J1000" s="133" t="s">
        <v>173</v>
      </c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x14ac:dyDescent="0.35">
      <c r="A1001" s="113">
        <v>1</v>
      </c>
      <c r="B1001" s="113">
        <v>2</v>
      </c>
      <c r="C1001" s="113">
        <v>3</v>
      </c>
      <c r="D1001" s="113">
        <v>4</v>
      </c>
      <c r="E1001" s="113">
        <v>5</v>
      </c>
      <c r="F1001" s="97"/>
      <c r="G1001" s="97"/>
      <c r="H1001" s="97"/>
      <c r="I1001" s="134"/>
      <c r="J1001" s="134"/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12" customFormat="1" x14ac:dyDescent="0.35">
      <c r="A1002" s="13">
        <v>1</v>
      </c>
      <c r="B1002" s="95" t="s">
        <v>126</v>
      </c>
      <c r="C1002" s="165" t="s">
        <v>12</v>
      </c>
      <c r="D1002" s="165" t="s">
        <v>12</v>
      </c>
      <c r="E1002" s="165">
        <f>E1006</f>
        <v>0</v>
      </c>
      <c r="I1002" s="135">
        <f>I1003</f>
        <v>0</v>
      </c>
      <c r="J1002" s="135">
        <f>J1003</f>
        <v>0</v>
      </c>
      <c r="K1002" s="16"/>
      <c r="L1002" s="36"/>
      <c r="M1002" s="36"/>
      <c r="O1002" s="189"/>
      <c r="P1002" s="196"/>
      <c r="Q1002" s="196"/>
      <c r="R1002" s="92"/>
      <c r="S1002" s="92"/>
      <c r="T1002" s="92"/>
    </row>
    <row r="1003" spans="1:20" s="97" customFormat="1" ht="46.5" x14ac:dyDescent="0.35">
      <c r="A1003" s="165"/>
      <c r="B1003" s="95" t="s">
        <v>127</v>
      </c>
      <c r="C1003" s="165">
        <f>C1006</f>
        <v>0</v>
      </c>
      <c r="D1003" s="165">
        <f>D1006</f>
        <v>2.2000000000000002</v>
      </c>
      <c r="E1003" s="165">
        <f>E1006</f>
        <v>0</v>
      </c>
      <c r="F1003" s="12"/>
      <c r="G1003" s="12"/>
      <c r="H1003" s="12"/>
      <c r="I1003" s="135">
        <f>I1006</f>
        <v>0</v>
      </c>
      <c r="J1003" s="135">
        <f>J1006</f>
        <v>0</v>
      </c>
      <c r="K1003" s="98"/>
      <c r="L1003" s="99"/>
      <c r="M1003" s="99"/>
      <c r="O1003" s="190"/>
      <c r="P1003" s="197"/>
      <c r="Q1003" s="197"/>
      <c r="R1003" s="100"/>
      <c r="S1003" s="100"/>
      <c r="T1003" s="100"/>
    </row>
    <row r="1004" spans="1:20" s="12" customFormat="1" x14ac:dyDescent="0.35">
      <c r="A1004" s="867"/>
      <c r="B1004" s="95" t="s">
        <v>116</v>
      </c>
      <c r="C1004" s="867"/>
      <c r="D1004" s="867"/>
      <c r="E1004" s="867"/>
      <c r="I1004" s="138"/>
      <c r="J1004" s="138"/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867"/>
      <c r="B1005" s="95" t="s">
        <v>128</v>
      </c>
      <c r="C1005" s="867"/>
      <c r="D1005" s="867"/>
      <c r="E1005" s="867"/>
      <c r="I1005" s="138"/>
      <c r="J1005" s="138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x14ac:dyDescent="0.35">
      <c r="A1006" s="165"/>
      <c r="B1006" s="95" t="s">
        <v>129</v>
      </c>
      <c r="C1006" s="165">
        <f>E1006/D1006*100</f>
        <v>0</v>
      </c>
      <c r="D1006" s="165">
        <v>2.2000000000000002</v>
      </c>
      <c r="E1006" s="165"/>
      <c r="I1006" s="138"/>
      <c r="J1006" s="138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146"/>
      <c r="B1007" s="146" t="s">
        <v>20</v>
      </c>
      <c r="C1007" s="146"/>
      <c r="D1007" s="146" t="s">
        <v>21</v>
      </c>
      <c r="E1007" s="146">
        <f>E1002</f>
        <v>0</v>
      </c>
      <c r="I1007" s="135">
        <f>I1002</f>
        <v>0</v>
      </c>
      <c r="J1007" s="135">
        <f>J1002</f>
        <v>0</v>
      </c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x14ac:dyDescent="0.35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ht="54" customHeight="1" x14ac:dyDescent="0.35">
      <c r="A1009" s="863" t="s">
        <v>185</v>
      </c>
      <c r="B1009" s="863"/>
      <c r="C1009" s="863"/>
      <c r="D1009" s="863"/>
      <c r="E1009" s="863"/>
      <c r="F1009" s="863"/>
      <c r="G1009" s="863"/>
      <c r="H1009" s="863"/>
      <c r="I1009" s="863"/>
      <c r="J1009" s="863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x14ac:dyDescent="0.25">
      <c r="A1010" s="173"/>
      <c r="B1010" s="173"/>
      <c r="C1010" s="173"/>
      <c r="D1010" s="173"/>
      <c r="E1010" s="173"/>
      <c r="F1010" s="173"/>
      <c r="G1010" s="173"/>
      <c r="H1010" s="173"/>
      <c r="I1010" s="173"/>
      <c r="J1010" s="173"/>
    </row>
    <row r="1011" spans="1:20" x14ac:dyDescent="0.25">
      <c r="A1011" s="861" t="s">
        <v>131</v>
      </c>
      <c r="B1011" s="861"/>
      <c r="C1011" s="861"/>
      <c r="D1011" s="861"/>
      <c r="E1011" s="861"/>
      <c r="F1011" s="861"/>
      <c r="G1011" s="861"/>
      <c r="H1011" s="861"/>
      <c r="I1011" s="861"/>
      <c r="J1011" s="861"/>
      <c r="K1011" s="123"/>
    </row>
    <row r="1012" spans="1:20" x14ac:dyDescent="0.25">
      <c r="I1012" s="850" t="s">
        <v>172</v>
      </c>
      <c r="J1012" s="850"/>
      <c r="K1012" s="173"/>
    </row>
    <row r="1013" spans="1:20" s="12" customFormat="1" ht="56.25" x14ac:dyDescent="0.35">
      <c r="A1013" s="14" t="s">
        <v>24</v>
      </c>
      <c r="B1013" s="14" t="s">
        <v>14</v>
      </c>
      <c r="C1013" s="14" t="s">
        <v>81</v>
      </c>
      <c r="D1013" s="67"/>
      <c r="E1013" s="67"/>
      <c r="F1013" s="67"/>
      <c r="G1013" s="67"/>
      <c r="H1013" s="67"/>
      <c r="I1013" s="133" t="s">
        <v>115</v>
      </c>
      <c r="J1013" s="133" t="s">
        <v>173</v>
      </c>
      <c r="K1013" s="81"/>
      <c r="L1013" s="36"/>
      <c r="M1013" s="36"/>
      <c r="O1013" s="189"/>
      <c r="P1013" s="196"/>
      <c r="Q1013" s="196"/>
      <c r="R1013" s="92"/>
      <c r="S1013" s="92"/>
      <c r="T1013" s="92"/>
    </row>
    <row r="1014" spans="1:20" x14ac:dyDescent="0.25">
      <c r="A1014" s="91">
        <v>1</v>
      </c>
      <c r="B1014" s="91">
        <v>2</v>
      </c>
      <c r="C1014" s="91">
        <v>3</v>
      </c>
      <c r="D1014" s="78"/>
      <c r="E1014" s="78"/>
      <c r="F1014" s="78"/>
      <c r="G1014" s="78"/>
      <c r="H1014" s="78"/>
      <c r="I1014" s="140"/>
      <c r="J1014" s="140"/>
    </row>
    <row r="1015" spans="1:20" x14ac:dyDescent="0.25">
      <c r="A1015" s="14">
        <v>1</v>
      </c>
      <c r="B1015" s="101" t="s">
        <v>82</v>
      </c>
      <c r="C1015" s="102">
        <f>C1016+C1017+C1018+C1019</f>
        <v>0</v>
      </c>
      <c r="I1015" s="135">
        <f>I1016+I1017+I1018+I1019</f>
        <v>0</v>
      </c>
      <c r="J1015" s="135">
        <f>J1016+J1017+J1018+J1019</f>
        <v>0</v>
      </c>
    </row>
    <row r="1016" spans="1:20" s="78" customFormat="1" x14ac:dyDescent="0.25">
      <c r="A1016" s="14"/>
      <c r="B1016" s="101"/>
      <c r="C1016" s="94"/>
      <c r="D1016" s="67"/>
      <c r="E1016" s="67"/>
      <c r="F1016" s="67"/>
      <c r="G1016" s="67"/>
      <c r="H1016" s="67"/>
      <c r="I1016" s="140"/>
      <c r="J1016" s="140"/>
      <c r="K1016" s="79"/>
      <c r="O1016" s="188"/>
      <c r="P1016" s="188"/>
      <c r="Q1016" s="188"/>
    </row>
    <row r="1017" spans="1:20" x14ac:dyDescent="0.25">
      <c r="A1017" s="14"/>
      <c r="B1017" s="101"/>
      <c r="C1017" s="94"/>
      <c r="I1017" s="140"/>
      <c r="J1017" s="140"/>
    </row>
    <row r="1018" spans="1:20" x14ac:dyDescent="0.25">
      <c r="A1018" s="14"/>
      <c r="B1018" s="101"/>
      <c r="C1018" s="94"/>
      <c r="I1018" s="140"/>
      <c r="J1018" s="140"/>
    </row>
    <row r="1019" spans="1:20" x14ac:dyDescent="0.25">
      <c r="A1019" s="14"/>
      <c r="B1019" s="101"/>
      <c r="C1019" s="94"/>
      <c r="I1019" s="140"/>
      <c r="J1019" s="140"/>
    </row>
    <row r="1020" spans="1:20" x14ac:dyDescent="0.25">
      <c r="A1020" s="144"/>
      <c r="B1020" s="145" t="s">
        <v>20</v>
      </c>
      <c r="C1020" s="146">
        <f>C1015</f>
        <v>0</v>
      </c>
      <c r="I1020" s="135">
        <f>I1015</f>
        <v>0</v>
      </c>
      <c r="J1020" s="135">
        <f>J1015</f>
        <v>0</v>
      </c>
    </row>
    <row r="1022" spans="1:20" x14ac:dyDescent="0.25">
      <c r="A1022" s="863" t="s">
        <v>184</v>
      </c>
      <c r="B1022" s="863"/>
      <c r="C1022" s="863"/>
      <c r="D1022" s="863"/>
      <c r="E1022" s="863"/>
      <c r="F1022" s="863"/>
      <c r="G1022" s="863"/>
      <c r="H1022" s="863"/>
      <c r="I1022" s="863"/>
      <c r="J1022" s="863"/>
    </row>
    <row r="1023" spans="1:20" x14ac:dyDescent="0.25">
      <c r="A1023" s="173"/>
      <c r="B1023" s="173"/>
      <c r="C1023" s="173"/>
      <c r="D1023" s="173"/>
      <c r="E1023" s="173"/>
      <c r="F1023" s="173"/>
      <c r="G1023" s="173"/>
      <c r="H1023" s="173"/>
      <c r="I1023" s="173"/>
      <c r="J1023" s="173"/>
    </row>
    <row r="1024" spans="1:20" x14ac:dyDescent="0.25">
      <c r="A1024" s="861" t="s">
        <v>131</v>
      </c>
      <c r="B1024" s="861"/>
      <c r="C1024" s="861"/>
      <c r="D1024" s="861"/>
      <c r="E1024" s="861"/>
      <c r="F1024" s="861"/>
      <c r="G1024" s="861"/>
      <c r="H1024" s="861"/>
      <c r="I1024" s="861"/>
      <c r="J1024" s="861"/>
      <c r="K1024" s="123"/>
    </row>
    <row r="1025" spans="1:20" x14ac:dyDescent="0.25">
      <c r="I1025" s="850" t="s">
        <v>172</v>
      </c>
      <c r="J1025" s="850"/>
      <c r="K1025" s="173"/>
    </row>
    <row r="1026" spans="1:20" s="12" customFormat="1" ht="56.25" x14ac:dyDescent="0.35">
      <c r="A1026" s="14" t="s">
        <v>24</v>
      </c>
      <c r="B1026" s="14" t="s">
        <v>14</v>
      </c>
      <c r="C1026" s="14" t="s">
        <v>81</v>
      </c>
      <c r="D1026" s="67"/>
      <c r="E1026" s="67"/>
      <c r="F1026" s="67"/>
      <c r="G1026" s="67"/>
      <c r="H1026" s="67"/>
      <c r="I1026" s="133" t="s">
        <v>115</v>
      </c>
      <c r="J1026" s="133" t="s">
        <v>173</v>
      </c>
      <c r="K1026" s="81"/>
      <c r="L1026" s="36"/>
      <c r="M1026" s="36"/>
      <c r="O1026" s="189"/>
      <c r="P1026" s="196"/>
      <c r="Q1026" s="196"/>
      <c r="R1026" s="92"/>
      <c r="S1026" s="92"/>
      <c r="T1026" s="92"/>
    </row>
    <row r="1027" spans="1:20" x14ac:dyDescent="0.25">
      <c r="A1027" s="91">
        <v>1</v>
      </c>
      <c r="B1027" s="91">
        <v>2</v>
      </c>
      <c r="C1027" s="91">
        <v>3</v>
      </c>
      <c r="D1027" s="78"/>
      <c r="E1027" s="78"/>
      <c r="F1027" s="78"/>
      <c r="G1027" s="78"/>
      <c r="H1027" s="78"/>
      <c r="I1027" s="140"/>
      <c r="J1027" s="140"/>
    </row>
    <row r="1028" spans="1:20" x14ac:dyDescent="0.25">
      <c r="A1028" s="14">
        <v>1</v>
      </c>
      <c r="B1028" s="101"/>
      <c r="C1028" s="102"/>
      <c r="I1028" s="138"/>
      <c r="J1028" s="138"/>
    </row>
    <row r="1029" spans="1:20" s="78" customFormat="1" x14ac:dyDescent="0.25">
      <c r="A1029" s="14"/>
      <c r="B1029" s="101"/>
      <c r="C1029" s="94"/>
      <c r="D1029" s="67"/>
      <c r="E1029" s="67"/>
      <c r="F1029" s="67"/>
      <c r="G1029" s="67"/>
      <c r="H1029" s="67"/>
      <c r="I1029" s="140"/>
      <c r="J1029" s="140"/>
      <c r="K1029" s="79"/>
      <c r="O1029" s="188"/>
      <c r="P1029" s="188"/>
      <c r="Q1029" s="188"/>
    </row>
    <row r="1030" spans="1:20" x14ac:dyDescent="0.25">
      <c r="A1030" s="14"/>
      <c r="B1030" s="101"/>
      <c r="C1030" s="94"/>
      <c r="I1030" s="140"/>
      <c r="J1030" s="140"/>
    </row>
    <row r="1031" spans="1:20" x14ac:dyDescent="0.25">
      <c r="A1031" s="14"/>
      <c r="B1031" s="101"/>
      <c r="C1031" s="94"/>
      <c r="I1031" s="140"/>
      <c r="J1031" s="140"/>
    </row>
    <row r="1032" spans="1:20" x14ac:dyDescent="0.25">
      <c r="A1032" s="14"/>
      <c r="B1032" s="101"/>
      <c r="C1032" s="94"/>
      <c r="I1032" s="140"/>
      <c r="J1032" s="140"/>
    </row>
    <row r="1033" spans="1:20" x14ac:dyDescent="0.25">
      <c r="A1033" s="144"/>
      <c r="B1033" s="145" t="s">
        <v>20</v>
      </c>
      <c r="C1033" s="146">
        <f>SUM(C1028:C1032)</f>
        <v>0</v>
      </c>
      <c r="I1033" s="135">
        <f>SUM(I1028:I1032)</f>
        <v>0</v>
      </c>
      <c r="J1033" s="135">
        <f>SUM(J1028:J1032)</f>
        <v>0</v>
      </c>
    </row>
    <row r="1035" spans="1:20" x14ac:dyDescent="0.25">
      <c r="A1035" s="861" t="s">
        <v>135</v>
      </c>
      <c r="B1035" s="861"/>
      <c r="C1035" s="861"/>
      <c r="D1035" s="861"/>
      <c r="E1035" s="861"/>
      <c r="F1035" s="861"/>
      <c r="G1035" s="861"/>
      <c r="H1035" s="861"/>
      <c r="I1035" s="861"/>
      <c r="J1035" s="861"/>
    </row>
    <row r="1036" spans="1:20" x14ac:dyDescent="0.25">
      <c r="I1036" s="850" t="s">
        <v>172</v>
      </c>
      <c r="J1036" s="850"/>
    </row>
    <row r="1037" spans="1:20" s="12" customFormat="1" ht="56.25" x14ac:dyDescent="0.35">
      <c r="A1037" s="14" t="s">
        <v>24</v>
      </c>
      <c r="B1037" s="14" t="s">
        <v>14</v>
      </c>
      <c r="C1037" s="14" t="s">
        <v>81</v>
      </c>
      <c r="D1037" s="67"/>
      <c r="E1037" s="67"/>
      <c r="F1037" s="67"/>
      <c r="G1037" s="67"/>
      <c r="H1037" s="67"/>
      <c r="I1037" s="133" t="s">
        <v>115</v>
      </c>
      <c r="J1037" s="133" t="s">
        <v>173</v>
      </c>
      <c r="K1037" s="81"/>
      <c r="L1037" s="36"/>
      <c r="M1037" s="36"/>
      <c r="O1037" s="189"/>
      <c r="P1037" s="196"/>
      <c r="Q1037" s="196"/>
      <c r="R1037" s="92"/>
      <c r="S1037" s="92"/>
      <c r="T1037" s="92"/>
    </row>
    <row r="1038" spans="1:20" x14ac:dyDescent="0.25">
      <c r="A1038" s="91">
        <v>1</v>
      </c>
      <c r="B1038" s="91">
        <v>2</v>
      </c>
      <c r="C1038" s="91">
        <v>3</v>
      </c>
      <c r="D1038" s="78"/>
      <c r="E1038" s="78"/>
      <c r="F1038" s="78"/>
      <c r="G1038" s="78"/>
      <c r="H1038" s="78"/>
      <c r="I1038" s="140"/>
      <c r="J1038" s="140"/>
    </row>
    <row r="1039" spans="1:20" x14ac:dyDescent="0.25">
      <c r="A1039" s="14">
        <v>1</v>
      </c>
      <c r="B1039" s="101"/>
      <c r="C1039" s="102"/>
      <c r="I1039" s="138"/>
      <c r="J1039" s="138"/>
    </row>
    <row r="1040" spans="1:20" s="78" customFormat="1" x14ac:dyDescent="0.25">
      <c r="A1040" s="14"/>
      <c r="B1040" s="101"/>
      <c r="C1040" s="94"/>
      <c r="D1040" s="67"/>
      <c r="E1040" s="67"/>
      <c r="F1040" s="67"/>
      <c r="G1040" s="67"/>
      <c r="H1040" s="67"/>
      <c r="I1040" s="140"/>
      <c r="J1040" s="140"/>
      <c r="K1040" s="79"/>
      <c r="O1040" s="188"/>
      <c r="P1040" s="188"/>
      <c r="Q1040" s="188"/>
    </row>
    <row r="1041" spans="1:20" x14ac:dyDescent="0.25">
      <c r="A1041" s="14"/>
      <c r="B1041" s="101"/>
      <c r="C1041" s="94"/>
      <c r="I1041" s="140"/>
      <c r="J1041" s="140"/>
    </row>
    <row r="1042" spans="1:20" x14ac:dyDescent="0.25">
      <c r="A1042" s="14"/>
      <c r="B1042" s="101"/>
      <c r="C1042" s="94"/>
      <c r="I1042" s="140"/>
      <c r="J1042" s="140"/>
    </row>
    <row r="1043" spans="1:20" x14ac:dyDescent="0.25">
      <c r="A1043" s="14"/>
      <c r="B1043" s="101"/>
      <c r="C1043" s="94"/>
      <c r="I1043" s="140"/>
      <c r="J1043" s="140"/>
    </row>
    <row r="1044" spans="1:20" x14ac:dyDescent="0.25">
      <c r="A1044" s="144"/>
      <c r="B1044" s="145" t="s">
        <v>20</v>
      </c>
      <c r="C1044" s="146">
        <f>SUM(C1039:C1043)</f>
        <v>0</v>
      </c>
      <c r="I1044" s="135">
        <f>SUM(I1039:I1043)</f>
        <v>0</v>
      </c>
      <c r="J1044" s="135">
        <f>SUM(J1039:J1043)</f>
        <v>0</v>
      </c>
    </row>
    <row r="1046" spans="1:20" x14ac:dyDescent="0.25">
      <c r="A1046" s="861" t="s">
        <v>136</v>
      </c>
      <c r="B1046" s="861"/>
      <c r="C1046" s="861"/>
      <c r="D1046" s="861"/>
      <c r="E1046" s="861"/>
      <c r="F1046" s="861"/>
      <c r="G1046" s="861"/>
      <c r="H1046" s="861"/>
      <c r="I1046" s="861"/>
      <c r="J1046" s="861"/>
    </row>
    <row r="1047" spans="1:20" x14ac:dyDescent="0.25">
      <c r="I1047" s="850" t="s">
        <v>172</v>
      </c>
      <c r="J1047" s="850"/>
    </row>
    <row r="1048" spans="1:20" s="12" customFormat="1" ht="56.25" x14ac:dyDescent="0.35">
      <c r="A1048" s="14" t="s">
        <v>24</v>
      </c>
      <c r="B1048" s="14" t="s">
        <v>14</v>
      </c>
      <c r="C1048" s="14" t="s">
        <v>81</v>
      </c>
      <c r="D1048" s="67"/>
      <c r="E1048" s="67"/>
      <c r="F1048" s="67"/>
      <c r="G1048" s="67"/>
      <c r="H1048" s="67"/>
      <c r="I1048" s="133" t="s">
        <v>115</v>
      </c>
      <c r="J1048" s="133" t="s">
        <v>173</v>
      </c>
      <c r="K1048" s="81"/>
      <c r="L1048" s="36"/>
      <c r="M1048" s="36"/>
      <c r="O1048" s="189"/>
      <c r="P1048" s="196"/>
      <c r="Q1048" s="196"/>
      <c r="R1048" s="92"/>
      <c r="S1048" s="92"/>
      <c r="T1048" s="92"/>
    </row>
    <row r="1049" spans="1:20" x14ac:dyDescent="0.25">
      <c r="A1049" s="91">
        <v>1</v>
      </c>
      <c r="B1049" s="91">
        <v>2</v>
      </c>
      <c r="C1049" s="91">
        <v>3</v>
      </c>
      <c r="D1049" s="78"/>
      <c r="E1049" s="78"/>
      <c r="F1049" s="78"/>
      <c r="G1049" s="78"/>
      <c r="H1049" s="78"/>
      <c r="I1049" s="140"/>
      <c r="J1049" s="140"/>
    </row>
    <row r="1050" spans="1:20" x14ac:dyDescent="0.25">
      <c r="A1050" s="14">
        <v>1</v>
      </c>
      <c r="B1050" s="101"/>
      <c r="C1050" s="102"/>
      <c r="I1050" s="138"/>
      <c r="J1050" s="138"/>
    </row>
    <row r="1051" spans="1:20" s="78" customFormat="1" x14ac:dyDescent="0.25">
      <c r="A1051" s="14"/>
      <c r="B1051" s="101"/>
      <c r="C1051" s="94"/>
      <c r="D1051" s="67"/>
      <c r="E1051" s="67"/>
      <c r="F1051" s="67"/>
      <c r="G1051" s="67"/>
      <c r="H1051" s="67"/>
      <c r="I1051" s="140"/>
      <c r="J1051" s="140"/>
      <c r="K1051" s="79"/>
      <c r="O1051" s="188"/>
      <c r="P1051" s="188"/>
      <c r="Q1051" s="188"/>
    </row>
    <row r="1052" spans="1:20" x14ac:dyDescent="0.25">
      <c r="A1052" s="14"/>
      <c r="B1052" s="101"/>
      <c r="C1052" s="94"/>
      <c r="I1052" s="140"/>
      <c r="J1052" s="140"/>
    </row>
    <row r="1053" spans="1:20" x14ac:dyDescent="0.25">
      <c r="A1053" s="14"/>
      <c r="B1053" s="101"/>
      <c r="C1053" s="94"/>
      <c r="I1053" s="140"/>
      <c r="J1053" s="140"/>
    </row>
    <row r="1054" spans="1:20" x14ac:dyDescent="0.25">
      <c r="A1054" s="14"/>
      <c r="B1054" s="101"/>
      <c r="C1054" s="94"/>
      <c r="I1054" s="140"/>
      <c r="J1054" s="140"/>
    </row>
    <row r="1055" spans="1:20" x14ac:dyDescent="0.25">
      <c r="A1055" s="144"/>
      <c r="B1055" s="145" t="s">
        <v>20</v>
      </c>
      <c r="C1055" s="146">
        <f>SUM(C1050:C1054)</f>
        <v>0</v>
      </c>
      <c r="I1055" s="135">
        <f>SUM(I1050:I1054)</f>
        <v>0</v>
      </c>
      <c r="J1055" s="135">
        <f>SUM(J1050:J1054)</f>
        <v>0</v>
      </c>
    </row>
    <row r="1057" spans="1:20" x14ac:dyDescent="0.25">
      <c r="A1057" s="861" t="s">
        <v>137</v>
      </c>
      <c r="B1057" s="861"/>
      <c r="C1057" s="861"/>
      <c r="D1057" s="861"/>
      <c r="E1057" s="861"/>
      <c r="F1057" s="861"/>
      <c r="G1057" s="861"/>
      <c r="H1057" s="861"/>
      <c r="I1057" s="861"/>
      <c r="J1057" s="861"/>
    </row>
    <row r="1058" spans="1:20" x14ac:dyDescent="0.25">
      <c r="I1058" s="850" t="s">
        <v>172</v>
      </c>
      <c r="J1058" s="850"/>
    </row>
    <row r="1059" spans="1:20" s="12" customFormat="1" ht="56.25" x14ac:dyDescent="0.35">
      <c r="A1059" s="14" t="s">
        <v>24</v>
      </c>
      <c r="B1059" s="14" t="s">
        <v>14</v>
      </c>
      <c r="C1059" s="14" t="s">
        <v>81</v>
      </c>
      <c r="D1059" s="67"/>
      <c r="E1059" s="67"/>
      <c r="F1059" s="67"/>
      <c r="G1059" s="67"/>
      <c r="H1059" s="67"/>
      <c r="I1059" s="133" t="s">
        <v>115</v>
      </c>
      <c r="J1059" s="133" t="s">
        <v>173</v>
      </c>
      <c r="K1059" s="81"/>
      <c r="L1059" s="36"/>
      <c r="M1059" s="36"/>
      <c r="O1059" s="189"/>
      <c r="P1059" s="196"/>
      <c r="Q1059" s="196"/>
      <c r="R1059" s="92"/>
      <c r="S1059" s="92"/>
      <c r="T1059" s="92"/>
    </row>
    <row r="1060" spans="1:20" x14ac:dyDescent="0.25">
      <c r="A1060" s="91">
        <v>1</v>
      </c>
      <c r="B1060" s="91">
        <v>2</v>
      </c>
      <c r="C1060" s="91">
        <v>3</v>
      </c>
      <c r="D1060" s="78"/>
      <c r="E1060" s="78"/>
      <c r="F1060" s="78"/>
      <c r="G1060" s="78"/>
      <c r="H1060" s="78"/>
      <c r="I1060" s="140"/>
      <c r="J1060" s="140"/>
    </row>
    <row r="1061" spans="1:20" x14ac:dyDescent="0.25">
      <c r="A1061" s="14">
        <v>1</v>
      </c>
      <c r="B1061" s="101"/>
      <c r="C1061" s="102"/>
      <c r="I1061" s="138"/>
      <c r="J1061" s="138"/>
    </row>
    <row r="1062" spans="1:20" s="78" customFormat="1" x14ac:dyDescent="0.25">
      <c r="A1062" s="14"/>
      <c r="B1062" s="101"/>
      <c r="C1062" s="94"/>
      <c r="D1062" s="67"/>
      <c r="E1062" s="67"/>
      <c r="F1062" s="67"/>
      <c r="G1062" s="67"/>
      <c r="H1062" s="67"/>
      <c r="I1062" s="140"/>
      <c r="J1062" s="140"/>
      <c r="K1062" s="79"/>
      <c r="O1062" s="188"/>
      <c r="P1062" s="188"/>
      <c r="Q1062" s="188"/>
    </row>
    <row r="1063" spans="1:20" x14ac:dyDescent="0.25">
      <c r="A1063" s="14"/>
      <c r="B1063" s="101"/>
      <c r="C1063" s="94"/>
      <c r="I1063" s="140"/>
      <c r="J1063" s="140"/>
    </row>
    <row r="1064" spans="1:20" x14ac:dyDescent="0.25">
      <c r="A1064" s="14"/>
      <c r="B1064" s="101"/>
      <c r="C1064" s="94"/>
      <c r="I1064" s="140"/>
      <c r="J1064" s="140"/>
    </row>
    <row r="1065" spans="1:20" x14ac:dyDescent="0.25">
      <c r="A1065" s="14"/>
      <c r="B1065" s="101"/>
      <c r="C1065" s="94"/>
      <c r="I1065" s="140"/>
      <c r="J1065" s="140"/>
    </row>
    <row r="1066" spans="1:20" x14ac:dyDescent="0.25">
      <c r="A1066" s="144"/>
      <c r="B1066" s="145" t="s">
        <v>20</v>
      </c>
      <c r="C1066" s="146">
        <f>SUM(C1061:C1065)</f>
        <v>0</v>
      </c>
      <c r="I1066" s="135">
        <f>SUM(I1061:I1065)</f>
        <v>0</v>
      </c>
      <c r="J1066" s="135">
        <f>SUM(J1061:J1065)</f>
        <v>0</v>
      </c>
    </row>
    <row r="1069" spans="1:20" ht="58.5" customHeight="1" x14ac:dyDescent="0.25">
      <c r="A1069" s="863" t="s">
        <v>183</v>
      </c>
      <c r="B1069" s="863"/>
      <c r="C1069" s="863"/>
      <c r="D1069" s="863"/>
      <c r="E1069" s="863"/>
      <c r="F1069" s="863"/>
      <c r="G1069" s="863"/>
      <c r="H1069" s="863"/>
      <c r="I1069" s="863"/>
      <c r="J1069" s="863"/>
    </row>
    <row r="1071" spans="1:20" x14ac:dyDescent="0.25">
      <c r="A1071" s="861" t="s">
        <v>138</v>
      </c>
      <c r="B1071" s="861"/>
      <c r="C1071" s="861"/>
      <c r="D1071" s="861"/>
      <c r="E1071" s="861"/>
      <c r="F1071" s="861"/>
      <c r="G1071" s="861"/>
      <c r="H1071" s="861"/>
      <c r="I1071" s="861"/>
      <c r="J1071" s="861"/>
      <c r="K1071" s="123"/>
    </row>
    <row r="1072" spans="1:20" x14ac:dyDescent="0.25">
      <c r="I1072" s="850" t="s">
        <v>172</v>
      </c>
      <c r="J1072" s="850"/>
    </row>
    <row r="1073" spans="1:20" s="12" customFormat="1" ht="56.25" x14ac:dyDescent="0.35">
      <c r="A1073" s="14" t="s">
        <v>24</v>
      </c>
      <c r="B1073" s="14" t="s">
        <v>14</v>
      </c>
      <c r="C1073" s="167" t="s">
        <v>132</v>
      </c>
      <c r="D1073" s="167" t="s">
        <v>133</v>
      </c>
      <c r="E1073" s="167" t="s">
        <v>134</v>
      </c>
      <c r="F1073" s="67"/>
      <c r="G1073" s="67"/>
      <c r="H1073" s="67"/>
      <c r="I1073" s="133" t="s">
        <v>115</v>
      </c>
      <c r="J1073" s="133" t="s">
        <v>173</v>
      </c>
      <c r="K1073" s="81"/>
      <c r="L1073" s="36"/>
      <c r="M1073" s="36"/>
      <c r="O1073" s="189"/>
      <c r="P1073" s="196"/>
      <c r="Q1073" s="196"/>
      <c r="R1073" s="92"/>
      <c r="S1073" s="92"/>
      <c r="T1073" s="92"/>
    </row>
    <row r="1074" spans="1:20" x14ac:dyDescent="0.25">
      <c r="A1074" s="91">
        <v>1</v>
      </c>
      <c r="B1074" s="91">
        <v>2</v>
      </c>
      <c r="C1074" s="113">
        <v>3</v>
      </c>
      <c r="D1074" s="113">
        <v>4</v>
      </c>
      <c r="E1074" s="113">
        <v>5</v>
      </c>
      <c r="F1074" s="78"/>
      <c r="G1074" s="78"/>
      <c r="H1074" s="78"/>
      <c r="I1074" s="138"/>
      <c r="J1074" s="138"/>
    </row>
    <row r="1075" spans="1:20" x14ac:dyDescent="0.25">
      <c r="A1075" s="14">
        <v>1</v>
      </c>
      <c r="B1075" s="101"/>
      <c r="C1075" s="94"/>
      <c r="D1075" s="14"/>
      <c r="E1075" s="94"/>
      <c r="I1075" s="138"/>
      <c r="J1075" s="138"/>
    </row>
    <row r="1076" spans="1:20" s="78" customFormat="1" x14ac:dyDescent="0.25">
      <c r="A1076" s="14"/>
      <c r="B1076" s="101"/>
      <c r="C1076" s="165"/>
      <c r="D1076" s="167"/>
      <c r="E1076" s="165"/>
      <c r="F1076" s="67"/>
      <c r="G1076" s="67"/>
      <c r="H1076" s="67"/>
      <c r="I1076" s="138"/>
      <c r="J1076" s="138"/>
      <c r="K1076" s="79"/>
      <c r="O1076" s="188"/>
      <c r="P1076" s="188"/>
      <c r="Q1076" s="188"/>
    </row>
    <row r="1077" spans="1:20" x14ac:dyDescent="0.25">
      <c r="A1077" s="14"/>
      <c r="B1077" s="101"/>
      <c r="C1077" s="165"/>
      <c r="D1077" s="167"/>
      <c r="E1077" s="165"/>
      <c r="I1077" s="138"/>
      <c r="J1077" s="138"/>
    </row>
    <row r="1078" spans="1:20" x14ac:dyDescent="0.25">
      <c r="A1078" s="144"/>
      <c r="B1078" s="145" t="s">
        <v>20</v>
      </c>
      <c r="C1078" s="144" t="s">
        <v>21</v>
      </c>
      <c r="D1078" s="144" t="s">
        <v>21</v>
      </c>
      <c r="E1078" s="146">
        <f>E1075</f>
        <v>0</v>
      </c>
      <c r="I1078" s="135">
        <f>SUM(I1075:I1077)</f>
        <v>0</v>
      </c>
      <c r="J1078" s="135">
        <f>SUM(J1075:J1077)</f>
        <v>0</v>
      </c>
    </row>
    <row r="1080" spans="1:20" x14ac:dyDescent="0.25">
      <c r="A1080" s="861" t="s">
        <v>139</v>
      </c>
      <c r="B1080" s="861"/>
      <c r="C1080" s="861"/>
      <c r="D1080" s="861"/>
      <c r="E1080" s="861"/>
      <c r="F1080" s="861"/>
      <c r="G1080" s="861"/>
      <c r="H1080" s="861"/>
      <c r="I1080" s="861"/>
      <c r="J1080" s="861"/>
    </row>
    <row r="1081" spans="1:20" x14ac:dyDescent="0.25">
      <c r="I1081" s="850" t="s">
        <v>172</v>
      </c>
      <c r="J1081" s="850"/>
    </row>
    <row r="1082" spans="1:20" s="12" customFormat="1" ht="56.25" x14ac:dyDescent="0.35">
      <c r="A1082" s="14" t="s">
        <v>24</v>
      </c>
      <c r="B1082" s="14" t="s">
        <v>14</v>
      </c>
      <c r="C1082" s="167" t="s">
        <v>132</v>
      </c>
      <c r="D1082" s="167" t="s">
        <v>133</v>
      </c>
      <c r="E1082" s="167" t="s">
        <v>134</v>
      </c>
      <c r="F1082" s="67"/>
      <c r="G1082" s="67"/>
      <c r="H1082" s="67"/>
      <c r="I1082" s="133" t="s">
        <v>115</v>
      </c>
      <c r="J1082" s="133" t="s">
        <v>173</v>
      </c>
      <c r="K1082" s="81"/>
      <c r="L1082" s="36"/>
      <c r="M1082" s="36"/>
      <c r="O1082" s="189"/>
      <c r="P1082" s="196"/>
      <c r="Q1082" s="196"/>
      <c r="R1082" s="92"/>
      <c r="S1082" s="92"/>
      <c r="T1082" s="92"/>
    </row>
    <row r="1083" spans="1:20" x14ac:dyDescent="0.25">
      <c r="A1083" s="91">
        <v>1</v>
      </c>
      <c r="B1083" s="91">
        <v>2</v>
      </c>
      <c r="C1083" s="113">
        <v>3</v>
      </c>
      <c r="D1083" s="113">
        <v>4</v>
      </c>
      <c r="E1083" s="113">
        <v>5</v>
      </c>
      <c r="F1083" s="78"/>
      <c r="G1083" s="78"/>
      <c r="H1083" s="78"/>
      <c r="I1083" s="138"/>
      <c r="J1083" s="138"/>
    </row>
    <row r="1084" spans="1:20" x14ac:dyDescent="0.25">
      <c r="A1084" s="14">
        <v>1</v>
      </c>
      <c r="B1084" s="101"/>
      <c r="C1084" s="94"/>
      <c r="D1084" s="14"/>
      <c r="E1084" s="94"/>
      <c r="I1084" s="138"/>
      <c r="J1084" s="138"/>
    </row>
    <row r="1085" spans="1:20" s="78" customFormat="1" x14ac:dyDescent="0.25">
      <c r="A1085" s="14"/>
      <c r="B1085" s="101"/>
      <c r="C1085" s="165"/>
      <c r="D1085" s="167"/>
      <c r="E1085" s="165"/>
      <c r="F1085" s="67"/>
      <c r="G1085" s="67"/>
      <c r="H1085" s="67"/>
      <c r="I1085" s="138"/>
      <c r="J1085" s="138"/>
      <c r="K1085" s="79"/>
      <c r="O1085" s="188"/>
      <c r="P1085" s="188"/>
      <c r="Q1085" s="188"/>
    </row>
    <row r="1086" spans="1:20" x14ac:dyDescent="0.25">
      <c r="A1086" s="14"/>
      <c r="B1086" s="101"/>
      <c r="C1086" s="165"/>
      <c r="D1086" s="167"/>
      <c r="E1086" s="165"/>
      <c r="I1086" s="138"/>
      <c r="J1086" s="138"/>
    </row>
    <row r="1087" spans="1:20" x14ac:dyDescent="0.25">
      <c r="A1087" s="144"/>
      <c r="B1087" s="145" t="s">
        <v>20</v>
      </c>
      <c r="C1087" s="144" t="s">
        <v>21</v>
      </c>
      <c r="D1087" s="144" t="s">
        <v>21</v>
      </c>
      <c r="E1087" s="146">
        <f>E1084</f>
        <v>0</v>
      </c>
      <c r="I1087" s="135">
        <f>SUM(I1084:I1086)</f>
        <v>0</v>
      </c>
      <c r="J1087" s="135">
        <f>SUM(J1084:J1086)</f>
        <v>0</v>
      </c>
    </row>
    <row r="1090" spans="1:17" ht="45" customHeight="1" x14ac:dyDescent="0.25">
      <c r="A1090" s="863" t="s">
        <v>182</v>
      </c>
      <c r="B1090" s="863"/>
      <c r="C1090" s="863"/>
      <c r="D1090" s="863"/>
      <c r="E1090" s="863"/>
      <c r="F1090" s="863"/>
      <c r="G1090" s="863"/>
      <c r="H1090" s="863"/>
      <c r="I1090" s="863"/>
      <c r="J1090" s="863"/>
    </row>
    <row r="1092" spans="1:17" x14ac:dyDescent="0.25">
      <c r="A1092" s="866" t="s">
        <v>140</v>
      </c>
      <c r="B1092" s="866"/>
      <c r="C1092" s="866"/>
      <c r="D1092" s="866"/>
      <c r="E1092" s="866"/>
      <c r="F1092" s="866"/>
      <c r="G1092" s="866"/>
      <c r="H1092" s="866"/>
      <c r="I1092" s="866"/>
      <c r="J1092" s="866"/>
      <c r="K1092" s="123"/>
    </row>
    <row r="1093" spans="1:17" x14ac:dyDescent="0.25">
      <c r="A1093" s="32"/>
      <c r="B1093" s="11"/>
      <c r="C1093" s="17"/>
      <c r="D1093" s="17"/>
      <c r="E1093" s="17"/>
      <c r="F1093" s="17"/>
      <c r="I1093" s="850" t="s">
        <v>172</v>
      </c>
      <c r="J1093" s="850"/>
    </row>
    <row r="1094" spans="1:17" ht="56.25" x14ac:dyDescent="0.25">
      <c r="A1094" s="167" t="s">
        <v>24</v>
      </c>
      <c r="B1094" s="167" t="s">
        <v>14</v>
      </c>
      <c r="C1094" s="167" t="s">
        <v>71</v>
      </c>
      <c r="D1094" s="167" t="s">
        <v>72</v>
      </c>
      <c r="E1094" s="167" t="s">
        <v>73</v>
      </c>
      <c r="I1094" s="133" t="s">
        <v>115</v>
      </c>
      <c r="J1094" s="133" t="s">
        <v>173</v>
      </c>
      <c r="K1094" s="127"/>
    </row>
    <row r="1095" spans="1:17" x14ac:dyDescent="0.25">
      <c r="A1095" s="113">
        <v>1</v>
      </c>
      <c r="B1095" s="113">
        <v>2</v>
      </c>
      <c r="C1095" s="113">
        <v>3</v>
      </c>
      <c r="D1095" s="113">
        <v>4</v>
      </c>
      <c r="E1095" s="113">
        <v>5</v>
      </c>
      <c r="F1095" s="78"/>
      <c r="G1095" s="78"/>
      <c r="H1095" s="78"/>
      <c r="I1095" s="138"/>
      <c r="J1095" s="138"/>
    </row>
    <row r="1096" spans="1:17" x14ac:dyDescent="0.25">
      <c r="A1096" s="171"/>
      <c r="B1096" s="26"/>
      <c r="C1096" s="167"/>
      <c r="D1096" s="13"/>
      <c r="E1096" s="165"/>
      <c r="I1096" s="138"/>
      <c r="J1096" s="138"/>
    </row>
    <row r="1097" spans="1:17" s="78" customFormat="1" x14ac:dyDescent="0.25">
      <c r="A1097" s="167"/>
      <c r="B1097" s="10"/>
      <c r="C1097" s="167"/>
      <c r="D1097" s="13"/>
      <c r="E1097" s="165"/>
      <c r="F1097" s="67"/>
      <c r="G1097" s="67"/>
      <c r="H1097" s="67"/>
      <c r="I1097" s="138"/>
      <c r="J1097" s="138"/>
      <c r="K1097" s="79"/>
      <c r="O1097" s="188"/>
      <c r="P1097" s="188"/>
      <c r="Q1097" s="188"/>
    </row>
    <row r="1098" spans="1:17" x14ac:dyDescent="0.25">
      <c r="A1098" s="167"/>
      <c r="B1098" s="10"/>
      <c r="C1098" s="167"/>
      <c r="D1098" s="13"/>
      <c r="E1098" s="165"/>
      <c r="I1098" s="138"/>
      <c r="J1098" s="138"/>
    </row>
    <row r="1099" spans="1:17" x14ac:dyDescent="0.25">
      <c r="A1099" s="144"/>
      <c r="B1099" s="145" t="s">
        <v>20</v>
      </c>
      <c r="C1099" s="144" t="s">
        <v>21</v>
      </c>
      <c r="D1099" s="144" t="s">
        <v>21</v>
      </c>
      <c r="E1099" s="146">
        <f>SUM(E1096:E1098)</f>
        <v>0</v>
      </c>
      <c r="I1099" s="135">
        <f>SUM(I1096:I1098)</f>
        <v>0</v>
      </c>
      <c r="J1099" s="135">
        <f>SUM(J1096:J1098)</f>
        <v>0</v>
      </c>
    </row>
    <row r="1100" spans="1:17" x14ac:dyDescent="0.25">
      <c r="A1100" s="30"/>
      <c r="B1100" s="31"/>
      <c r="C1100" s="30"/>
      <c r="D1100" s="30"/>
      <c r="E1100" s="30"/>
      <c r="F1100" s="30"/>
    </row>
    <row r="1101" spans="1:17" x14ac:dyDescent="0.25">
      <c r="A1101" s="860" t="s">
        <v>118</v>
      </c>
      <c r="B1101" s="860"/>
      <c r="C1101" s="860"/>
      <c r="D1101" s="860"/>
      <c r="E1101" s="860"/>
      <c r="F1101" s="860"/>
      <c r="G1101" s="860"/>
      <c r="H1101" s="860"/>
      <c r="I1101" s="860"/>
      <c r="J1101" s="860"/>
    </row>
    <row r="1102" spans="1:17" x14ac:dyDescent="0.25">
      <c r="A1102" s="30"/>
      <c r="B1102" s="11"/>
      <c r="C1102" s="17"/>
      <c r="D1102" s="17"/>
      <c r="E1102" s="17"/>
      <c r="F1102" s="17"/>
      <c r="I1102" s="850" t="s">
        <v>172</v>
      </c>
      <c r="J1102" s="850"/>
    </row>
    <row r="1103" spans="1:17" ht="56.25" x14ac:dyDescent="0.25">
      <c r="A1103" s="167" t="s">
        <v>24</v>
      </c>
      <c r="B1103" s="167" t="s">
        <v>14</v>
      </c>
      <c r="C1103" s="167" t="s">
        <v>74</v>
      </c>
      <c r="D1103" s="167" t="s">
        <v>117</v>
      </c>
      <c r="F1103" s="17"/>
      <c r="I1103" s="133" t="s">
        <v>115</v>
      </c>
      <c r="J1103" s="133" t="s">
        <v>173</v>
      </c>
      <c r="K1103" s="128"/>
    </row>
    <row r="1104" spans="1:17" x14ac:dyDescent="0.25">
      <c r="A1104" s="113">
        <v>1</v>
      </c>
      <c r="B1104" s="113">
        <v>2</v>
      </c>
      <c r="C1104" s="113">
        <v>3</v>
      </c>
      <c r="D1104" s="113">
        <v>4</v>
      </c>
      <c r="E1104" s="78"/>
      <c r="F1104" s="1"/>
      <c r="G1104" s="78"/>
      <c r="H1104" s="78"/>
      <c r="I1104" s="138"/>
      <c r="J1104" s="138"/>
    </row>
    <row r="1105" spans="1:17" x14ac:dyDescent="0.25">
      <c r="A1105" s="167"/>
      <c r="B1105" s="26"/>
      <c r="C1105" s="13"/>
      <c r="D1105" s="165"/>
      <c r="F1105" s="17"/>
      <c r="I1105" s="138"/>
      <c r="J1105" s="138"/>
    </row>
    <row r="1106" spans="1:17" s="78" customFormat="1" x14ac:dyDescent="0.25">
      <c r="A1106" s="167"/>
      <c r="B1106" s="10"/>
      <c r="C1106" s="13"/>
      <c r="D1106" s="165"/>
      <c r="E1106" s="67"/>
      <c r="F1106" s="17"/>
      <c r="G1106" s="67"/>
      <c r="H1106" s="67"/>
      <c r="I1106" s="138"/>
      <c r="J1106" s="138"/>
      <c r="K1106" s="79"/>
      <c r="O1106" s="188"/>
      <c r="P1106" s="188"/>
      <c r="Q1106" s="188"/>
    </row>
    <row r="1107" spans="1:17" x14ac:dyDescent="0.25">
      <c r="A1107" s="167"/>
      <c r="B1107" s="10"/>
      <c r="C1107" s="13"/>
      <c r="D1107" s="165"/>
      <c r="F1107" s="17"/>
      <c r="I1107" s="138"/>
      <c r="J1107" s="138"/>
    </row>
    <row r="1108" spans="1:17" x14ac:dyDescent="0.25">
      <c r="A1108" s="144"/>
      <c r="B1108" s="145" t="s">
        <v>20</v>
      </c>
      <c r="C1108" s="144" t="s">
        <v>21</v>
      </c>
      <c r="D1108" s="146">
        <f>SUM(D1105:D1107)</f>
        <v>0</v>
      </c>
      <c r="F1108" s="17"/>
      <c r="I1108" s="135">
        <f>SUM(I1105:I1107)</f>
        <v>0</v>
      </c>
      <c r="J1108" s="135">
        <f>SUM(J1105:J1107)</f>
        <v>0</v>
      </c>
    </row>
    <row r="1109" spans="1:17" x14ac:dyDescent="0.25">
      <c r="A1109" s="30"/>
      <c r="B1109" s="31"/>
      <c r="C1109" s="30"/>
      <c r="D1109" s="30"/>
      <c r="E1109" s="30"/>
      <c r="F1109" s="30"/>
    </row>
    <row r="1110" spans="1:17" x14ac:dyDescent="0.25">
      <c r="A1110" s="860" t="s">
        <v>141</v>
      </c>
      <c r="B1110" s="860"/>
      <c r="C1110" s="860"/>
      <c r="D1110" s="860"/>
      <c r="E1110" s="860"/>
      <c r="F1110" s="860"/>
      <c r="G1110" s="860"/>
      <c r="H1110" s="860"/>
      <c r="I1110" s="860"/>
      <c r="J1110" s="860"/>
    </row>
    <row r="1111" spans="1:17" x14ac:dyDescent="0.25">
      <c r="A1111" s="30"/>
      <c r="B1111" s="11"/>
      <c r="C1111" s="17"/>
      <c r="D1111" s="17"/>
      <c r="E1111" s="17"/>
      <c r="F1111" s="17"/>
      <c r="I1111" s="850" t="s">
        <v>172</v>
      </c>
      <c r="J1111" s="850"/>
    </row>
    <row r="1112" spans="1:17" ht="56.25" x14ac:dyDescent="0.25">
      <c r="A1112" s="167" t="s">
        <v>24</v>
      </c>
      <c r="B1112" s="167" t="s">
        <v>14</v>
      </c>
      <c r="C1112" s="167" t="s">
        <v>74</v>
      </c>
      <c r="D1112" s="167" t="s">
        <v>117</v>
      </c>
      <c r="F1112" s="17"/>
      <c r="I1112" s="133" t="s">
        <v>115</v>
      </c>
      <c r="J1112" s="133" t="s">
        <v>173</v>
      </c>
      <c r="K1112" s="128"/>
    </row>
    <row r="1113" spans="1:17" x14ac:dyDescent="0.25">
      <c r="A1113" s="113">
        <v>1</v>
      </c>
      <c r="B1113" s="113">
        <v>2</v>
      </c>
      <c r="C1113" s="113">
        <v>3</v>
      </c>
      <c r="D1113" s="113">
        <v>4</v>
      </c>
      <c r="E1113" s="78"/>
      <c r="F1113" s="1"/>
      <c r="G1113" s="78"/>
      <c r="H1113" s="78"/>
      <c r="I1113" s="138"/>
      <c r="J1113" s="138"/>
    </row>
    <row r="1114" spans="1:17" x14ac:dyDescent="0.25">
      <c r="A1114" s="167"/>
      <c r="B1114" s="26"/>
      <c r="C1114" s="13"/>
      <c r="D1114" s="165"/>
      <c r="F1114" s="17"/>
      <c r="I1114" s="138"/>
      <c r="J1114" s="138"/>
    </row>
    <row r="1115" spans="1:17" s="78" customFormat="1" x14ac:dyDescent="0.25">
      <c r="A1115" s="167"/>
      <c r="B1115" s="10"/>
      <c r="C1115" s="13"/>
      <c r="D1115" s="165"/>
      <c r="E1115" s="67"/>
      <c r="F1115" s="17"/>
      <c r="G1115" s="67"/>
      <c r="H1115" s="67"/>
      <c r="I1115" s="138"/>
      <c r="J1115" s="138"/>
      <c r="K1115" s="79"/>
      <c r="O1115" s="188"/>
      <c r="P1115" s="188"/>
      <c r="Q1115" s="188"/>
    </row>
    <row r="1116" spans="1:17" x14ac:dyDescent="0.25">
      <c r="A1116" s="167"/>
      <c r="B1116" s="10"/>
      <c r="C1116" s="13"/>
      <c r="D1116" s="165"/>
      <c r="F1116" s="17"/>
      <c r="I1116" s="138"/>
      <c r="J1116" s="138"/>
    </row>
    <row r="1117" spans="1:17" x14ac:dyDescent="0.25">
      <c r="A1117" s="144"/>
      <c r="B1117" s="145" t="s">
        <v>20</v>
      </c>
      <c r="C1117" s="144" t="s">
        <v>21</v>
      </c>
      <c r="D1117" s="146">
        <f>SUM(D1114:D1116)</f>
        <v>0</v>
      </c>
      <c r="F1117" s="17"/>
      <c r="I1117" s="135">
        <f>SUM(I1114:I1116)</f>
        <v>0</v>
      </c>
      <c r="J1117" s="135">
        <f>SUM(J1114:J1116)</f>
        <v>0</v>
      </c>
    </row>
    <row r="1118" spans="1:17" x14ac:dyDescent="0.25">
      <c r="A1118" s="30"/>
      <c r="B1118" s="31"/>
      <c r="C1118" s="30"/>
      <c r="D1118" s="30"/>
      <c r="E1118" s="30"/>
      <c r="F1118" s="30"/>
    </row>
    <row r="1119" spans="1:17" x14ac:dyDescent="0.25">
      <c r="A1119" s="861" t="s">
        <v>169</v>
      </c>
      <c r="B1119" s="861"/>
      <c r="C1119" s="861"/>
      <c r="D1119" s="861"/>
      <c r="E1119" s="861"/>
      <c r="F1119" s="861"/>
      <c r="G1119" s="861"/>
      <c r="H1119" s="861"/>
      <c r="I1119" s="861"/>
      <c r="J1119" s="861"/>
    </row>
    <row r="1120" spans="1:17" x14ac:dyDescent="0.25">
      <c r="A1120" s="862"/>
      <c r="B1120" s="862"/>
      <c r="C1120" s="862"/>
      <c r="D1120" s="862"/>
      <c r="E1120" s="862"/>
      <c r="F1120" s="862"/>
      <c r="I1120" s="850" t="s">
        <v>172</v>
      </c>
      <c r="J1120" s="850"/>
    </row>
    <row r="1121" spans="1:17" ht="56.25" x14ac:dyDescent="0.25">
      <c r="A1121" s="167" t="s">
        <v>24</v>
      </c>
      <c r="B1121" s="167" t="s">
        <v>14</v>
      </c>
      <c r="C1121" s="167" t="s">
        <v>78</v>
      </c>
      <c r="D1121" s="167" t="s">
        <v>27</v>
      </c>
      <c r="E1121" s="167" t="s">
        <v>79</v>
      </c>
      <c r="F1121" s="167" t="s">
        <v>7</v>
      </c>
      <c r="I1121" s="133" t="s">
        <v>115</v>
      </c>
      <c r="J1121" s="133" t="s">
        <v>173</v>
      </c>
      <c r="K1121" s="81"/>
    </row>
    <row r="1122" spans="1:17" x14ac:dyDescent="0.25">
      <c r="A1122" s="113">
        <v>1</v>
      </c>
      <c r="B1122" s="113">
        <v>2</v>
      </c>
      <c r="C1122" s="113">
        <v>3</v>
      </c>
      <c r="D1122" s="113">
        <v>4</v>
      </c>
      <c r="E1122" s="113">
        <v>5</v>
      </c>
      <c r="F1122" s="113">
        <v>6</v>
      </c>
      <c r="G1122" s="78"/>
      <c r="H1122" s="78"/>
      <c r="I1122" s="138"/>
      <c r="J1122" s="138"/>
    </row>
    <row r="1123" spans="1:17" x14ac:dyDescent="0.25">
      <c r="A1123" s="167">
        <v>1</v>
      </c>
      <c r="B1123" s="10"/>
      <c r="C1123" s="167"/>
      <c r="D1123" s="167"/>
      <c r="E1123" s="165" t="e">
        <f>F1123/D1123</f>
        <v>#DIV/0!</v>
      </c>
      <c r="F1123" s="165"/>
      <c r="I1123" s="138"/>
      <c r="J1123" s="138"/>
    </row>
    <row r="1124" spans="1:17" s="78" customFormat="1" x14ac:dyDescent="0.25">
      <c r="A1124" s="167">
        <v>2</v>
      </c>
      <c r="B1124" s="10"/>
      <c r="C1124" s="14"/>
      <c r="D1124" s="14"/>
      <c r="E1124" s="165" t="e">
        <f t="shared" ref="E1124:E1125" si="25">F1124/D1124</f>
        <v>#DIV/0!</v>
      </c>
      <c r="F1124" s="165"/>
      <c r="G1124" s="67"/>
      <c r="H1124" s="67"/>
      <c r="I1124" s="138"/>
      <c r="J1124" s="138"/>
      <c r="K1124" s="79"/>
      <c r="O1124" s="188"/>
      <c r="P1124" s="188"/>
      <c r="Q1124" s="188"/>
    </row>
    <row r="1125" spans="1:17" x14ac:dyDescent="0.25">
      <c r="A1125" s="167">
        <v>3</v>
      </c>
      <c r="B1125" s="10"/>
      <c r="C1125" s="167"/>
      <c r="D1125" s="167"/>
      <c r="E1125" s="165" t="e">
        <f t="shared" si="25"/>
        <v>#DIV/0!</v>
      </c>
      <c r="F1125" s="165"/>
      <c r="I1125" s="138"/>
      <c r="J1125" s="138"/>
    </row>
    <row r="1126" spans="1:17" x14ac:dyDescent="0.25">
      <c r="A1126" s="144"/>
      <c r="B1126" s="145" t="s">
        <v>20</v>
      </c>
      <c r="C1126" s="144" t="s">
        <v>21</v>
      </c>
      <c r="D1126" s="144" t="s">
        <v>21</v>
      </c>
      <c r="E1126" s="144" t="s">
        <v>21</v>
      </c>
      <c r="F1126" s="146">
        <f>F1125+F1124+F1123</f>
        <v>0</v>
      </c>
      <c r="I1126" s="135">
        <f>SUM(I1123:I1125)</f>
        <v>0</v>
      </c>
      <c r="J1126" s="135">
        <f>SUM(J1123:J1125)</f>
        <v>0</v>
      </c>
    </row>
    <row r="1127" spans="1:17" x14ac:dyDescent="0.25">
      <c r="A1127" s="30"/>
      <c r="B1127" s="31"/>
      <c r="C1127" s="30"/>
      <c r="D1127" s="30"/>
      <c r="E1127" s="30"/>
      <c r="F1127" s="30"/>
    </row>
    <row r="1128" spans="1:17" x14ac:dyDescent="0.25">
      <c r="A1128" s="30"/>
      <c r="B1128" s="31"/>
      <c r="C1128" s="30"/>
      <c r="D1128" s="30"/>
      <c r="E1128" s="30"/>
      <c r="F1128" s="30"/>
    </row>
    <row r="1129" spans="1:17" x14ac:dyDescent="0.25">
      <c r="A1129" s="863" t="s">
        <v>181</v>
      </c>
      <c r="B1129" s="863"/>
      <c r="C1129" s="863"/>
      <c r="D1129" s="863"/>
      <c r="E1129" s="863"/>
      <c r="F1129" s="863"/>
      <c r="G1129" s="863"/>
      <c r="H1129" s="863"/>
      <c r="I1129" s="863"/>
      <c r="J1129" s="863"/>
    </row>
    <row r="1130" spans="1:17" x14ac:dyDescent="0.25">
      <c r="A1130" s="30"/>
      <c r="B1130" s="31"/>
      <c r="C1130" s="30"/>
      <c r="D1130" s="30"/>
      <c r="E1130" s="30"/>
      <c r="F1130" s="30"/>
    </row>
    <row r="1131" spans="1:17" x14ac:dyDescent="0.25">
      <c r="A1131" s="865" t="s">
        <v>142</v>
      </c>
      <c r="B1131" s="865"/>
      <c r="C1131" s="865"/>
      <c r="D1131" s="865"/>
      <c r="E1131" s="865"/>
      <c r="F1131" s="865"/>
      <c r="G1131" s="865"/>
      <c r="H1131" s="865"/>
      <c r="I1131" s="865"/>
      <c r="J1131" s="865"/>
      <c r="K1131" s="123"/>
    </row>
    <row r="1132" spans="1:17" x14ac:dyDescent="0.25">
      <c r="A1132" s="166"/>
      <c r="B1132" s="34"/>
      <c r="C1132" s="166"/>
      <c r="D1132" s="166"/>
      <c r="E1132" s="166"/>
      <c r="F1132" s="166"/>
      <c r="I1132" s="850" t="s">
        <v>172</v>
      </c>
      <c r="J1132" s="850"/>
    </row>
    <row r="1133" spans="1:17" ht="56.25" x14ac:dyDescent="0.25">
      <c r="A1133" s="167" t="s">
        <v>24</v>
      </c>
      <c r="B1133" s="167" t="s">
        <v>14</v>
      </c>
      <c r="C1133" s="167" t="s">
        <v>65</v>
      </c>
      <c r="D1133" s="167" t="s">
        <v>59</v>
      </c>
      <c r="E1133" s="167" t="s">
        <v>60</v>
      </c>
      <c r="F1133" s="167" t="s">
        <v>159</v>
      </c>
      <c r="I1133" s="133" t="s">
        <v>115</v>
      </c>
      <c r="J1133" s="133" t="s">
        <v>173</v>
      </c>
      <c r="K1133" s="122"/>
    </row>
    <row r="1134" spans="1:17" x14ac:dyDescent="0.25">
      <c r="A1134" s="113">
        <v>1</v>
      </c>
      <c r="B1134" s="113">
        <v>2</v>
      </c>
      <c r="C1134" s="113">
        <v>3</v>
      </c>
      <c r="D1134" s="113">
        <v>4</v>
      </c>
      <c r="E1134" s="113">
        <v>5</v>
      </c>
      <c r="F1134" s="113">
        <v>6</v>
      </c>
      <c r="G1134" s="78"/>
      <c r="H1134" s="78"/>
      <c r="I1134" s="138"/>
      <c r="J1134" s="138"/>
    </row>
    <row r="1135" spans="1:17" x14ac:dyDescent="0.25">
      <c r="A1135" s="167">
        <v>1</v>
      </c>
      <c r="B1135" s="10" t="s">
        <v>61</v>
      </c>
      <c r="C1135" s="167"/>
      <c r="D1135" s="167"/>
      <c r="E1135" s="165" t="e">
        <f>F1135/D1135/C1135</f>
        <v>#DIV/0!</v>
      </c>
      <c r="F1135" s="165"/>
      <c r="I1135" s="138"/>
      <c r="J1135" s="138"/>
    </row>
    <row r="1136" spans="1:17" s="78" customFormat="1" ht="69.75" x14ac:dyDescent="0.25">
      <c r="A1136" s="167">
        <v>2</v>
      </c>
      <c r="B1136" s="10" t="s">
        <v>62</v>
      </c>
      <c r="C1136" s="167"/>
      <c r="D1136" s="167"/>
      <c r="E1136" s="165" t="e">
        <f t="shared" ref="E1136:E1140" si="26">F1136/D1136/C1136</f>
        <v>#DIV/0!</v>
      </c>
      <c r="F1136" s="165"/>
      <c r="G1136" s="67"/>
      <c r="H1136" s="67"/>
      <c r="I1136" s="138"/>
      <c r="J1136" s="138"/>
      <c r="K1136" s="79"/>
      <c r="O1136" s="188"/>
      <c r="P1136" s="188"/>
      <c r="Q1136" s="188"/>
    </row>
    <row r="1137" spans="1:17" ht="69.75" x14ac:dyDescent="0.25">
      <c r="A1137" s="167">
        <v>3</v>
      </c>
      <c r="B1137" s="10" t="s">
        <v>63</v>
      </c>
      <c r="C1137" s="167"/>
      <c r="D1137" s="167"/>
      <c r="E1137" s="165" t="e">
        <f t="shared" si="26"/>
        <v>#DIV/0!</v>
      </c>
      <c r="F1137" s="165"/>
      <c r="I1137" s="138"/>
      <c r="J1137" s="138"/>
    </row>
    <row r="1138" spans="1:17" x14ac:dyDescent="0.25">
      <c r="A1138" s="167">
        <v>4</v>
      </c>
      <c r="B1138" s="10" t="s">
        <v>64</v>
      </c>
      <c r="C1138" s="167"/>
      <c r="D1138" s="167"/>
      <c r="E1138" s="165" t="e">
        <f t="shared" si="26"/>
        <v>#DIV/0!</v>
      </c>
      <c r="F1138" s="165"/>
      <c r="I1138" s="140"/>
      <c r="J1138" s="140"/>
    </row>
    <row r="1139" spans="1:17" ht="116.25" x14ac:dyDescent="0.25">
      <c r="A1139" s="167">
        <v>5</v>
      </c>
      <c r="B1139" s="10" t="s">
        <v>90</v>
      </c>
      <c r="C1139" s="167"/>
      <c r="D1139" s="167"/>
      <c r="E1139" s="165" t="e">
        <f t="shared" si="26"/>
        <v>#DIV/0!</v>
      </c>
      <c r="F1139" s="165"/>
      <c r="I1139" s="138"/>
      <c r="J1139" s="138"/>
    </row>
    <row r="1140" spans="1:17" x14ac:dyDescent="0.25">
      <c r="A1140" s="167">
        <v>6</v>
      </c>
      <c r="B1140" s="10" t="s">
        <v>91</v>
      </c>
      <c r="C1140" s="167"/>
      <c r="D1140" s="167"/>
      <c r="E1140" s="165" t="e">
        <f t="shared" si="26"/>
        <v>#DIV/0!</v>
      </c>
      <c r="F1140" s="165"/>
      <c r="I1140" s="138"/>
      <c r="J1140" s="138"/>
    </row>
    <row r="1141" spans="1:17" x14ac:dyDescent="0.25">
      <c r="A1141" s="144"/>
      <c r="B1141" s="145" t="s">
        <v>20</v>
      </c>
      <c r="C1141" s="144" t="s">
        <v>21</v>
      </c>
      <c r="D1141" s="144" t="s">
        <v>21</v>
      </c>
      <c r="E1141" s="144" t="s">
        <v>21</v>
      </c>
      <c r="F1141" s="146">
        <f>F1140+F1139+F1138+F1137+F1136+F1135</f>
        <v>0</v>
      </c>
      <c r="I1141" s="135">
        <f>SUM(I1135:I1140)</f>
        <v>0</v>
      </c>
      <c r="J1141" s="135">
        <f>SUM(J1135:J1140)</f>
        <v>0</v>
      </c>
    </row>
    <row r="1142" spans="1:17" x14ac:dyDescent="0.25">
      <c r="A1142" s="17"/>
      <c r="B1142" s="11"/>
      <c r="C1142" s="17"/>
      <c r="D1142" s="17"/>
      <c r="E1142" s="17"/>
      <c r="F1142" s="17"/>
    </row>
    <row r="1143" spans="1:17" x14ac:dyDescent="0.25">
      <c r="A1143" s="865" t="s">
        <v>143</v>
      </c>
      <c r="B1143" s="865"/>
      <c r="C1143" s="865"/>
      <c r="D1143" s="865"/>
      <c r="E1143" s="865"/>
      <c r="F1143" s="865"/>
      <c r="G1143" s="865"/>
      <c r="H1143" s="865"/>
      <c r="I1143" s="865"/>
      <c r="J1143" s="865"/>
    </row>
    <row r="1144" spans="1:17" x14ac:dyDescent="0.25">
      <c r="A1144" s="163"/>
      <c r="B1144" s="24"/>
      <c r="C1144" s="163"/>
      <c r="D1144" s="163"/>
      <c r="E1144" s="163"/>
      <c r="F1144" s="17"/>
      <c r="I1144" s="850" t="s">
        <v>172</v>
      </c>
      <c r="J1144" s="850"/>
    </row>
    <row r="1145" spans="1:17" ht="56.25" x14ac:dyDescent="0.25">
      <c r="A1145" s="167" t="s">
        <v>24</v>
      </c>
      <c r="B1145" s="167" t="s">
        <v>14</v>
      </c>
      <c r="C1145" s="167" t="s">
        <v>66</v>
      </c>
      <c r="D1145" s="167" t="s">
        <v>145</v>
      </c>
      <c r="E1145" s="169" t="s">
        <v>107</v>
      </c>
      <c r="F1145" s="167" t="s">
        <v>144</v>
      </c>
      <c r="I1145" s="133" t="s">
        <v>115</v>
      </c>
      <c r="J1145" s="133" t="s">
        <v>173</v>
      </c>
      <c r="K1145" s="122"/>
    </row>
    <row r="1146" spans="1:17" x14ac:dyDescent="0.25">
      <c r="A1146" s="113">
        <v>1</v>
      </c>
      <c r="B1146" s="113">
        <v>2</v>
      </c>
      <c r="C1146" s="113">
        <v>3</v>
      </c>
      <c r="D1146" s="113">
        <v>4</v>
      </c>
      <c r="E1146" s="1">
        <v>5</v>
      </c>
      <c r="F1146" s="113">
        <v>6</v>
      </c>
      <c r="G1146" s="78"/>
      <c r="H1146" s="78"/>
      <c r="I1146" s="132"/>
      <c r="J1146" s="132"/>
    </row>
    <row r="1147" spans="1:17" ht="46.5" x14ac:dyDescent="0.25">
      <c r="A1147" s="167">
        <v>1</v>
      </c>
      <c r="B1147" s="10" t="s">
        <v>87</v>
      </c>
      <c r="C1147" s="167"/>
      <c r="D1147" s="165" t="e">
        <f>F1147/C1147</f>
        <v>#DIV/0!</v>
      </c>
      <c r="E1147" s="169" t="s">
        <v>12</v>
      </c>
      <c r="F1147" s="165"/>
      <c r="I1147" s="138"/>
      <c r="J1147" s="138"/>
    </row>
    <row r="1148" spans="1:17" s="78" customFormat="1" ht="46.5" x14ac:dyDescent="0.25">
      <c r="A1148" s="167">
        <v>2</v>
      </c>
      <c r="B1148" s="10" t="s">
        <v>198</v>
      </c>
      <c r="C1148" s="167" t="s">
        <v>12</v>
      </c>
      <c r="D1148" s="165"/>
      <c r="E1148" s="169" t="e">
        <f>F1148/D1148</f>
        <v>#DIV/0!</v>
      </c>
      <c r="F1148" s="165"/>
      <c r="G1148" s="67"/>
      <c r="H1148" s="67"/>
      <c r="I1148" s="138"/>
      <c r="J1148" s="138"/>
      <c r="K1148" s="79"/>
      <c r="O1148" s="188"/>
      <c r="P1148" s="188"/>
      <c r="Q1148" s="188"/>
    </row>
    <row r="1149" spans="1:17" x14ac:dyDescent="0.25">
      <c r="A1149" s="144"/>
      <c r="B1149" s="145" t="s">
        <v>20</v>
      </c>
      <c r="C1149" s="144" t="s">
        <v>12</v>
      </c>
      <c r="D1149" s="144" t="s">
        <v>12</v>
      </c>
      <c r="E1149" s="144" t="s">
        <v>12</v>
      </c>
      <c r="F1149" s="146">
        <f>F1147+F1148</f>
        <v>0</v>
      </c>
      <c r="I1149" s="131">
        <f>SUM(I1147:I1148)</f>
        <v>0</v>
      </c>
      <c r="J1149" s="131">
        <f>SUM(J1147:J1148)</f>
        <v>0</v>
      </c>
    </row>
    <row r="1150" spans="1:17" x14ac:dyDescent="0.25">
      <c r="A1150" s="17"/>
      <c r="B1150" s="11"/>
      <c r="C1150" s="17"/>
      <c r="D1150" s="17"/>
      <c r="E1150" s="17"/>
      <c r="F1150" s="17"/>
    </row>
    <row r="1151" spans="1:17" x14ac:dyDescent="0.25">
      <c r="A1151" s="861" t="s">
        <v>146</v>
      </c>
      <c r="B1151" s="861"/>
      <c r="C1151" s="861"/>
      <c r="D1151" s="861"/>
      <c r="E1151" s="861"/>
      <c r="F1151" s="861"/>
      <c r="G1151" s="861"/>
      <c r="H1151" s="861"/>
      <c r="I1151" s="861"/>
      <c r="J1151" s="861"/>
    </row>
    <row r="1152" spans="1:17" x14ac:dyDescent="0.25">
      <c r="A1152" s="172"/>
      <c r="B1152" s="172"/>
      <c r="C1152" s="172"/>
      <c r="D1152" s="172"/>
      <c r="E1152" s="172"/>
      <c r="F1152" s="172"/>
      <c r="G1152" s="172"/>
      <c r="H1152" s="172"/>
      <c r="I1152" s="850" t="s">
        <v>172</v>
      </c>
      <c r="J1152" s="850"/>
    </row>
    <row r="1153" spans="1:17" s="17" customFormat="1" ht="56.25" x14ac:dyDescent="0.25">
      <c r="A1153" s="167" t="s">
        <v>24</v>
      </c>
      <c r="B1153" s="167" t="s">
        <v>0</v>
      </c>
      <c r="C1153" s="167" t="s">
        <v>69</v>
      </c>
      <c r="D1153" s="167" t="s">
        <v>67</v>
      </c>
      <c r="E1153" s="167" t="s">
        <v>70</v>
      </c>
      <c r="F1153" s="167" t="s">
        <v>7</v>
      </c>
      <c r="I1153" s="133" t="s">
        <v>115</v>
      </c>
      <c r="J1153" s="133" t="s">
        <v>173</v>
      </c>
      <c r="K1153" s="81"/>
      <c r="O1153" s="20"/>
      <c r="P1153" s="20"/>
      <c r="Q1153" s="20"/>
    </row>
    <row r="1154" spans="1:17" s="17" customFormat="1" x14ac:dyDescent="0.25">
      <c r="A1154" s="113">
        <v>1</v>
      </c>
      <c r="B1154" s="113">
        <v>2</v>
      </c>
      <c r="C1154" s="113">
        <v>4</v>
      </c>
      <c r="D1154" s="113">
        <v>5</v>
      </c>
      <c r="E1154" s="113">
        <v>6</v>
      </c>
      <c r="F1154" s="113">
        <v>7</v>
      </c>
      <c r="G1154" s="1"/>
      <c r="H1154" s="1"/>
      <c r="I1154" s="135"/>
      <c r="J1154" s="135"/>
      <c r="K1154" s="19"/>
      <c r="O1154" s="20"/>
      <c r="P1154" s="20"/>
      <c r="Q1154" s="20"/>
    </row>
    <row r="1155" spans="1:17" s="17" customFormat="1" x14ac:dyDescent="0.25">
      <c r="A1155" s="167">
        <v>1</v>
      </c>
      <c r="B1155" s="10" t="s">
        <v>92</v>
      </c>
      <c r="C1155" s="165" t="e">
        <f>F1155/D1155</f>
        <v>#DIV/0!</v>
      </c>
      <c r="D1155" s="165"/>
      <c r="E1155" s="165"/>
      <c r="F1155" s="165"/>
      <c r="I1155" s="138"/>
      <c r="J1155" s="138"/>
      <c r="K1155" s="19"/>
      <c r="O1155" s="20"/>
      <c r="P1155" s="20"/>
      <c r="Q1155" s="20"/>
    </row>
    <row r="1156" spans="1:17" s="1" customFormat="1" x14ac:dyDescent="0.25">
      <c r="A1156" s="167">
        <v>2</v>
      </c>
      <c r="B1156" s="10" t="s">
        <v>68</v>
      </c>
      <c r="C1156" s="165" t="e">
        <f t="shared" ref="C1156:C1159" si="27">F1156/D1156</f>
        <v>#DIV/0!</v>
      </c>
      <c r="D1156" s="165"/>
      <c r="E1156" s="165"/>
      <c r="F1156" s="165"/>
      <c r="G1156" s="17"/>
      <c r="H1156" s="17"/>
      <c r="I1156" s="138"/>
      <c r="J1156" s="138"/>
      <c r="K1156" s="104"/>
      <c r="O1156" s="191"/>
      <c r="P1156" s="191"/>
      <c r="Q1156" s="191"/>
    </row>
    <row r="1157" spans="1:17" s="17" customFormat="1" x14ac:dyDescent="0.25">
      <c r="A1157" s="167">
        <v>3</v>
      </c>
      <c r="B1157" s="10" t="s">
        <v>93</v>
      </c>
      <c r="C1157" s="165" t="e">
        <f t="shared" si="27"/>
        <v>#DIV/0!</v>
      </c>
      <c r="D1157" s="165"/>
      <c r="E1157" s="165"/>
      <c r="F1157" s="165"/>
      <c r="I1157" s="138"/>
      <c r="J1157" s="138"/>
      <c r="K1157" s="19"/>
      <c r="O1157" s="20"/>
      <c r="P1157" s="20"/>
      <c r="Q1157" s="20"/>
    </row>
    <row r="1158" spans="1:17" s="17" customFormat="1" x14ac:dyDescent="0.25">
      <c r="A1158" s="167">
        <v>4</v>
      </c>
      <c r="B1158" s="10" t="s">
        <v>94</v>
      </c>
      <c r="C1158" s="165" t="e">
        <f t="shared" si="27"/>
        <v>#DIV/0!</v>
      </c>
      <c r="D1158" s="165"/>
      <c r="E1158" s="165"/>
      <c r="F1158" s="165"/>
      <c r="I1158" s="138"/>
      <c r="J1158" s="138"/>
      <c r="K1158" s="19"/>
      <c r="O1158" s="20"/>
      <c r="P1158" s="20"/>
      <c r="Q1158" s="20"/>
    </row>
    <row r="1159" spans="1:17" s="17" customFormat="1" x14ac:dyDescent="0.25">
      <c r="A1159" s="167">
        <v>5</v>
      </c>
      <c r="B1159" s="10" t="s">
        <v>192</v>
      </c>
      <c r="C1159" s="165" t="e">
        <f t="shared" si="27"/>
        <v>#DIV/0!</v>
      </c>
      <c r="D1159" s="165"/>
      <c r="E1159" s="165"/>
      <c r="F1159" s="165"/>
      <c r="I1159" s="138"/>
      <c r="J1159" s="138"/>
      <c r="K1159" s="19"/>
      <c r="O1159" s="20"/>
      <c r="P1159" s="20"/>
      <c r="Q1159" s="20"/>
    </row>
    <row r="1160" spans="1:17" s="17" customFormat="1" x14ac:dyDescent="0.25">
      <c r="A1160" s="144"/>
      <c r="B1160" s="145" t="s">
        <v>20</v>
      </c>
      <c r="C1160" s="144" t="s">
        <v>21</v>
      </c>
      <c r="D1160" s="144" t="s">
        <v>21</v>
      </c>
      <c r="E1160" s="144" t="s">
        <v>21</v>
      </c>
      <c r="F1160" s="146">
        <f>SUM(F1155:F1159)</f>
        <v>0</v>
      </c>
      <c r="I1160" s="135">
        <f>SUM(I1155:I1159)</f>
        <v>0</v>
      </c>
      <c r="J1160" s="135">
        <f>SUM(J1155:J1159)</f>
        <v>0</v>
      </c>
      <c r="K1160" s="19"/>
      <c r="O1160" s="20"/>
      <c r="P1160" s="20"/>
      <c r="Q1160" s="20"/>
    </row>
    <row r="1161" spans="1:17" s="17" customFormat="1" x14ac:dyDescent="0.25">
      <c r="B1161" s="11"/>
      <c r="G1161" s="67"/>
      <c r="H1161" s="67"/>
      <c r="I1161" s="67"/>
      <c r="J1161" s="67"/>
      <c r="K1161" s="19"/>
      <c r="O1161" s="20"/>
      <c r="P1161" s="20"/>
      <c r="Q1161" s="20"/>
    </row>
    <row r="1162" spans="1:17" s="17" customFormat="1" x14ac:dyDescent="0.25">
      <c r="A1162" s="866" t="s">
        <v>140</v>
      </c>
      <c r="B1162" s="866"/>
      <c r="C1162" s="866"/>
      <c r="D1162" s="866"/>
      <c r="E1162" s="866"/>
      <c r="F1162" s="866"/>
      <c r="G1162" s="866"/>
      <c r="H1162" s="866"/>
      <c r="I1162" s="866"/>
      <c r="J1162" s="866"/>
      <c r="K1162" s="19"/>
      <c r="O1162" s="20"/>
      <c r="P1162" s="20"/>
      <c r="Q1162" s="20"/>
    </row>
    <row r="1163" spans="1:17" x14ac:dyDescent="0.25">
      <c r="A1163" s="32"/>
      <c r="B1163" s="11"/>
      <c r="C1163" s="17"/>
      <c r="D1163" s="17"/>
      <c r="E1163" s="17"/>
      <c r="F1163" s="17"/>
      <c r="I1163" s="850" t="s">
        <v>172</v>
      </c>
      <c r="J1163" s="850"/>
    </row>
    <row r="1164" spans="1:17" ht="56.25" x14ac:dyDescent="0.25">
      <c r="A1164" s="167" t="s">
        <v>24</v>
      </c>
      <c r="B1164" s="167" t="s">
        <v>14</v>
      </c>
      <c r="C1164" s="167" t="s">
        <v>71</v>
      </c>
      <c r="D1164" s="167" t="s">
        <v>72</v>
      </c>
      <c r="E1164" s="167" t="s">
        <v>147</v>
      </c>
      <c r="I1164" s="133" t="s">
        <v>115</v>
      </c>
      <c r="J1164" s="133" t="s">
        <v>173</v>
      </c>
      <c r="K1164" s="127"/>
    </row>
    <row r="1165" spans="1:17" x14ac:dyDescent="0.25">
      <c r="A1165" s="113">
        <v>1</v>
      </c>
      <c r="B1165" s="113">
        <v>2</v>
      </c>
      <c r="C1165" s="113">
        <v>3</v>
      </c>
      <c r="D1165" s="113">
        <v>4</v>
      </c>
      <c r="E1165" s="113">
        <v>5</v>
      </c>
      <c r="F1165" s="78"/>
      <c r="G1165" s="78"/>
      <c r="H1165" s="78"/>
      <c r="I1165" s="135"/>
      <c r="J1165" s="135"/>
    </row>
    <row r="1166" spans="1:17" x14ac:dyDescent="0.25">
      <c r="A1166" s="167">
        <v>1</v>
      </c>
      <c r="B1166" s="10"/>
      <c r="C1166" s="167"/>
      <c r="D1166" s="13"/>
      <c r="E1166" s="165"/>
      <c r="I1166" s="138"/>
      <c r="J1166" s="138"/>
    </row>
    <row r="1167" spans="1:17" s="78" customFormat="1" x14ac:dyDescent="0.25">
      <c r="A1167" s="167">
        <v>2</v>
      </c>
      <c r="B1167" s="10"/>
      <c r="C1167" s="167"/>
      <c r="D1167" s="13"/>
      <c r="E1167" s="165"/>
      <c r="F1167" s="67"/>
      <c r="G1167" s="67"/>
      <c r="H1167" s="67"/>
      <c r="I1167" s="138"/>
      <c r="J1167" s="138"/>
      <c r="K1167" s="79"/>
      <c r="O1167" s="188"/>
      <c r="P1167" s="188"/>
      <c r="Q1167" s="188"/>
    </row>
    <row r="1168" spans="1:17" x14ac:dyDescent="0.25">
      <c r="A1168" s="167">
        <v>3</v>
      </c>
      <c r="B1168" s="10"/>
      <c r="C1168" s="167"/>
      <c r="D1168" s="13"/>
      <c r="E1168" s="165"/>
      <c r="I1168" s="138"/>
      <c r="J1168" s="138"/>
      <c r="P1168" s="106"/>
      <c r="Q1168" s="195"/>
    </row>
    <row r="1169" spans="1:17" x14ac:dyDescent="0.25">
      <c r="A1169" s="167">
        <v>4</v>
      </c>
      <c r="B1169" s="10"/>
      <c r="C1169" s="167"/>
      <c r="D1169" s="13"/>
      <c r="E1169" s="165"/>
      <c r="I1169" s="138"/>
      <c r="J1169" s="138"/>
      <c r="P1169" s="106"/>
      <c r="Q1169" s="195"/>
    </row>
    <row r="1170" spans="1:17" x14ac:dyDescent="0.25">
      <c r="A1170" s="144"/>
      <c r="B1170" s="145" t="s">
        <v>20</v>
      </c>
      <c r="C1170" s="144" t="s">
        <v>21</v>
      </c>
      <c r="D1170" s="144" t="s">
        <v>21</v>
      </c>
      <c r="E1170" s="146">
        <f>SUM(E1166:E1169)</f>
        <v>0</v>
      </c>
      <c r="I1170" s="135">
        <f>SUM(I1166:I1169)</f>
        <v>0</v>
      </c>
      <c r="J1170" s="135">
        <f>SUM(J1166:J1169)</f>
        <v>0</v>
      </c>
      <c r="P1170" s="106"/>
      <c r="Q1170" s="195"/>
    </row>
    <row r="1171" spans="1:17" x14ac:dyDescent="0.25">
      <c r="A1171" s="17"/>
      <c r="B1171" s="11"/>
      <c r="C1171" s="17"/>
      <c r="D1171" s="17"/>
      <c r="E1171" s="17"/>
      <c r="F1171" s="17"/>
      <c r="P1171" s="106"/>
      <c r="Q1171" s="195"/>
    </row>
    <row r="1172" spans="1:17" x14ac:dyDescent="0.25">
      <c r="A1172" s="860" t="s">
        <v>118</v>
      </c>
      <c r="B1172" s="860"/>
      <c r="C1172" s="860"/>
      <c r="D1172" s="860"/>
      <c r="E1172" s="860"/>
      <c r="F1172" s="860"/>
      <c r="G1172" s="860"/>
      <c r="H1172" s="860"/>
      <c r="I1172" s="860"/>
      <c r="J1172" s="860"/>
      <c r="P1172" s="106"/>
    </row>
    <row r="1173" spans="1:17" x14ac:dyDescent="0.25">
      <c r="A1173" s="30"/>
      <c r="B1173" s="11"/>
      <c r="C1173" s="17"/>
      <c r="D1173" s="17"/>
      <c r="E1173" s="17"/>
      <c r="F1173" s="17"/>
      <c r="P1173" s="106"/>
    </row>
    <row r="1174" spans="1:17" x14ac:dyDescent="0.25">
      <c r="A1174" s="30"/>
      <c r="B1174" s="11"/>
      <c r="C1174" s="17"/>
      <c r="D1174" s="17"/>
      <c r="E1174" s="17"/>
      <c r="F1174" s="17"/>
      <c r="I1174" s="850" t="s">
        <v>172</v>
      </c>
      <c r="J1174" s="850"/>
      <c r="K1174" s="128"/>
    </row>
    <row r="1175" spans="1:17" ht="56.25" x14ac:dyDescent="0.25">
      <c r="A1175" s="167" t="s">
        <v>24</v>
      </c>
      <c r="B1175" s="167" t="s">
        <v>14</v>
      </c>
      <c r="C1175" s="167" t="s">
        <v>74</v>
      </c>
      <c r="D1175" s="167" t="s">
        <v>117</v>
      </c>
      <c r="F1175" s="17"/>
      <c r="I1175" s="133" t="s">
        <v>115</v>
      </c>
      <c r="J1175" s="133" t="s">
        <v>173</v>
      </c>
      <c r="P1175" s="106"/>
    </row>
    <row r="1176" spans="1:17" x14ac:dyDescent="0.25">
      <c r="A1176" s="113">
        <v>1</v>
      </c>
      <c r="B1176" s="113">
        <v>2</v>
      </c>
      <c r="C1176" s="113">
        <v>3</v>
      </c>
      <c r="D1176" s="113">
        <v>4</v>
      </c>
      <c r="E1176" s="78"/>
      <c r="F1176" s="1"/>
      <c r="G1176" s="78"/>
      <c r="H1176" s="78"/>
      <c r="I1176" s="135"/>
      <c r="J1176" s="135"/>
      <c r="P1176" s="106"/>
    </row>
    <row r="1177" spans="1:17" x14ac:dyDescent="0.25">
      <c r="A1177" s="167"/>
      <c r="B1177" s="15"/>
      <c r="C1177" s="13"/>
      <c r="D1177" s="165"/>
      <c r="F1177" s="17"/>
      <c r="I1177" s="138"/>
      <c r="J1177" s="138"/>
      <c r="P1177" s="106"/>
    </row>
    <row r="1178" spans="1:17" s="78" customFormat="1" x14ac:dyDescent="0.25">
      <c r="A1178" s="167"/>
      <c r="B1178" s="15"/>
      <c r="C1178" s="13"/>
      <c r="D1178" s="165"/>
      <c r="E1178" s="67"/>
      <c r="F1178" s="36"/>
      <c r="G1178" s="67"/>
      <c r="H1178" s="67"/>
      <c r="I1178" s="138"/>
      <c r="J1178" s="138"/>
      <c r="K1178" s="79"/>
      <c r="O1178" s="188"/>
      <c r="P1178" s="186"/>
      <c r="Q1178" s="188"/>
    </row>
    <row r="1179" spans="1:17" x14ac:dyDescent="0.25">
      <c r="A1179" s="167"/>
      <c r="B1179" s="15"/>
      <c r="C1179" s="13"/>
      <c r="D1179" s="165"/>
      <c r="F1179" s="17"/>
      <c r="I1179" s="138"/>
      <c r="J1179" s="138"/>
      <c r="P1179" s="106"/>
      <c r="Q1179" s="195"/>
    </row>
    <row r="1180" spans="1:17" x14ac:dyDescent="0.25">
      <c r="A1180" s="167"/>
      <c r="B1180" s="15"/>
      <c r="C1180" s="13"/>
      <c r="D1180" s="165"/>
      <c r="F1180" s="17"/>
      <c r="I1180" s="138"/>
      <c r="J1180" s="138"/>
      <c r="P1180" s="106"/>
      <c r="Q1180" s="195"/>
    </row>
    <row r="1181" spans="1:17" x14ac:dyDescent="0.25">
      <c r="A1181" s="144"/>
      <c r="B1181" s="145" t="s">
        <v>20</v>
      </c>
      <c r="C1181" s="144" t="s">
        <v>21</v>
      </c>
      <c r="D1181" s="146">
        <f>SUM(D1177:D1180)</f>
        <v>0</v>
      </c>
      <c r="F1181" s="17"/>
      <c r="I1181" s="135">
        <f>SUM(I1177:I1180)</f>
        <v>0</v>
      </c>
      <c r="J1181" s="135">
        <f>SUM(J1177:J1180)</f>
        <v>0</v>
      </c>
      <c r="P1181" s="106"/>
      <c r="Q1181" s="195"/>
    </row>
    <row r="1182" spans="1:17" x14ac:dyDescent="0.25">
      <c r="A1182" s="35"/>
      <c r="B1182" s="11"/>
      <c r="C1182" s="17"/>
      <c r="D1182" s="17"/>
      <c r="E1182" s="17"/>
      <c r="F1182" s="17"/>
      <c r="P1182" s="106"/>
      <c r="Q1182" s="195"/>
    </row>
    <row r="1183" spans="1:17" x14ac:dyDescent="0.25">
      <c r="A1183" s="864" t="s">
        <v>148</v>
      </c>
      <c r="B1183" s="864"/>
      <c r="C1183" s="864"/>
      <c r="D1183" s="864"/>
      <c r="E1183" s="864"/>
      <c r="F1183" s="864"/>
      <c r="G1183" s="864"/>
      <c r="H1183" s="864"/>
      <c r="I1183" s="864"/>
      <c r="J1183" s="864"/>
      <c r="P1183" s="106"/>
    </row>
    <row r="1184" spans="1:17" x14ac:dyDescent="0.25">
      <c r="A1184" s="30"/>
      <c r="B1184" s="11"/>
      <c r="C1184" s="17"/>
      <c r="D1184" s="17"/>
      <c r="E1184" s="17"/>
      <c r="F1184" s="17"/>
      <c r="P1184" s="106"/>
    </row>
    <row r="1185" spans="1:17" x14ac:dyDescent="0.25">
      <c r="A1185" s="30"/>
      <c r="B1185" s="11"/>
      <c r="C1185" s="17"/>
      <c r="D1185" s="17"/>
      <c r="E1185" s="17"/>
      <c r="F1185" s="17"/>
      <c r="I1185" s="850" t="s">
        <v>172</v>
      </c>
      <c r="J1185" s="850"/>
      <c r="K1185" s="129"/>
      <c r="P1185" s="106"/>
    </row>
    <row r="1186" spans="1:17" ht="56.25" x14ac:dyDescent="0.25">
      <c r="A1186" s="167" t="s">
        <v>24</v>
      </c>
      <c r="B1186" s="167" t="s">
        <v>14</v>
      </c>
      <c r="C1186" s="167" t="s">
        <v>74</v>
      </c>
      <c r="D1186" s="167" t="s">
        <v>117</v>
      </c>
      <c r="F1186" s="17"/>
      <c r="I1186" s="133" t="s">
        <v>115</v>
      </c>
      <c r="J1186" s="133" t="s">
        <v>173</v>
      </c>
      <c r="P1186" s="106"/>
    </row>
    <row r="1187" spans="1:17" x14ac:dyDescent="0.25">
      <c r="A1187" s="113">
        <v>1</v>
      </c>
      <c r="B1187" s="113">
        <v>2</v>
      </c>
      <c r="C1187" s="113">
        <v>3</v>
      </c>
      <c r="D1187" s="113">
        <v>4</v>
      </c>
      <c r="E1187" s="78"/>
      <c r="F1187" s="1"/>
      <c r="G1187" s="78"/>
      <c r="H1187" s="78"/>
      <c r="I1187" s="135"/>
      <c r="J1187" s="135"/>
      <c r="P1187" s="106"/>
    </row>
    <row r="1188" spans="1:17" x14ac:dyDescent="0.25">
      <c r="A1188" s="167">
        <v>1</v>
      </c>
      <c r="B1188" s="15"/>
      <c r="C1188" s="13"/>
      <c r="D1188" s="165"/>
      <c r="F1188" s="17"/>
      <c r="G1188" s="75"/>
      <c r="I1188" s="138"/>
      <c r="J1188" s="138"/>
      <c r="P1188" s="106"/>
    </row>
    <row r="1189" spans="1:17" s="78" customFormat="1" x14ac:dyDescent="0.25">
      <c r="A1189" s="167">
        <v>2</v>
      </c>
      <c r="B1189" s="15"/>
      <c r="C1189" s="13"/>
      <c r="D1189" s="165"/>
      <c r="E1189" s="67"/>
      <c r="F1189" s="17"/>
      <c r="G1189" s="67"/>
      <c r="H1189" s="67"/>
      <c r="I1189" s="138"/>
      <c r="J1189" s="138"/>
      <c r="K1189" s="79"/>
      <c r="O1189" s="188"/>
      <c r="P1189" s="186"/>
      <c r="Q1189" s="188"/>
    </row>
    <row r="1190" spans="1:17" x14ac:dyDescent="0.25">
      <c r="A1190" s="167"/>
      <c r="B1190" s="15"/>
      <c r="C1190" s="13"/>
      <c r="D1190" s="165"/>
      <c r="F1190" s="17"/>
      <c r="I1190" s="138"/>
      <c r="J1190" s="138"/>
      <c r="P1190" s="106"/>
      <c r="Q1190" s="195"/>
    </row>
    <row r="1191" spans="1:17" x14ac:dyDescent="0.25">
      <c r="A1191" s="167"/>
      <c r="B1191" s="15"/>
      <c r="C1191" s="13"/>
      <c r="D1191" s="165"/>
      <c r="F1191" s="17"/>
      <c r="I1191" s="138"/>
      <c r="J1191" s="138"/>
      <c r="P1191" s="106"/>
      <c r="Q1191" s="195"/>
    </row>
    <row r="1192" spans="1:17" x14ac:dyDescent="0.25">
      <c r="A1192" s="144"/>
      <c r="B1192" s="145" t="s">
        <v>20</v>
      </c>
      <c r="C1192" s="144" t="s">
        <v>21</v>
      </c>
      <c r="D1192" s="146">
        <f>SUM(D1188:D1191)</f>
        <v>0</v>
      </c>
      <c r="F1192" s="17"/>
      <c r="I1192" s="135">
        <f>SUM(I1188:I1191)</f>
        <v>0</v>
      </c>
      <c r="J1192" s="135">
        <f>SUM(J1188:J1191)</f>
        <v>0</v>
      </c>
      <c r="P1192" s="106"/>
      <c r="Q1192" s="195"/>
    </row>
    <row r="1193" spans="1:17" x14ac:dyDescent="0.25">
      <c r="A1193" s="35"/>
      <c r="B1193" s="11"/>
      <c r="C1193" s="17"/>
      <c r="D1193" s="17"/>
      <c r="E1193" s="17"/>
      <c r="F1193" s="17"/>
      <c r="P1193" s="106"/>
      <c r="Q1193" s="195"/>
    </row>
    <row r="1194" spans="1:17" x14ac:dyDescent="0.25">
      <c r="A1194" s="861" t="s">
        <v>150</v>
      </c>
      <c r="B1194" s="861"/>
      <c r="C1194" s="861"/>
      <c r="D1194" s="861"/>
      <c r="E1194" s="861"/>
      <c r="F1194" s="861"/>
      <c r="G1194" s="861"/>
      <c r="H1194" s="861"/>
      <c r="I1194" s="861"/>
      <c r="J1194" s="861"/>
      <c r="P1194" s="106"/>
    </row>
    <row r="1195" spans="1:17" x14ac:dyDescent="0.25">
      <c r="A1195" s="862"/>
      <c r="B1195" s="862"/>
      <c r="C1195" s="862"/>
      <c r="D1195" s="862"/>
      <c r="E1195" s="862"/>
      <c r="F1195" s="17"/>
      <c r="I1195" s="850" t="s">
        <v>172</v>
      </c>
      <c r="J1195" s="850"/>
      <c r="P1195" s="106"/>
    </row>
    <row r="1196" spans="1:17" ht="56.25" x14ac:dyDescent="0.25">
      <c r="A1196" s="167" t="s">
        <v>15</v>
      </c>
      <c r="B1196" s="167" t="s">
        <v>14</v>
      </c>
      <c r="C1196" s="167" t="s">
        <v>27</v>
      </c>
      <c r="D1196" s="167" t="s">
        <v>75</v>
      </c>
      <c r="E1196" s="167" t="s">
        <v>7</v>
      </c>
      <c r="I1196" s="133" t="s">
        <v>115</v>
      </c>
      <c r="J1196" s="133" t="s">
        <v>173</v>
      </c>
      <c r="P1196" s="106"/>
    </row>
    <row r="1197" spans="1:17" x14ac:dyDescent="0.25">
      <c r="A1197" s="113">
        <v>1</v>
      </c>
      <c r="B1197" s="113">
        <v>2</v>
      </c>
      <c r="C1197" s="113">
        <v>3</v>
      </c>
      <c r="D1197" s="113">
        <v>4</v>
      </c>
      <c r="E1197" s="113">
        <v>5</v>
      </c>
      <c r="F1197" s="78"/>
      <c r="G1197" s="78"/>
      <c r="H1197" s="78"/>
      <c r="I1197" s="135"/>
      <c r="J1197" s="135"/>
      <c r="P1197" s="106"/>
    </row>
    <row r="1198" spans="1:17" x14ac:dyDescent="0.25">
      <c r="A1198" s="167"/>
      <c r="B1198" s="10"/>
      <c r="C1198" s="167"/>
      <c r="D1198" s="165"/>
      <c r="E1198" s="165"/>
      <c r="I1198" s="138"/>
      <c r="J1198" s="138"/>
      <c r="P1198" s="106"/>
    </row>
    <row r="1199" spans="1:17" s="78" customFormat="1" x14ac:dyDescent="0.25">
      <c r="A1199" s="167"/>
      <c r="B1199" s="10"/>
      <c r="C1199" s="167"/>
      <c r="D1199" s="165"/>
      <c r="E1199" s="165"/>
      <c r="F1199" s="67"/>
      <c r="G1199" s="67"/>
      <c r="H1199" s="67"/>
      <c r="I1199" s="138"/>
      <c r="J1199" s="138"/>
      <c r="K1199" s="79"/>
      <c r="O1199" s="188"/>
      <c r="P1199" s="186"/>
      <c r="Q1199" s="188"/>
    </row>
    <row r="1200" spans="1:17" x14ac:dyDescent="0.25">
      <c r="A1200" s="167"/>
      <c r="B1200" s="10"/>
      <c r="C1200" s="167"/>
      <c r="D1200" s="165"/>
      <c r="E1200" s="165"/>
      <c r="I1200" s="138"/>
      <c r="J1200" s="138"/>
      <c r="P1200" s="106"/>
      <c r="Q1200" s="195"/>
    </row>
    <row r="1201" spans="1:17" x14ac:dyDescent="0.25">
      <c r="A1201" s="167"/>
      <c r="B1201" s="10"/>
      <c r="C1201" s="167"/>
      <c r="D1201" s="165"/>
      <c r="E1201" s="165"/>
      <c r="I1201" s="138"/>
      <c r="J1201" s="138"/>
      <c r="P1201" s="106"/>
      <c r="Q1201" s="195"/>
    </row>
    <row r="1202" spans="1:17" x14ac:dyDescent="0.25">
      <c r="A1202" s="144"/>
      <c r="B1202" s="145" t="s">
        <v>20</v>
      </c>
      <c r="C1202" s="144"/>
      <c r="D1202" s="144" t="s">
        <v>21</v>
      </c>
      <c r="E1202" s="146">
        <f>E1201+E1198+E1199+E1200</f>
        <v>0</v>
      </c>
      <c r="I1202" s="135">
        <f>SUM(I1198:I1201)</f>
        <v>0</v>
      </c>
      <c r="J1202" s="135">
        <f>SUM(J1198:J1201)</f>
        <v>0</v>
      </c>
      <c r="P1202" s="106"/>
      <c r="Q1202" s="195"/>
    </row>
    <row r="1203" spans="1:17" x14ac:dyDescent="0.25">
      <c r="A1203" s="17"/>
      <c r="B1203" s="11"/>
      <c r="C1203" s="17"/>
      <c r="D1203" s="17"/>
      <c r="E1203" s="17"/>
      <c r="F1203" s="17"/>
      <c r="P1203" s="106"/>
      <c r="Q1203" s="195"/>
    </row>
    <row r="1204" spans="1:17" x14ac:dyDescent="0.25">
      <c r="A1204" s="861" t="s">
        <v>151</v>
      </c>
      <c r="B1204" s="861"/>
      <c r="C1204" s="861"/>
      <c r="D1204" s="861"/>
      <c r="E1204" s="861"/>
      <c r="F1204" s="861"/>
      <c r="G1204" s="861"/>
      <c r="H1204" s="861"/>
      <c r="I1204" s="861"/>
      <c r="J1204" s="861"/>
      <c r="P1204" s="106"/>
    </row>
    <row r="1205" spans="1:17" x14ac:dyDescent="0.25">
      <c r="A1205" s="862"/>
      <c r="B1205" s="862"/>
      <c r="C1205" s="862"/>
      <c r="D1205" s="862"/>
      <c r="E1205" s="862"/>
      <c r="F1205" s="862"/>
      <c r="I1205" s="850" t="s">
        <v>172</v>
      </c>
      <c r="J1205" s="850"/>
      <c r="P1205" s="106"/>
    </row>
    <row r="1206" spans="1:17" ht="56.25" x14ac:dyDescent="0.25">
      <c r="A1206" s="167" t="s">
        <v>24</v>
      </c>
      <c r="B1206" s="167" t="s">
        <v>14</v>
      </c>
      <c r="C1206" s="167" t="s">
        <v>78</v>
      </c>
      <c r="D1206" s="167" t="s">
        <v>27</v>
      </c>
      <c r="E1206" s="167" t="s">
        <v>79</v>
      </c>
      <c r="F1206" s="167" t="s">
        <v>7</v>
      </c>
      <c r="I1206" s="133" t="s">
        <v>115</v>
      </c>
      <c r="J1206" s="133" t="s">
        <v>173</v>
      </c>
      <c r="K1206" s="81"/>
      <c r="L1206" s="81"/>
      <c r="P1206" s="106"/>
    </row>
    <row r="1207" spans="1:17" x14ac:dyDescent="0.25">
      <c r="A1207" s="113">
        <v>1</v>
      </c>
      <c r="B1207" s="113">
        <v>2</v>
      </c>
      <c r="C1207" s="113">
        <v>3</v>
      </c>
      <c r="D1207" s="113">
        <v>4</v>
      </c>
      <c r="E1207" s="113">
        <v>5</v>
      </c>
      <c r="F1207" s="113">
        <v>6</v>
      </c>
      <c r="G1207" s="78"/>
      <c r="H1207" s="78"/>
      <c r="I1207" s="135"/>
      <c r="J1207" s="135"/>
      <c r="P1207" s="106"/>
    </row>
    <row r="1208" spans="1:17" x14ac:dyDescent="0.25">
      <c r="A1208" s="167">
        <v>1</v>
      </c>
      <c r="B1208" s="10"/>
      <c r="C1208" s="167"/>
      <c r="D1208" s="167"/>
      <c r="E1208" s="165"/>
      <c r="F1208" s="165"/>
      <c r="I1208" s="138"/>
      <c r="J1208" s="138"/>
      <c r="P1208" s="106"/>
    </row>
    <row r="1209" spans="1:17" s="78" customFormat="1" x14ac:dyDescent="0.25">
      <c r="A1209" s="167">
        <v>2</v>
      </c>
      <c r="B1209" s="10"/>
      <c r="C1209" s="167"/>
      <c r="D1209" s="167"/>
      <c r="E1209" s="165"/>
      <c r="F1209" s="165"/>
      <c r="G1209" s="67"/>
      <c r="H1209" s="67"/>
      <c r="I1209" s="138"/>
      <c r="J1209" s="138"/>
      <c r="K1209" s="79"/>
      <c r="O1209" s="188"/>
      <c r="P1209" s="186"/>
      <c r="Q1209" s="188"/>
    </row>
    <row r="1210" spans="1:17" x14ac:dyDescent="0.25">
      <c r="A1210" s="167">
        <v>3</v>
      </c>
      <c r="B1210" s="10"/>
      <c r="C1210" s="167"/>
      <c r="D1210" s="167"/>
      <c r="E1210" s="165"/>
      <c r="F1210" s="165"/>
      <c r="I1210" s="138"/>
      <c r="J1210" s="138"/>
      <c r="K1210" s="76"/>
      <c r="P1210" s="106"/>
      <c r="Q1210" s="195"/>
    </row>
    <row r="1211" spans="1:17" x14ac:dyDescent="0.25">
      <c r="A1211" s="167">
        <v>4</v>
      </c>
      <c r="B1211" s="10"/>
      <c r="C1211" s="167"/>
      <c r="D1211" s="167"/>
      <c r="E1211" s="165"/>
      <c r="F1211" s="165"/>
      <c r="I1211" s="138"/>
      <c r="J1211" s="138"/>
      <c r="P1211" s="106"/>
      <c r="Q1211" s="195"/>
    </row>
    <row r="1212" spans="1:17" x14ac:dyDescent="0.25">
      <c r="A1212" s="144"/>
      <c r="B1212" s="145" t="s">
        <v>20</v>
      </c>
      <c r="C1212" s="144" t="s">
        <v>21</v>
      </c>
      <c r="D1212" s="144" t="s">
        <v>21</v>
      </c>
      <c r="E1212" s="144" t="s">
        <v>21</v>
      </c>
      <c r="F1212" s="146">
        <f>F1211+F1209+F1210+F1208</f>
        <v>0</v>
      </c>
      <c r="I1212" s="135">
        <f>SUM(I1208:I1211)</f>
        <v>0</v>
      </c>
      <c r="J1212" s="135">
        <f>SUM(J1208:J1211)</f>
        <v>0</v>
      </c>
      <c r="P1212" s="106"/>
      <c r="Q1212" s="195"/>
    </row>
    <row r="1213" spans="1:17" x14ac:dyDescent="0.25">
      <c r="A1213" s="17"/>
      <c r="B1213" s="11"/>
      <c r="C1213" s="17"/>
      <c r="D1213" s="17"/>
      <c r="E1213" s="17"/>
      <c r="F1213" s="36"/>
      <c r="P1213" s="106"/>
      <c r="Q1213" s="195"/>
    </row>
    <row r="1214" spans="1:17" x14ac:dyDescent="0.25">
      <c r="A1214" s="861" t="s">
        <v>152</v>
      </c>
      <c r="B1214" s="861"/>
      <c r="C1214" s="861"/>
      <c r="D1214" s="861"/>
      <c r="E1214" s="861"/>
      <c r="F1214" s="861"/>
      <c r="G1214" s="861"/>
      <c r="H1214" s="861"/>
      <c r="I1214" s="861"/>
      <c r="J1214" s="861"/>
      <c r="P1214" s="106"/>
    </row>
    <row r="1215" spans="1:17" x14ac:dyDescent="0.25">
      <c r="A1215" s="862"/>
      <c r="B1215" s="862"/>
      <c r="C1215" s="862"/>
      <c r="D1215" s="862"/>
      <c r="E1215" s="862"/>
      <c r="F1215" s="862"/>
      <c r="I1215" s="850" t="s">
        <v>172</v>
      </c>
      <c r="J1215" s="850"/>
      <c r="P1215" s="106"/>
    </row>
    <row r="1216" spans="1:17" ht="56.25" x14ac:dyDescent="0.25">
      <c r="A1216" s="167" t="s">
        <v>24</v>
      </c>
      <c r="B1216" s="167" t="s">
        <v>14</v>
      </c>
      <c r="C1216" s="167" t="s">
        <v>78</v>
      </c>
      <c r="D1216" s="167" t="s">
        <v>27</v>
      </c>
      <c r="E1216" s="167" t="s">
        <v>79</v>
      </c>
      <c r="F1216" s="167" t="s">
        <v>7</v>
      </c>
      <c r="I1216" s="133" t="s">
        <v>115</v>
      </c>
      <c r="J1216" s="133" t="s">
        <v>173</v>
      </c>
      <c r="K1216" s="81"/>
      <c r="L1216" s="81"/>
      <c r="P1216" s="106"/>
    </row>
    <row r="1217" spans="1:17" x14ac:dyDescent="0.25">
      <c r="A1217" s="113">
        <v>1</v>
      </c>
      <c r="B1217" s="113">
        <v>2</v>
      </c>
      <c r="C1217" s="113">
        <v>3</v>
      </c>
      <c r="D1217" s="113">
        <v>4</v>
      </c>
      <c r="E1217" s="113">
        <v>5</v>
      </c>
      <c r="F1217" s="113">
        <v>6</v>
      </c>
      <c r="G1217" s="78"/>
      <c r="H1217" s="78"/>
      <c r="I1217" s="135"/>
      <c r="J1217" s="135"/>
      <c r="P1217" s="106"/>
    </row>
    <row r="1218" spans="1:17" x14ac:dyDescent="0.25">
      <c r="A1218" s="167">
        <v>1</v>
      </c>
      <c r="B1218" s="10"/>
      <c r="C1218" s="167"/>
      <c r="D1218" s="167"/>
      <c r="E1218" s="165" t="e">
        <f>F1218/D1218</f>
        <v>#DIV/0!</v>
      </c>
      <c r="F1218" s="165"/>
      <c r="I1218" s="138"/>
      <c r="J1218" s="138"/>
      <c r="P1218" s="106"/>
    </row>
    <row r="1219" spans="1:17" s="78" customFormat="1" x14ac:dyDescent="0.25">
      <c r="A1219" s="167">
        <v>2</v>
      </c>
      <c r="B1219" s="10"/>
      <c r="C1219" s="14"/>
      <c r="D1219" s="14"/>
      <c r="E1219" s="165" t="e">
        <f t="shared" ref="E1219:E1221" si="28">F1219/D1219</f>
        <v>#DIV/0!</v>
      </c>
      <c r="F1219" s="165"/>
      <c r="G1219" s="67"/>
      <c r="H1219" s="67"/>
      <c r="I1219" s="138"/>
      <c r="J1219" s="138"/>
      <c r="K1219" s="79"/>
      <c r="O1219" s="188"/>
      <c r="P1219" s="186"/>
      <c r="Q1219" s="188"/>
    </row>
    <row r="1220" spans="1:17" x14ac:dyDescent="0.25">
      <c r="A1220" s="167"/>
      <c r="B1220" s="10"/>
      <c r="C1220" s="14"/>
      <c r="D1220" s="14"/>
      <c r="E1220" s="165" t="e">
        <f t="shared" si="28"/>
        <v>#DIV/0!</v>
      </c>
      <c r="F1220" s="165"/>
      <c r="I1220" s="138"/>
      <c r="J1220" s="138"/>
      <c r="P1220" s="106"/>
    </row>
    <row r="1221" spans="1:17" x14ac:dyDescent="0.25">
      <c r="A1221" s="167">
        <v>3</v>
      </c>
      <c r="B1221" s="10"/>
      <c r="C1221" s="167"/>
      <c r="D1221" s="167"/>
      <c r="E1221" s="165" t="e">
        <f t="shared" si="28"/>
        <v>#DIV/0!</v>
      </c>
      <c r="F1221" s="165"/>
      <c r="I1221" s="138"/>
      <c r="J1221" s="138"/>
      <c r="P1221" s="106"/>
    </row>
    <row r="1222" spans="1:17" x14ac:dyDescent="0.25">
      <c r="A1222" s="144"/>
      <c r="B1222" s="145" t="s">
        <v>20</v>
      </c>
      <c r="C1222" s="144" t="s">
        <v>21</v>
      </c>
      <c r="D1222" s="144" t="s">
        <v>21</v>
      </c>
      <c r="E1222" s="144" t="s">
        <v>21</v>
      </c>
      <c r="F1222" s="146">
        <f>F1221+F1219+F1218+F1220</f>
        <v>0</v>
      </c>
      <c r="I1222" s="135">
        <f>SUM(I1218:I1221)</f>
        <v>0</v>
      </c>
      <c r="J1222" s="135">
        <f>SUM(J1218:J1221)</f>
        <v>0</v>
      </c>
      <c r="P1222" s="106"/>
    </row>
    <row r="1223" spans="1:17" x14ac:dyDescent="0.25">
      <c r="A1223" s="17"/>
      <c r="B1223" s="11"/>
      <c r="C1223" s="17"/>
      <c r="D1223" s="17"/>
      <c r="E1223" s="17"/>
      <c r="F1223" s="36"/>
      <c r="P1223" s="106"/>
    </row>
    <row r="1224" spans="1:17" x14ac:dyDescent="0.25">
      <c r="A1224" s="861" t="s">
        <v>153</v>
      </c>
      <c r="B1224" s="861"/>
      <c r="C1224" s="861"/>
      <c r="D1224" s="861"/>
      <c r="E1224" s="861"/>
      <c r="F1224" s="861"/>
      <c r="G1224" s="861"/>
      <c r="H1224" s="861"/>
      <c r="I1224" s="861"/>
      <c r="J1224" s="861"/>
      <c r="P1224" s="106"/>
    </row>
    <row r="1225" spans="1:17" x14ac:dyDescent="0.25">
      <c r="A1225" s="862"/>
      <c r="B1225" s="862"/>
      <c r="C1225" s="862"/>
      <c r="D1225" s="862"/>
      <c r="E1225" s="862"/>
      <c r="F1225" s="862"/>
      <c r="I1225" s="850" t="s">
        <v>172</v>
      </c>
      <c r="J1225" s="850"/>
      <c r="P1225" s="106"/>
    </row>
    <row r="1226" spans="1:17" ht="56.25" x14ac:dyDescent="0.25">
      <c r="A1226" s="167" t="s">
        <v>24</v>
      </c>
      <c r="B1226" s="167" t="s">
        <v>14</v>
      </c>
      <c r="C1226" s="167" t="s">
        <v>78</v>
      </c>
      <c r="D1226" s="167" t="s">
        <v>27</v>
      </c>
      <c r="E1226" s="167" t="s">
        <v>79</v>
      </c>
      <c r="F1226" s="167" t="s">
        <v>7</v>
      </c>
      <c r="I1226" s="133" t="s">
        <v>115</v>
      </c>
      <c r="J1226" s="133" t="s">
        <v>173</v>
      </c>
      <c r="K1226" s="81"/>
      <c r="L1226" s="81"/>
      <c r="P1226" s="106"/>
    </row>
    <row r="1227" spans="1:17" x14ac:dyDescent="0.25">
      <c r="A1227" s="113">
        <v>1</v>
      </c>
      <c r="B1227" s="113">
        <v>2</v>
      </c>
      <c r="C1227" s="113">
        <v>3</v>
      </c>
      <c r="D1227" s="113">
        <v>4</v>
      </c>
      <c r="E1227" s="113">
        <v>5</v>
      </c>
      <c r="F1227" s="113">
        <v>6</v>
      </c>
      <c r="G1227" s="78"/>
      <c r="H1227" s="78"/>
      <c r="I1227" s="135"/>
      <c r="J1227" s="135"/>
      <c r="P1227" s="106"/>
    </row>
    <row r="1228" spans="1:17" x14ac:dyDescent="0.25">
      <c r="A1228" s="167">
        <v>1</v>
      </c>
      <c r="B1228" s="10"/>
      <c r="C1228" s="167"/>
      <c r="D1228" s="167"/>
      <c r="E1228" s="165" t="e">
        <f>F1228/D1228</f>
        <v>#DIV/0!</v>
      </c>
      <c r="F1228" s="165"/>
      <c r="I1228" s="138"/>
      <c r="J1228" s="138"/>
      <c r="P1228" s="106"/>
    </row>
    <row r="1229" spans="1:17" s="78" customFormat="1" x14ac:dyDescent="0.25">
      <c r="A1229" s="167">
        <v>2</v>
      </c>
      <c r="B1229" s="10"/>
      <c r="C1229" s="14"/>
      <c r="D1229" s="14"/>
      <c r="E1229" s="165" t="e">
        <f t="shared" ref="E1229:E1231" si="29">F1229/D1229</f>
        <v>#DIV/0!</v>
      </c>
      <c r="F1229" s="165"/>
      <c r="G1229" s="67"/>
      <c r="H1229" s="67"/>
      <c r="I1229" s="138"/>
      <c r="J1229" s="138"/>
      <c r="K1229" s="79"/>
      <c r="O1229" s="188"/>
      <c r="P1229" s="186"/>
      <c r="Q1229" s="188"/>
    </row>
    <row r="1230" spans="1:17" x14ac:dyDescent="0.25">
      <c r="A1230" s="167"/>
      <c r="B1230" s="10"/>
      <c r="C1230" s="14"/>
      <c r="D1230" s="14"/>
      <c r="E1230" s="165" t="e">
        <f t="shared" si="29"/>
        <v>#DIV/0!</v>
      </c>
      <c r="F1230" s="165"/>
      <c r="I1230" s="138"/>
      <c r="J1230" s="138"/>
      <c r="P1230" s="106"/>
    </row>
    <row r="1231" spans="1:17" x14ac:dyDescent="0.25">
      <c r="A1231" s="167">
        <v>3</v>
      </c>
      <c r="B1231" s="10"/>
      <c r="C1231" s="167"/>
      <c r="D1231" s="167"/>
      <c r="E1231" s="165" t="e">
        <f t="shared" si="29"/>
        <v>#DIV/0!</v>
      </c>
      <c r="F1231" s="165"/>
      <c r="I1231" s="138"/>
      <c r="J1231" s="138"/>
      <c r="P1231" s="106"/>
    </row>
    <row r="1232" spans="1:17" x14ac:dyDescent="0.25">
      <c r="A1232" s="144"/>
      <c r="B1232" s="145" t="s">
        <v>20</v>
      </c>
      <c r="C1232" s="144" t="s">
        <v>21</v>
      </c>
      <c r="D1232" s="144" t="s">
        <v>21</v>
      </c>
      <c r="E1232" s="144" t="s">
        <v>21</v>
      </c>
      <c r="F1232" s="146">
        <f>F1231+F1229+F1228+F1230</f>
        <v>0</v>
      </c>
      <c r="I1232" s="135">
        <f>SUM(I1228:I1231)</f>
        <v>0</v>
      </c>
      <c r="J1232" s="135">
        <f>SUM(J1228:J1231)</f>
        <v>0</v>
      </c>
      <c r="P1232" s="106"/>
    </row>
    <row r="1233" spans="1:17" x14ac:dyDescent="0.25">
      <c r="A1233" s="17"/>
      <c r="B1233" s="11"/>
      <c r="C1233" s="17"/>
      <c r="D1233" s="17"/>
      <c r="E1233" s="17"/>
      <c r="F1233" s="36"/>
      <c r="P1233" s="106"/>
    </row>
    <row r="1234" spans="1:17" x14ac:dyDescent="0.25">
      <c r="A1234" s="861" t="s">
        <v>154</v>
      </c>
      <c r="B1234" s="861"/>
      <c r="C1234" s="861"/>
      <c r="D1234" s="861"/>
      <c r="E1234" s="861"/>
      <c r="F1234" s="861"/>
      <c r="G1234" s="861"/>
      <c r="H1234" s="861"/>
      <c r="I1234" s="861"/>
      <c r="J1234" s="861"/>
      <c r="P1234" s="106"/>
    </row>
    <row r="1235" spans="1:17" x14ac:dyDescent="0.25">
      <c r="A1235" s="862"/>
      <c r="B1235" s="862"/>
      <c r="C1235" s="862"/>
      <c r="D1235" s="862"/>
      <c r="E1235" s="862"/>
      <c r="F1235" s="862"/>
      <c r="I1235" s="850" t="s">
        <v>172</v>
      </c>
      <c r="J1235" s="850"/>
      <c r="P1235" s="106"/>
    </row>
    <row r="1236" spans="1:17" ht="56.25" x14ac:dyDescent="0.25">
      <c r="A1236" s="167" t="s">
        <v>24</v>
      </c>
      <c r="B1236" s="167" t="s">
        <v>14</v>
      </c>
      <c r="C1236" s="167" t="s">
        <v>78</v>
      </c>
      <c r="D1236" s="167" t="s">
        <v>27</v>
      </c>
      <c r="E1236" s="167" t="s">
        <v>79</v>
      </c>
      <c r="F1236" s="167" t="s">
        <v>7</v>
      </c>
      <c r="I1236" s="133" t="s">
        <v>115</v>
      </c>
      <c r="J1236" s="133" t="s">
        <v>173</v>
      </c>
      <c r="K1236" s="81"/>
      <c r="L1236" s="81"/>
      <c r="P1236" s="106"/>
    </row>
    <row r="1237" spans="1:17" x14ac:dyDescent="0.25">
      <c r="A1237" s="112">
        <v>1</v>
      </c>
      <c r="B1237" s="112">
        <v>2</v>
      </c>
      <c r="C1237" s="112">
        <v>3</v>
      </c>
      <c r="D1237" s="112">
        <v>4</v>
      </c>
      <c r="E1237" s="113">
        <v>5</v>
      </c>
      <c r="F1237" s="113">
        <v>6</v>
      </c>
      <c r="G1237" s="8"/>
      <c r="H1237" s="8"/>
      <c r="I1237" s="135"/>
      <c r="J1237" s="135"/>
      <c r="P1237" s="106"/>
    </row>
    <row r="1238" spans="1:17" x14ac:dyDescent="0.25">
      <c r="A1238" s="167">
        <v>1</v>
      </c>
      <c r="B1238" s="10"/>
      <c r="C1238" s="167"/>
      <c r="D1238" s="167"/>
      <c r="E1238" s="165" t="e">
        <f>F1238/D1238</f>
        <v>#DIV/0!</v>
      </c>
      <c r="F1238" s="165"/>
      <c r="I1238" s="138"/>
      <c r="J1238" s="138"/>
      <c r="P1238" s="106"/>
    </row>
    <row r="1239" spans="1:17" s="8" customFormat="1" x14ac:dyDescent="0.25">
      <c r="A1239" s="167">
        <v>2</v>
      </c>
      <c r="B1239" s="10"/>
      <c r="C1239" s="14"/>
      <c r="D1239" s="14"/>
      <c r="E1239" s="165" t="e">
        <f t="shared" ref="E1239:E1241" si="30">F1239/D1239</f>
        <v>#DIV/0!</v>
      </c>
      <c r="F1239" s="165"/>
      <c r="G1239" s="67"/>
      <c r="H1239" s="67"/>
      <c r="I1239" s="138"/>
      <c r="J1239" s="138"/>
      <c r="K1239" s="80"/>
      <c r="O1239" s="192"/>
      <c r="P1239" s="187"/>
      <c r="Q1239" s="192"/>
    </row>
    <row r="1240" spans="1:17" x14ac:dyDescent="0.25">
      <c r="A1240" s="167"/>
      <c r="B1240" s="10"/>
      <c r="C1240" s="14"/>
      <c r="D1240" s="14"/>
      <c r="E1240" s="165" t="e">
        <f t="shared" si="30"/>
        <v>#DIV/0!</v>
      </c>
      <c r="F1240" s="165"/>
      <c r="I1240" s="138"/>
      <c r="J1240" s="138"/>
      <c r="P1240" s="106"/>
    </row>
    <row r="1241" spans="1:17" x14ac:dyDescent="0.25">
      <c r="A1241" s="167">
        <v>3</v>
      </c>
      <c r="B1241" s="10"/>
      <c r="C1241" s="167"/>
      <c r="D1241" s="167"/>
      <c r="E1241" s="165" t="e">
        <f t="shared" si="30"/>
        <v>#DIV/0!</v>
      </c>
      <c r="F1241" s="165"/>
      <c r="I1241" s="138"/>
      <c r="J1241" s="138"/>
      <c r="P1241" s="106"/>
    </row>
    <row r="1242" spans="1:17" x14ac:dyDescent="0.25">
      <c r="A1242" s="144"/>
      <c r="B1242" s="145" t="s">
        <v>20</v>
      </c>
      <c r="C1242" s="144" t="s">
        <v>21</v>
      </c>
      <c r="D1242" s="144" t="s">
        <v>21</v>
      </c>
      <c r="E1242" s="144" t="s">
        <v>21</v>
      </c>
      <c r="F1242" s="146">
        <f>F1241+F1239+F1238+F1240</f>
        <v>0</v>
      </c>
      <c r="I1242" s="135">
        <f>SUM(I1238:I1241)</f>
        <v>0</v>
      </c>
      <c r="J1242" s="135">
        <f>SUM(J1238:J1241)</f>
        <v>0</v>
      </c>
      <c r="P1242" s="106"/>
    </row>
    <row r="1243" spans="1:17" x14ac:dyDescent="0.25">
      <c r="A1243" s="17"/>
      <c r="B1243" s="11"/>
      <c r="C1243" s="17"/>
      <c r="D1243" s="17"/>
      <c r="E1243" s="17"/>
      <c r="F1243" s="36"/>
      <c r="P1243" s="106"/>
    </row>
    <row r="1244" spans="1:17" x14ac:dyDescent="0.25">
      <c r="A1244" s="861" t="s">
        <v>155</v>
      </c>
      <c r="B1244" s="861"/>
      <c r="C1244" s="861"/>
      <c r="D1244" s="861"/>
      <c r="E1244" s="861"/>
      <c r="F1244" s="861"/>
      <c r="G1244" s="861"/>
      <c r="H1244" s="861"/>
      <c r="I1244" s="861"/>
      <c r="J1244" s="861"/>
      <c r="P1244" s="106"/>
    </row>
    <row r="1245" spans="1:17" x14ac:dyDescent="0.25">
      <c r="A1245" s="862"/>
      <c r="B1245" s="862"/>
      <c r="C1245" s="862"/>
      <c r="D1245" s="862"/>
      <c r="E1245" s="862"/>
      <c r="F1245" s="862"/>
      <c r="I1245" s="850" t="s">
        <v>172</v>
      </c>
      <c r="J1245" s="850"/>
      <c r="P1245" s="106"/>
    </row>
    <row r="1246" spans="1:17" ht="56.25" x14ac:dyDescent="0.25">
      <c r="A1246" s="167" t="s">
        <v>24</v>
      </c>
      <c r="B1246" s="167" t="s">
        <v>14</v>
      </c>
      <c r="C1246" s="167" t="s">
        <v>78</v>
      </c>
      <c r="D1246" s="167" t="s">
        <v>27</v>
      </c>
      <c r="E1246" s="167" t="s">
        <v>79</v>
      </c>
      <c r="F1246" s="167" t="s">
        <v>7</v>
      </c>
      <c r="I1246" s="133" t="s">
        <v>115</v>
      </c>
      <c r="J1246" s="133" t="s">
        <v>173</v>
      </c>
      <c r="K1246" s="81"/>
      <c r="L1246" s="105"/>
      <c r="P1246" s="106"/>
    </row>
    <row r="1247" spans="1:17" x14ac:dyDescent="0.25">
      <c r="A1247" s="113">
        <v>1</v>
      </c>
      <c r="B1247" s="113">
        <v>2</v>
      </c>
      <c r="C1247" s="113">
        <v>3</v>
      </c>
      <c r="D1247" s="113">
        <v>4</v>
      </c>
      <c r="E1247" s="113">
        <v>5</v>
      </c>
      <c r="F1247" s="113">
        <v>6</v>
      </c>
      <c r="G1247" s="78"/>
      <c r="H1247" s="78"/>
      <c r="I1247" s="135"/>
      <c r="J1247" s="135"/>
      <c r="P1247" s="106"/>
    </row>
    <row r="1248" spans="1:17" x14ac:dyDescent="0.25">
      <c r="A1248" s="167">
        <v>1</v>
      </c>
      <c r="B1248" s="10"/>
      <c r="C1248" s="167"/>
      <c r="D1248" s="167"/>
      <c r="E1248" s="165" t="e">
        <f>F1248/D1248</f>
        <v>#DIV/0!</v>
      </c>
      <c r="F1248" s="165"/>
      <c r="I1248" s="138"/>
      <c r="J1248" s="138"/>
      <c r="P1248" s="106"/>
    </row>
    <row r="1249" spans="1:17" s="78" customFormat="1" x14ac:dyDescent="0.25">
      <c r="A1249" s="167">
        <v>2</v>
      </c>
      <c r="B1249" s="10"/>
      <c r="C1249" s="14"/>
      <c r="D1249" s="14"/>
      <c r="E1249" s="165" t="e">
        <f t="shared" ref="E1249:E1251" si="31">F1249/D1249</f>
        <v>#DIV/0!</v>
      </c>
      <c r="F1249" s="165"/>
      <c r="G1249" s="67"/>
      <c r="H1249" s="67"/>
      <c r="I1249" s="138"/>
      <c r="J1249" s="138"/>
      <c r="K1249" s="79"/>
      <c r="O1249" s="188"/>
      <c r="P1249" s="186"/>
      <c r="Q1249" s="188"/>
    </row>
    <row r="1250" spans="1:17" x14ac:dyDescent="0.25">
      <c r="A1250" s="167"/>
      <c r="B1250" s="10"/>
      <c r="C1250" s="14"/>
      <c r="D1250" s="14"/>
      <c r="E1250" s="165" t="e">
        <f t="shared" si="31"/>
        <v>#DIV/0!</v>
      </c>
      <c r="F1250" s="165"/>
      <c r="I1250" s="138"/>
      <c r="J1250" s="138"/>
      <c r="P1250" s="106"/>
    </row>
    <row r="1251" spans="1:17" x14ac:dyDescent="0.25">
      <c r="A1251" s="167">
        <v>3</v>
      </c>
      <c r="B1251" s="10"/>
      <c r="C1251" s="167"/>
      <c r="D1251" s="167"/>
      <c r="E1251" s="165" t="e">
        <f t="shared" si="31"/>
        <v>#DIV/0!</v>
      </c>
      <c r="F1251" s="165"/>
      <c r="I1251" s="138"/>
      <c r="J1251" s="138"/>
      <c r="P1251" s="106"/>
    </row>
    <row r="1252" spans="1:17" x14ac:dyDescent="0.25">
      <c r="A1252" s="144"/>
      <c r="B1252" s="145" t="s">
        <v>20</v>
      </c>
      <c r="C1252" s="144" t="s">
        <v>21</v>
      </c>
      <c r="D1252" s="144" t="s">
        <v>21</v>
      </c>
      <c r="E1252" s="144" t="s">
        <v>21</v>
      </c>
      <c r="F1252" s="146">
        <f>F1251+F1249+F1248+F1250</f>
        <v>0</v>
      </c>
      <c r="I1252" s="135">
        <f>SUM(I1248:I1251)</f>
        <v>0</v>
      </c>
      <c r="J1252" s="135">
        <f>SUM(J1248:J1251)</f>
        <v>0</v>
      </c>
      <c r="P1252" s="106"/>
    </row>
    <row r="1253" spans="1:17" x14ac:dyDescent="0.25">
      <c r="A1253" s="17"/>
      <c r="B1253" s="11"/>
      <c r="C1253" s="17"/>
      <c r="D1253" s="17"/>
      <c r="E1253" s="17"/>
      <c r="F1253" s="36"/>
      <c r="P1253" s="106"/>
    </row>
    <row r="1254" spans="1:17" x14ac:dyDescent="0.25">
      <c r="A1254" s="861" t="s">
        <v>156</v>
      </c>
      <c r="B1254" s="861"/>
      <c r="C1254" s="861"/>
      <c r="D1254" s="861"/>
      <c r="E1254" s="861"/>
      <c r="F1254" s="861"/>
      <c r="G1254" s="861"/>
      <c r="H1254" s="861"/>
      <c r="I1254" s="861"/>
      <c r="J1254" s="861"/>
      <c r="P1254" s="106"/>
    </row>
    <row r="1255" spans="1:17" x14ac:dyDescent="0.25">
      <c r="A1255" s="862"/>
      <c r="B1255" s="862"/>
      <c r="C1255" s="862"/>
      <c r="D1255" s="862"/>
      <c r="E1255" s="862"/>
      <c r="F1255" s="862"/>
      <c r="I1255" s="850" t="s">
        <v>172</v>
      </c>
      <c r="J1255" s="850"/>
      <c r="P1255" s="106"/>
    </row>
    <row r="1256" spans="1:17" ht="56.25" x14ac:dyDescent="0.25">
      <c r="A1256" s="167" t="s">
        <v>24</v>
      </c>
      <c r="B1256" s="167" t="s">
        <v>14</v>
      </c>
      <c r="C1256" s="167" t="s">
        <v>78</v>
      </c>
      <c r="D1256" s="167" t="s">
        <v>27</v>
      </c>
      <c r="E1256" s="167" t="s">
        <v>79</v>
      </c>
      <c r="F1256" s="167" t="s">
        <v>7</v>
      </c>
      <c r="I1256" s="133" t="s">
        <v>115</v>
      </c>
      <c r="J1256" s="133" t="s">
        <v>173</v>
      </c>
      <c r="K1256" s="81"/>
      <c r="L1256" s="105"/>
      <c r="P1256" s="106"/>
    </row>
    <row r="1257" spans="1:17" x14ac:dyDescent="0.25">
      <c r="A1257" s="113">
        <v>1</v>
      </c>
      <c r="B1257" s="113">
        <v>2</v>
      </c>
      <c r="C1257" s="113">
        <v>3</v>
      </c>
      <c r="D1257" s="113">
        <v>4</v>
      </c>
      <c r="E1257" s="113">
        <v>5</v>
      </c>
      <c r="F1257" s="113">
        <v>6</v>
      </c>
      <c r="G1257" s="78"/>
      <c r="H1257" s="78"/>
      <c r="I1257" s="135"/>
      <c r="J1257" s="135"/>
      <c r="P1257" s="106"/>
    </row>
    <row r="1258" spans="1:17" x14ac:dyDescent="0.25">
      <c r="A1258" s="167">
        <v>1</v>
      </c>
      <c r="B1258" s="10" t="s">
        <v>170</v>
      </c>
      <c r="C1258" s="167"/>
      <c r="D1258" s="167"/>
      <c r="E1258" s="165" t="e">
        <f>F1258/D1258</f>
        <v>#DIV/0!</v>
      </c>
      <c r="F1258" s="165"/>
      <c r="I1258" s="138"/>
      <c r="J1258" s="138"/>
      <c r="P1258" s="106"/>
    </row>
    <row r="1259" spans="1:17" s="78" customFormat="1" x14ac:dyDescent="0.25">
      <c r="A1259" s="167">
        <v>2</v>
      </c>
      <c r="B1259" s="10" t="s">
        <v>171</v>
      </c>
      <c r="C1259" s="14"/>
      <c r="D1259" s="14"/>
      <c r="E1259" s="165" t="e">
        <f t="shared" ref="E1259:E1261" si="32">F1259/D1259</f>
        <v>#DIV/0!</v>
      </c>
      <c r="F1259" s="165"/>
      <c r="G1259" s="67"/>
      <c r="H1259" s="67"/>
      <c r="I1259" s="138"/>
      <c r="J1259" s="138"/>
      <c r="K1259" s="79"/>
      <c r="O1259" s="188"/>
      <c r="P1259" s="186"/>
      <c r="Q1259" s="188"/>
    </row>
    <row r="1260" spans="1:17" x14ac:dyDescent="0.25">
      <c r="A1260" s="167">
        <v>3</v>
      </c>
      <c r="B1260" s="10"/>
      <c r="C1260" s="167"/>
      <c r="D1260" s="167"/>
      <c r="E1260" s="165" t="e">
        <f t="shared" si="32"/>
        <v>#DIV/0!</v>
      </c>
      <c r="F1260" s="165"/>
      <c r="I1260" s="138"/>
      <c r="J1260" s="138"/>
      <c r="P1260" s="106"/>
      <c r="Q1260" s="195"/>
    </row>
    <row r="1261" spans="1:17" x14ac:dyDescent="0.25">
      <c r="A1261" s="167">
        <v>4</v>
      </c>
      <c r="B1261" s="10"/>
      <c r="C1261" s="167"/>
      <c r="D1261" s="167"/>
      <c r="E1261" s="165" t="e">
        <f t="shared" si="32"/>
        <v>#DIV/0!</v>
      </c>
      <c r="F1261" s="165"/>
      <c r="I1261" s="138"/>
      <c r="J1261" s="138"/>
      <c r="P1261" s="106"/>
      <c r="Q1261" s="195"/>
    </row>
    <row r="1262" spans="1:17" x14ac:dyDescent="0.25">
      <c r="A1262" s="144"/>
      <c r="B1262" s="145" t="s">
        <v>20</v>
      </c>
      <c r="C1262" s="144" t="s">
        <v>21</v>
      </c>
      <c r="D1262" s="144" t="s">
        <v>21</v>
      </c>
      <c r="E1262" s="144" t="s">
        <v>21</v>
      </c>
      <c r="F1262" s="146">
        <f>F1261+F1259+F1258+F1260</f>
        <v>0</v>
      </c>
      <c r="I1262" s="135">
        <f>SUM(I1258:I1261)</f>
        <v>0</v>
      </c>
      <c r="J1262" s="135">
        <f>SUM(J1258:J1261)</f>
        <v>0</v>
      </c>
      <c r="K1262" s="76"/>
      <c r="P1262" s="106"/>
      <c r="Q1262" s="195"/>
    </row>
    <row r="1263" spans="1:17" x14ac:dyDescent="0.25">
      <c r="A1263" s="17"/>
      <c r="B1263" s="11"/>
      <c r="C1263" s="17"/>
      <c r="D1263" s="17"/>
      <c r="E1263" s="17"/>
      <c r="F1263" s="36"/>
      <c r="P1263" s="106"/>
      <c r="Q1263" s="195"/>
    </row>
    <row r="1264" spans="1:17" x14ac:dyDescent="0.25">
      <c r="A1264" s="861" t="s">
        <v>149</v>
      </c>
      <c r="B1264" s="861"/>
      <c r="C1264" s="861"/>
      <c r="D1264" s="861"/>
      <c r="E1264" s="861"/>
      <c r="F1264" s="861"/>
      <c r="G1264" s="861"/>
      <c r="H1264" s="861"/>
      <c r="I1264" s="861"/>
      <c r="J1264" s="861"/>
      <c r="P1264" s="106"/>
      <c r="Q1264" s="195"/>
    </row>
    <row r="1265" spans="1:17" x14ac:dyDescent="0.25">
      <c r="A1265" s="862"/>
      <c r="B1265" s="862"/>
      <c r="C1265" s="862"/>
      <c r="D1265" s="862"/>
      <c r="E1265" s="862"/>
      <c r="F1265" s="17"/>
      <c r="I1265" s="850" t="s">
        <v>172</v>
      </c>
      <c r="J1265" s="850"/>
      <c r="O1265" s="106"/>
    </row>
    <row r="1266" spans="1:17" ht="56.25" x14ac:dyDescent="0.25">
      <c r="A1266" s="167" t="s">
        <v>15</v>
      </c>
      <c r="B1266" s="167" t="s">
        <v>14</v>
      </c>
      <c r="C1266" s="167" t="s">
        <v>27</v>
      </c>
      <c r="D1266" s="167" t="s">
        <v>75</v>
      </c>
      <c r="E1266" s="167" t="s">
        <v>7</v>
      </c>
      <c r="I1266" s="133" t="s">
        <v>115</v>
      </c>
      <c r="J1266" s="133" t="s">
        <v>173</v>
      </c>
      <c r="K1266" s="81"/>
      <c r="O1266" s="106"/>
    </row>
    <row r="1267" spans="1:17" x14ac:dyDescent="0.25">
      <c r="A1267" s="113">
        <v>1</v>
      </c>
      <c r="B1267" s="113">
        <v>2</v>
      </c>
      <c r="C1267" s="113">
        <v>3</v>
      </c>
      <c r="D1267" s="113">
        <v>4</v>
      </c>
      <c r="E1267" s="113">
        <v>5</v>
      </c>
      <c r="F1267" s="78"/>
      <c r="G1267" s="78"/>
      <c r="H1267" s="78"/>
      <c r="I1267" s="135"/>
      <c r="J1267" s="135"/>
      <c r="O1267" s="106"/>
    </row>
    <row r="1268" spans="1:17" x14ac:dyDescent="0.25">
      <c r="A1268" s="167">
        <v>1</v>
      </c>
      <c r="B1268" s="10" t="s">
        <v>84</v>
      </c>
      <c r="C1268" s="167"/>
      <c r="D1268" s="165" t="e">
        <f>E1268/C1268</f>
        <v>#DIV/0!</v>
      </c>
      <c r="E1268" s="165"/>
      <c r="I1268" s="138"/>
      <c r="J1268" s="138"/>
      <c r="O1268" s="106"/>
    </row>
    <row r="1269" spans="1:17" s="78" customFormat="1" x14ac:dyDescent="0.25">
      <c r="A1269" s="167">
        <v>2</v>
      </c>
      <c r="B1269" s="10" t="s">
        <v>83</v>
      </c>
      <c r="C1269" s="167"/>
      <c r="D1269" s="165" t="e">
        <f>E1269/C1269</f>
        <v>#DIV/0!</v>
      </c>
      <c r="E1269" s="165"/>
      <c r="F1269" s="67"/>
      <c r="G1269" s="67"/>
      <c r="H1269" s="67"/>
      <c r="I1269" s="138"/>
      <c r="J1269" s="138"/>
      <c r="K1269" s="79"/>
      <c r="O1269" s="186"/>
      <c r="P1269" s="188"/>
      <c r="Q1269" s="188"/>
    </row>
    <row r="1270" spans="1:17" x14ac:dyDescent="0.25">
      <c r="A1270" s="167">
        <v>3</v>
      </c>
      <c r="B1270" s="10" t="s">
        <v>85</v>
      </c>
      <c r="C1270" s="167"/>
      <c r="D1270" s="165" t="e">
        <f>E1270/C1270</f>
        <v>#DIV/0!</v>
      </c>
      <c r="E1270" s="165"/>
      <c r="I1270" s="138"/>
      <c r="J1270" s="138"/>
      <c r="O1270" s="106"/>
    </row>
    <row r="1271" spans="1:17" x14ac:dyDescent="0.25">
      <c r="A1271" s="167">
        <v>4</v>
      </c>
      <c r="B1271" s="10" t="s">
        <v>86</v>
      </c>
      <c r="C1271" s="167"/>
      <c r="D1271" s="165" t="e">
        <f>E1271/C1271</f>
        <v>#DIV/0!</v>
      </c>
      <c r="E1271" s="165"/>
      <c r="I1271" s="138"/>
      <c r="J1271" s="138"/>
      <c r="O1271" s="106"/>
    </row>
    <row r="1272" spans="1:17" x14ac:dyDescent="0.25">
      <c r="A1272" s="144"/>
      <c r="B1272" s="145" t="s">
        <v>20</v>
      </c>
      <c r="C1272" s="144"/>
      <c r="D1272" s="144" t="s">
        <v>21</v>
      </c>
      <c r="E1272" s="146">
        <f>E1271+E1270+E1269+E1268</f>
        <v>0</v>
      </c>
      <c r="I1272" s="135">
        <f>SUM(I1268:I1271)</f>
        <v>0</v>
      </c>
      <c r="J1272" s="135">
        <f>SUM(J1268:J1271)</f>
        <v>0</v>
      </c>
      <c r="O1272" s="106"/>
    </row>
    <row r="1273" spans="1:17" x14ac:dyDescent="0.25">
      <c r="A1273" s="35"/>
      <c r="B1273" s="11"/>
      <c r="C1273" s="17"/>
      <c r="D1273" s="17"/>
      <c r="E1273" s="17"/>
      <c r="F1273" s="36"/>
      <c r="O1273" s="106"/>
    </row>
    <row r="1274" spans="1:17" x14ac:dyDescent="0.25">
      <c r="A1274" s="861" t="s">
        <v>158</v>
      </c>
      <c r="B1274" s="861"/>
      <c r="C1274" s="861"/>
      <c r="D1274" s="861"/>
      <c r="E1274" s="861"/>
      <c r="F1274" s="861"/>
      <c r="G1274" s="861"/>
      <c r="H1274" s="861"/>
      <c r="I1274" s="861"/>
      <c r="J1274" s="861"/>
      <c r="O1274" s="106"/>
    </row>
    <row r="1275" spans="1:17" x14ac:dyDescent="0.25">
      <c r="A1275" s="30"/>
      <c r="B1275" s="11"/>
      <c r="C1275" s="17"/>
      <c r="D1275" s="17"/>
      <c r="E1275" s="17"/>
      <c r="F1275" s="17"/>
      <c r="P1275" s="106"/>
    </row>
    <row r="1276" spans="1:17" x14ac:dyDescent="0.25">
      <c r="A1276" s="30"/>
      <c r="B1276" s="11"/>
      <c r="C1276" s="17"/>
      <c r="D1276" s="17"/>
      <c r="E1276" s="17"/>
      <c r="F1276" s="17"/>
      <c r="I1276" s="850" t="s">
        <v>172</v>
      </c>
      <c r="J1276" s="850"/>
      <c r="K1276" s="128"/>
    </row>
    <row r="1277" spans="1:17" ht="56.25" x14ac:dyDescent="0.25">
      <c r="A1277" s="167" t="s">
        <v>24</v>
      </c>
      <c r="B1277" s="167" t="s">
        <v>14</v>
      </c>
      <c r="C1277" s="167" t="s">
        <v>74</v>
      </c>
      <c r="D1277" s="167" t="s">
        <v>117</v>
      </c>
      <c r="F1277" s="17"/>
      <c r="I1277" s="133" t="s">
        <v>115</v>
      </c>
      <c r="J1277" s="133" t="s">
        <v>173</v>
      </c>
      <c r="P1277" s="106"/>
    </row>
    <row r="1278" spans="1:17" x14ac:dyDescent="0.25">
      <c r="A1278" s="113">
        <v>1</v>
      </c>
      <c r="B1278" s="113">
        <v>2</v>
      </c>
      <c r="C1278" s="113">
        <v>3</v>
      </c>
      <c r="D1278" s="113">
        <v>4</v>
      </c>
      <c r="E1278" s="78"/>
      <c r="F1278" s="1"/>
      <c r="G1278" s="78"/>
      <c r="H1278" s="78"/>
      <c r="I1278" s="135"/>
      <c r="J1278" s="135"/>
      <c r="P1278" s="106"/>
    </row>
    <row r="1279" spans="1:17" x14ac:dyDescent="0.25">
      <c r="A1279" s="167"/>
      <c r="B1279" s="15"/>
      <c r="C1279" s="13"/>
      <c r="D1279" s="165"/>
      <c r="F1279" s="17"/>
      <c r="I1279" s="138"/>
      <c r="J1279" s="138"/>
      <c r="P1279" s="106"/>
    </row>
    <row r="1280" spans="1:17" s="78" customFormat="1" x14ac:dyDescent="0.25">
      <c r="A1280" s="167"/>
      <c r="B1280" s="15"/>
      <c r="C1280" s="13"/>
      <c r="D1280" s="165"/>
      <c r="E1280" s="67"/>
      <c r="F1280" s="36"/>
      <c r="G1280" s="67"/>
      <c r="H1280" s="67"/>
      <c r="I1280" s="138"/>
      <c r="J1280" s="138"/>
      <c r="K1280" s="79"/>
      <c r="O1280" s="188"/>
      <c r="P1280" s="186"/>
      <c r="Q1280" s="188"/>
    </row>
    <row r="1281" spans="1:17" x14ac:dyDescent="0.25">
      <c r="A1281" s="167"/>
      <c r="B1281" s="15"/>
      <c r="C1281" s="13"/>
      <c r="D1281" s="165"/>
      <c r="F1281" s="17"/>
      <c r="I1281" s="138"/>
      <c r="J1281" s="138"/>
      <c r="P1281" s="106"/>
      <c r="Q1281" s="195"/>
    </row>
    <row r="1282" spans="1:17" x14ac:dyDescent="0.25">
      <c r="A1282" s="167"/>
      <c r="B1282" s="15"/>
      <c r="C1282" s="13"/>
      <c r="D1282" s="165"/>
      <c r="F1282" s="17"/>
      <c r="I1282" s="138"/>
      <c r="J1282" s="138"/>
      <c r="P1282" s="106"/>
      <c r="Q1282" s="195"/>
    </row>
    <row r="1283" spans="1:17" x14ac:dyDescent="0.25">
      <c r="A1283" s="144"/>
      <c r="B1283" s="145" t="s">
        <v>20</v>
      </c>
      <c r="C1283" s="144" t="s">
        <v>21</v>
      </c>
      <c r="D1283" s="146">
        <f>SUM(D1279:D1282)</f>
        <v>0</v>
      </c>
      <c r="F1283" s="17"/>
      <c r="I1283" s="135">
        <f>SUM(I1279:I1282)</f>
        <v>0</v>
      </c>
      <c r="J1283" s="135">
        <f>SUM(J1279:J1282)</f>
        <v>0</v>
      </c>
      <c r="P1283" s="106"/>
      <c r="Q1283" s="195"/>
    </row>
    <row r="1284" spans="1:17" x14ac:dyDescent="0.25">
      <c r="A1284" s="35"/>
      <c r="B1284" s="11"/>
      <c r="C1284" s="17"/>
      <c r="D1284" s="17"/>
      <c r="E1284" s="17"/>
      <c r="F1284" s="36"/>
      <c r="P1284" s="106"/>
      <c r="Q1284" s="195"/>
    </row>
    <row r="1285" spans="1:17" x14ac:dyDescent="0.25">
      <c r="A1285" s="863" t="s">
        <v>180</v>
      </c>
      <c r="B1285" s="863"/>
      <c r="C1285" s="863"/>
      <c r="D1285" s="863"/>
      <c r="E1285" s="863"/>
      <c r="F1285" s="863"/>
      <c r="G1285" s="863"/>
      <c r="H1285" s="863"/>
      <c r="I1285" s="863"/>
      <c r="J1285" s="863"/>
      <c r="P1285" s="106"/>
    </row>
    <row r="1286" spans="1:17" x14ac:dyDescent="0.25">
      <c r="A1286" s="35"/>
      <c r="B1286" s="11"/>
      <c r="C1286" s="17"/>
      <c r="D1286" s="17"/>
      <c r="E1286" s="17"/>
      <c r="F1286" s="36"/>
      <c r="P1286" s="106"/>
    </row>
    <row r="1287" spans="1:17" x14ac:dyDescent="0.25">
      <c r="A1287" s="860" t="s">
        <v>118</v>
      </c>
      <c r="B1287" s="860"/>
      <c r="C1287" s="860"/>
      <c r="D1287" s="860"/>
      <c r="E1287" s="860"/>
      <c r="F1287" s="860"/>
      <c r="G1287" s="860"/>
      <c r="H1287" s="860"/>
      <c r="I1287" s="860"/>
      <c r="J1287" s="860"/>
      <c r="K1287" s="123"/>
    </row>
    <row r="1288" spans="1:17" x14ac:dyDescent="0.25">
      <c r="A1288" s="55"/>
      <c r="B1288" s="55"/>
      <c r="C1288" s="55"/>
      <c r="D1288" s="55"/>
      <c r="E1288" s="55"/>
      <c r="F1288" s="17"/>
      <c r="I1288" s="850" t="s">
        <v>172</v>
      </c>
      <c r="J1288" s="850"/>
      <c r="P1288" s="106"/>
    </row>
    <row r="1289" spans="1:17" ht="56.25" x14ac:dyDescent="0.25">
      <c r="A1289" s="167" t="s">
        <v>24</v>
      </c>
      <c r="B1289" s="167" t="s">
        <v>14</v>
      </c>
      <c r="C1289" s="167" t="s">
        <v>74</v>
      </c>
      <c r="D1289" s="167" t="s">
        <v>117</v>
      </c>
      <c r="E1289" s="68"/>
      <c r="F1289" s="37"/>
      <c r="G1289" s="4"/>
      <c r="H1289" s="37"/>
      <c r="I1289" s="133" t="s">
        <v>115</v>
      </c>
      <c r="J1289" s="133" t="s">
        <v>173</v>
      </c>
      <c r="K1289" s="128"/>
      <c r="P1289" s="106"/>
    </row>
    <row r="1290" spans="1:17" x14ac:dyDescent="0.25">
      <c r="A1290" s="113">
        <v>1</v>
      </c>
      <c r="B1290" s="113">
        <v>2</v>
      </c>
      <c r="C1290" s="113">
        <v>3</v>
      </c>
      <c r="D1290" s="113">
        <v>4</v>
      </c>
      <c r="E1290" s="79"/>
      <c r="F1290" s="107"/>
      <c r="G1290" s="108"/>
      <c r="H1290" s="109"/>
      <c r="I1290" s="141"/>
      <c r="J1290" s="141"/>
      <c r="P1290" s="106"/>
    </row>
    <row r="1291" spans="1:17" s="68" customFormat="1" x14ac:dyDescent="0.25">
      <c r="A1291" s="167">
        <v>1</v>
      </c>
      <c r="B1291" s="10"/>
      <c r="C1291" s="13"/>
      <c r="D1291" s="165"/>
      <c r="F1291" s="37"/>
      <c r="G1291" s="4"/>
      <c r="H1291" s="21"/>
      <c r="I1291" s="142"/>
      <c r="J1291" s="142"/>
      <c r="O1291" s="121"/>
      <c r="P1291" s="88"/>
      <c r="Q1291" s="121"/>
    </row>
    <row r="1292" spans="1:17" s="79" customFormat="1" x14ac:dyDescent="0.25">
      <c r="A1292" s="144"/>
      <c r="B1292" s="145" t="s">
        <v>20</v>
      </c>
      <c r="C1292" s="144" t="s">
        <v>21</v>
      </c>
      <c r="D1292" s="146">
        <f>SUM(D1291:D1291)</f>
        <v>0</v>
      </c>
      <c r="E1292" s="68"/>
      <c r="F1292" s="37"/>
      <c r="G1292" s="4"/>
      <c r="H1292" s="21"/>
      <c r="I1292" s="135">
        <f>SUM(I1291)</f>
        <v>0</v>
      </c>
      <c r="J1292" s="135">
        <f>SUM(J1291)</f>
        <v>0</v>
      </c>
      <c r="O1292" s="193"/>
      <c r="P1292" s="198"/>
      <c r="Q1292" s="193"/>
    </row>
    <row r="1293" spans="1:17" s="68" customFormat="1" x14ac:dyDescent="0.25">
      <c r="A1293" s="37"/>
      <c r="B1293" s="37"/>
      <c r="C1293" s="37"/>
      <c r="D1293" s="37"/>
      <c r="E1293" s="37"/>
      <c r="F1293" s="37"/>
      <c r="G1293" s="4"/>
      <c r="H1293" s="21"/>
      <c r="I1293" s="4"/>
      <c r="J1293" s="4"/>
      <c r="O1293" s="121"/>
      <c r="P1293" s="88"/>
      <c r="Q1293" s="199"/>
    </row>
    <row r="1294" spans="1:17" s="68" customFormat="1" x14ac:dyDescent="0.25">
      <c r="A1294" s="861" t="s">
        <v>152</v>
      </c>
      <c r="B1294" s="861"/>
      <c r="C1294" s="861"/>
      <c r="D1294" s="861"/>
      <c r="E1294" s="861"/>
      <c r="F1294" s="861"/>
      <c r="G1294" s="861"/>
      <c r="H1294" s="861"/>
      <c r="I1294" s="861"/>
      <c r="J1294" s="861"/>
      <c r="O1294" s="121"/>
      <c r="P1294" s="88"/>
      <c r="Q1294" s="121"/>
    </row>
    <row r="1295" spans="1:17" s="68" customFormat="1" x14ac:dyDescent="0.25">
      <c r="A1295" s="862"/>
      <c r="B1295" s="862"/>
      <c r="C1295" s="862"/>
      <c r="D1295" s="862"/>
      <c r="E1295" s="862"/>
      <c r="F1295" s="862"/>
      <c r="G1295" s="67"/>
      <c r="H1295" s="67"/>
      <c r="I1295" s="850" t="s">
        <v>172</v>
      </c>
      <c r="J1295" s="850"/>
      <c r="O1295" s="121"/>
      <c r="P1295" s="88"/>
      <c r="Q1295" s="121"/>
    </row>
    <row r="1296" spans="1:17" s="68" customFormat="1" ht="56.25" x14ac:dyDescent="0.25">
      <c r="A1296" s="167" t="s">
        <v>24</v>
      </c>
      <c r="B1296" s="167" t="s">
        <v>14</v>
      </c>
      <c r="C1296" s="167" t="s">
        <v>78</v>
      </c>
      <c r="D1296" s="167" t="s">
        <v>27</v>
      </c>
      <c r="E1296" s="167" t="s">
        <v>79</v>
      </c>
      <c r="F1296" s="167" t="s">
        <v>7</v>
      </c>
      <c r="H1296" s="67"/>
      <c r="I1296" s="133" t="s">
        <v>115</v>
      </c>
      <c r="J1296" s="133" t="s">
        <v>173</v>
      </c>
      <c r="M1296" s="76"/>
      <c r="O1296" s="121"/>
      <c r="P1296" s="88"/>
      <c r="Q1296" s="121"/>
    </row>
    <row r="1297" spans="1:17" s="68" customFormat="1" x14ac:dyDescent="0.25">
      <c r="A1297" s="113">
        <v>1</v>
      </c>
      <c r="B1297" s="113">
        <v>2</v>
      </c>
      <c r="C1297" s="113">
        <v>3</v>
      </c>
      <c r="D1297" s="113">
        <v>4</v>
      </c>
      <c r="E1297" s="113">
        <v>5</v>
      </c>
      <c r="F1297" s="113">
        <v>6</v>
      </c>
      <c r="G1297" s="79"/>
      <c r="H1297" s="78"/>
      <c r="I1297" s="130"/>
      <c r="J1297" s="130"/>
      <c r="O1297" s="121"/>
      <c r="P1297" s="88"/>
      <c r="Q1297" s="121"/>
    </row>
    <row r="1298" spans="1:17" s="68" customFormat="1" x14ac:dyDescent="0.25">
      <c r="A1298" s="167">
        <v>1</v>
      </c>
      <c r="B1298" s="10" t="s">
        <v>175</v>
      </c>
      <c r="C1298" s="167"/>
      <c r="D1298" s="167"/>
      <c r="E1298" s="165" t="e">
        <f>F1298/D1298</f>
        <v>#DIV/0!</v>
      </c>
      <c r="F1298" s="165"/>
      <c r="H1298" s="67"/>
      <c r="I1298" s="142"/>
      <c r="J1298" s="142"/>
      <c r="O1298" s="121"/>
      <c r="P1298" s="88"/>
      <c r="Q1298" s="121"/>
    </row>
    <row r="1299" spans="1:17" s="79" customFormat="1" x14ac:dyDescent="0.25">
      <c r="A1299" s="144"/>
      <c r="B1299" s="145" t="s">
        <v>20</v>
      </c>
      <c r="C1299" s="144" t="s">
        <v>21</v>
      </c>
      <c r="D1299" s="144" t="s">
        <v>21</v>
      </c>
      <c r="E1299" s="144" t="s">
        <v>21</v>
      </c>
      <c r="F1299" s="146">
        <f>F1298</f>
        <v>0</v>
      </c>
      <c r="G1299" s="67"/>
      <c r="H1299" s="67"/>
      <c r="I1299" s="135">
        <f>SUM(I1298)</f>
        <v>0</v>
      </c>
      <c r="J1299" s="135">
        <f>SUM(J1298)</f>
        <v>0</v>
      </c>
      <c r="O1299" s="193"/>
      <c r="P1299" s="198"/>
      <c r="Q1299" s="193"/>
    </row>
    <row r="1300" spans="1:17" s="68" customFormat="1" x14ac:dyDescent="0.25">
      <c r="A1300" s="35"/>
      <c r="B1300" s="11"/>
      <c r="C1300" s="17"/>
      <c r="D1300" s="17"/>
      <c r="E1300" s="17"/>
      <c r="F1300" s="36"/>
      <c r="G1300" s="67"/>
      <c r="H1300" s="67"/>
      <c r="I1300" s="67"/>
      <c r="J1300" s="67"/>
      <c r="O1300" s="121"/>
      <c r="P1300" s="88"/>
      <c r="Q1300" s="121"/>
    </row>
    <row r="1301" spans="1:17" x14ac:dyDescent="0.25">
      <c r="A1301" s="35"/>
      <c r="B1301" s="48" t="s">
        <v>100</v>
      </c>
      <c r="C1301" s="164">
        <f>C1302+C1303+C1304</f>
        <v>0</v>
      </c>
      <c r="D1301" s="194"/>
      <c r="P1301" s="106"/>
    </row>
    <row r="1302" spans="1:17" x14ac:dyDescent="0.25">
      <c r="A1302" s="35"/>
      <c r="B1302" s="49" t="s">
        <v>2</v>
      </c>
      <c r="C1302" s="164">
        <f>F1299+D1292+D1283+E1272+F1262+F1252+F1242+F1232+F1222+F1212+E1202+D1192+D1181+E1170+F1160+F1149+F1141+F1126+D1117+D1108+E1099+E1087+E1078+C1066+C1055+C1044+C1033+C1020+E1007+E996+E985+D974+E958+F949+F942+F924+E910+J902-C1303-C1304</f>
        <v>0</v>
      </c>
      <c r="D1302" s="195"/>
      <c r="P1302" s="106"/>
    </row>
    <row r="1303" spans="1:17" x14ac:dyDescent="0.25">
      <c r="A1303" s="17"/>
      <c r="B1303" s="11" t="s">
        <v>13</v>
      </c>
      <c r="C1303" s="164">
        <f>I1299+I1292+I1283+I1272+I1262+I1252+I1242+I1222+I1232+I1212+I1202+I1192+I1181+I1170+I1160+I1149+I1141+I1126+I1117+I1108+I1099+I1087+I1078+I1066+I1055+I1044+I1033+I1020+I1007+I996+I985+I974+I958+I949+I942+I924+I910</f>
        <v>0</v>
      </c>
      <c r="D1303" s="195"/>
      <c r="L1303" s="38"/>
      <c r="M1303" s="11"/>
      <c r="N1303" s="75"/>
      <c r="P1303" s="106"/>
    </row>
    <row r="1304" spans="1:17" x14ac:dyDescent="0.25">
      <c r="A1304" s="17"/>
      <c r="B1304" s="11" t="s">
        <v>106</v>
      </c>
      <c r="C1304" s="164">
        <f>J1299+J1292+J1283+J1272+J1262+J1252+J1242+J1232+J1222+J1212+J1202+J1192+J1181+J1170+J1160+J1149+J1141+J1126+J1117+J1108+J1099+J1087+J1078+J1066+J1055+J1044+J1033+J1020+J1007+J996+J985+J974+J958+J949+J942+J924+J910</f>
        <v>0</v>
      </c>
      <c r="D1304" s="195"/>
    </row>
    <row r="1305" spans="1:17" x14ac:dyDescent="0.25">
      <c r="A1305" s="17"/>
      <c r="B1305" s="11"/>
      <c r="C1305" s="17"/>
      <c r="D1305" s="17"/>
      <c r="E1305" s="17"/>
      <c r="F1305" s="17"/>
    </row>
    <row r="1306" spans="1:17" x14ac:dyDescent="0.25">
      <c r="A1306" s="17"/>
      <c r="B1306" s="175" t="s">
        <v>195</v>
      </c>
      <c r="C1306" s="201">
        <f>F1299+D1292+D1283+E1272+F1262+F1252+F1242+F1232+F1222+F1212+E1202+D1192+D1181+E1170+F1160+F1149+F1141+F1126+D1117+D1108+E1099</f>
        <v>0</v>
      </c>
      <c r="D1306" s="17"/>
      <c r="E1306" s="17"/>
      <c r="F1306" s="17"/>
    </row>
    <row r="1307" spans="1:17" ht="50.25" customHeight="1" x14ac:dyDescent="0.25">
      <c r="A1307" s="17"/>
      <c r="B1307" s="200" t="s">
        <v>196</v>
      </c>
      <c r="C1307" s="202"/>
      <c r="D1307" s="17"/>
      <c r="E1307" s="17"/>
      <c r="F1307" s="17"/>
    </row>
    <row r="1308" spans="1:17" ht="45" x14ac:dyDescent="0.25">
      <c r="A1308" s="17"/>
      <c r="B1308" s="175" t="s">
        <v>197</v>
      </c>
      <c r="C1308" s="201">
        <f>C1306-C1307</f>
        <v>0</v>
      </c>
      <c r="D1308" s="17"/>
      <c r="E1308" s="17"/>
      <c r="F1308" s="17"/>
    </row>
    <row r="1309" spans="1:17" x14ac:dyDescent="0.25">
      <c r="A1309" s="17"/>
      <c r="B1309" s="11"/>
      <c r="C1309" s="17"/>
      <c r="D1309" s="17"/>
      <c r="E1309" s="17"/>
      <c r="F1309" s="17"/>
    </row>
    <row r="1310" spans="1:17" x14ac:dyDescent="0.25">
      <c r="A1310" s="17"/>
      <c r="B1310" s="11"/>
      <c r="C1310" s="17"/>
      <c r="D1310" s="17"/>
      <c r="E1310" s="17"/>
      <c r="F1310" s="17"/>
    </row>
    <row r="1311" spans="1:17" x14ac:dyDescent="0.25">
      <c r="A1311" s="17"/>
      <c r="B1311" s="11"/>
      <c r="C1311" s="17"/>
      <c r="D1311" s="17"/>
      <c r="E1311" s="17"/>
      <c r="F1311" s="17"/>
    </row>
    <row r="1312" spans="1:17" x14ac:dyDescent="0.25">
      <c r="A1312" s="17"/>
      <c r="B1312" s="11"/>
      <c r="C1312" s="17"/>
      <c r="D1312" s="17"/>
      <c r="E1312" s="17"/>
      <c r="F1312" s="17"/>
    </row>
    <row r="1313" spans="1:17" x14ac:dyDescent="0.25">
      <c r="A1313" s="858" t="s">
        <v>9</v>
      </c>
      <c r="B1313" s="858"/>
      <c r="C1313" s="522"/>
      <c r="D1313" s="928" t="e">
        <f>#REF!</f>
        <v>#REF!</v>
      </c>
      <c r="E1313" s="928"/>
      <c r="F1313" s="17"/>
      <c r="G1313" s="17"/>
      <c r="H1313" s="17"/>
      <c r="I1313" s="17"/>
      <c r="J1313" s="17"/>
    </row>
    <row r="1314" spans="1:17" x14ac:dyDescent="0.25">
      <c r="A1314" s="17"/>
      <c r="B1314" s="40"/>
      <c r="C1314" s="525" t="s">
        <v>10</v>
      </c>
      <c r="D1314" s="929" t="s">
        <v>3</v>
      </c>
      <c r="E1314" s="929"/>
      <c r="F1314" s="17"/>
      <c r="G1314" s="17"/>
      <c r="H1314" s="17"/>
      <c r="I1314" s="17"/>
      <c r="J1314" s="17"/>
    </row>
    <row r="1315" spans="1:17" s="17" customFormat="1" x14ac:dyDescent="0.25">
      <c r="A1315" s="927"/>
      <c r="B1315" s="927"/>
      <c r="C1315" s="41"/>
      <c r="D1315" s="524"/>
      <c r="E1315" s="42"/>
      <c r="L1315" s="111"/>
      <c r="O1315" s="20"/>
      <c r="P1315" s="20"/>
      <c r="Q1315" s="20"/>
    </row>
    <row r="1316" spans="1:17" s="17" customFormat="1" x14ac:dyDescent="0.25">
      <c r="A1316" s="927"/>
      <c r="B1316" s="927"/>
      <c r="C1316" s="41"/>
      <c r="D1316" s="910"/>
      <c r="E1316" s="910"/>
      <c r="L1316" s="111"/>
      <c r="O1316" s="20"/>
      <c r="P1316" s="20"/>
      <c r="Q1316" s="20"/>
    </row>
    <row r="1317" spans="1:17" s="17" customFormat="1" x14ac:dyDescent="0.25">
      <c r="A1317" s="20"/>
      <c r="B1317" s="43"/>
      <c r="C1317" s="526"/>
      <c r="D1317" s="910"/>
      <c r="E1317" s="910"/>
      <c r="L1317" s="111"/>
      <c r="O1317" s="20"/>
      <c r="P1317" s="20"/>
      <c r="Q1317" s="20"/>
    </row>
    <row r="1318" spans="1:17" s="17" customFormat="1" x14ac:dyDescent="0.25">
      <c r="B1318" s="40"/>
      <c r="C1318" s="44"/>
      <c r="D1318" s="45"/>
      <c r="E1318" s="46"/>
      <c r="L1318" s="111"/>
      <c r="O1318" s="20"/>
      <c r="P1318" s="20"/>
      <c r="Q1318" s="20"/>
    </row>
    <row r="1319" spans="1:17" s="17" customFormat="1" x14ac:dyDescent="0.25">
      <c r="A1319" s="858" t="s">
        <v>11</v>
      </c>
      <c r="B1319" s="858"/>
      <c r="C1319" s="523"/>
      <c r="D1319" s="928" t="e">
        <f>D879</f>
        <v>#REF!</v>
      </c>
      <c r="E1319" s="928"/>
      <c r="L1319" s="111"/>
      <c r="O1319" s="20"/>
      <c r="P1319" s="20"/>
      <c r="Q1319" s="20"/>
    </row>
    <row r="1320" spans="1:17" s="17" customFormat="1" x14ac:dyDescent="0.25">
      <c r="B1320" s="40"/>
      <c r="C1320" s="525" t="s">
        <v>10</v>
      </c>
      <c r="D1320" s="857" t="s">
        <v>3</v>
      </c>
      <c r="E1320" s="857"/>
      <c r="L1320" s="111"/>
      <c r="O1320" s="20"/>
      <c r="P1320" s="20"/>
      <c r="Q1320" s="20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x14ac:dyDescent="0.25">
      <c r="A1323" s="17"/>
      <c r="B1323" s="11"/>
      <c r="C1323" s="17"/>
      <c r="D1323" s="17"/>
      <c r="E1323" s="17"/>
      <c r="F1323" s="17"/>
    </row>
  </sheetData>
  <mergeCells count="390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9:J129"/>
    <mergeCell ref="A131:J131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66:J166"/>
    <mergeCell ref="I167:J167"/>
    <mergeCell ref="A177:J177"/>
    <mergeCell ref="I178:J178"/>
    <mergeCell ref="A189:J189"/>
    <mergeCell ref="A191:J191"/>
    <mergeCell ref="I132:J132"/>
    <mergeCell ref="A142:J142"/>
    <mergeCell ref="A144:J144"/>
    <mergeCell ref="I145:J145"/>
    <mergeCell ref="A155:J155"/>
    <mergeCell ref="I156:J156"/>
    <mergeCell ref="A221:J221"/>
    <mergeCell ref="I222:J222"/>
    <mergeCell ref="A230:J230"/>
    <mergeCell ref="I231:J231"/>
    <mergeCell ref="A239:J239"/>
    <mergeCell ref="A240:F240"/>
    <mergeCell ref="I240:J240"/>
    <mergeCell ref="I192:J192"/>
    <mergeCell ref="A200:J200"/>
    <mergeCell ref="I201:J201"/>
    <mergeCell ref="A210:J210"/>
    <mergeCell ref="A212:J212"/>
    <mergeCell ref="I213:J213"/>
    <mergeCell ref="I272:J272"/>
    <mergeCell ref="A282:J282"/>
    <mergeCell ref="I283:J283"/>
    <mergeCell ref="A292:J292"/>
    <mergeCell ref="I294:J294"/>
    <mergeCell ref="A303:J303"/>
    <mergeCell ref="A249:J249"/>
    <mergeCell ref="A251:J251"/>
    <mergeCell ref="I252:J252"/>
    <mergeCell ref="A263:J263"/>
    <mergeCell ref="I264:J264"/>
    <mergeCell ref="A271:J271"/>
    <mergeCell ref="A334:J334"/>
    <mergeCell ref="A335:F335"/>
    <mergeCell ref="I335:J335"/>
    <mergeCell ref="A344:J344"/>
    <mergeCell ref="A345:F345"/>
    <mergeCell ref="I345:J345"/>
    <mergeCell ref="I305:J305"/>
    <mergeCell ref="A314:J314"/>
    <mergeCell ref="A315:E315"/>
    <mergeCell ref="I315:J315"/>
    <mergeCell ref="A324:J324"/>
    <mergeCell ref="A325:F325"/>
    <mergeCell ref="I325:J325"/>
    <mergeCell ref="A374:J374"/>
    <mergeCell ref="A375:F375"/>
    <mergeCell ref="I375:J375"/>
    <mergeCell ref="A384:J384"/>
    <mergeCell ref="A385:E385"/>
    <mergeCell ref="I385:J385"/>
    <mergeCell ref="A354:J354"/>
    <mergeCell ref="A355:F355"/>
    <mergeCell ref="I355:J355"/>
    <mergeCell ref="A364:J364"/>
    <mergeCell ref="A365:F365"/>
    <mergeCell ref="I365:J365"/>
    <mergeCell ref="A415:F415"/>
    <mergeCell ref="I415:J415"/>
    <mergeCell ref="A433:B433"/>
    <mergeCell ref="D433:E433"/>
    <mergeCell ref="D434:E434"/>
    <mergeCell ref="A435:B435"/>
    <mergeCell ref="A394:J394"/>
    <mergeCell ref="I396:J396"/>
    <mergeCell ref="A405:J405"/>
    <mergeCell ref="A407:J407"/>
    <mergeCell ref="I408:J408"/>
    <mergeCell ref="A414:J414"/>
    <mergeCell ref="A441:J441"/>
    <mergeCell ref="A443:J443"/>
    <mergeCell ref="A447:B447"/>
    <mergeCell ref="C447:J447"/>
    <mergeCell ref="A450:J450"/>
    <mergeCell ref="A452:J452"/>
    <mergeCell ref="A436:B436"/>
    <mergeCell ref="D436:E436"/>
    <mergeCell ref="D437:E437"/>
    <mergeCell ref="A439:B439"/>
    <mergeCell ref="D439:E439"/>
    <mergeCell ref="D440:E440"/>
    <mergeCell ref="A454:J454"/>
    <mergeCell ref="A457:A459"/>
    <mergeCell ref="B457:B459"/>
    <mergeCell ref="C457:C459"/>
    <mergeCell ref="D457:G457"/>
    <mergeCell ref="H457:H459"/>
    <mergeCell ref="I457:I459"/>
    <mergeCell ref="J457:J459"/>
    <mergeCell ref="D458:D459"/>
    <mergeCell ref="E458:G458"/>
    <mergeCell ref="A482:A483"/>
    <mergeCell ref="A486:J486"/>
    <mergeCell ref="I487:J487"/>
    <mergeCell ref="A504:J504"/>
    <mergeCell ref="I505:J505"/>
    <mergeCell ref="A511:J511"/>
    <mergeCell ref="A464:J464"/>
    <mergeCell ref="I465:J465"/>
    <mergeCell ref="A472:J472"/>
    <mergeCell ref="A474:J474"/>
    <mergeCell ref="I475:J475"/>
    <mergeCell ref="A479:A480"/>
    <mergeCell ref="L527:L532"/>
    <mergeCell ref="A529:A530"/>
    <mergeCell ref="A536:J536"/>
    <mergeCell ref="A538:J538"/>
    <mergeCell ref="I539:J539"/>
    <mergeCell ref="A547:J547"/>
    <mergeCell ref="A513:J513"/>
    <mergeCell ref="A514:E514"/>
    <mergeCell ref="I514:J514"/>
    <mergeCell ref="A520:J520"/>
    <mergeCell ref="A522:J522"/>
    <mergeCell ref="I523:J523"/>
    <mergeCell ref="A569:J569"/>
    <mergeCell ref="A571:J571"/>
    <mergeCell ref="A549:J549"/>
    <mergeCell ref="A550:E550"/>
    <mergeCell ref="I550:J550"/>
    <mergeCell ref="I559:J559"/>
    <mergeCell ref="A564:A565"/>
    <mergeCell ref="C564:C565"/>
    <mergeCell ref="D564:D565"/>
    <mergeCell ref="E564:E565"/>
    <mergeCell ref="A606:J606"/>
    <mergeCell ref="I607:J607"/>
    <mergeCell ref="A617:J617"/>
    <mergeCell ref="I618:J618"/>
    <mergeCell ref="A629:J629"/>
    <mergeCell ref="A631:J631"/>
    <mergeCell ref="I572:J572"/>
    <mergeCell ref="A582:J582"/>
    <mergeCell ref="A584:J584"/>
    <mergeCell ref="I585:J585"/>
    <mergeCell ref="A595:J595"/>
    <mergeCell ref="I596:J596"/>
    <mergeCell ref="A661:J661"/>
    <mergeCell ref="I662:J662"/>
    <mergeCell ref="A670:J670"/>
    <mergeCell ref="I671:J671"/>
    <mergeCell ref="A679:J679"/>
    <mergeCell ref="A680:F680"/>
    <mergeCell ref="I680:J680"/>
    <mergeCell ref="I632:J632"/>
    <mergeCell ref="A640:J640"/>
    <mergeCell ref="I641:J641"/>
    <mergeCell ref="A650:J650"/>
    <mergeCell ref="A652:J652"/>
    <mergeCell ref="I653:J653"/>
    <mergeCell ref="I712:J712"/>
    <mergeCell ref="A722:J722"/>
    <mergeCell ref="I723:J723"/>
    <mergeCell ref="A732:J732"/>
    <mergeCell ref="I734:J734"/>
    <mergeCell ref="A743:J743"/>
    <mergeCell ref="A689:J689"/>
    <mergeCell ref="A691:J691"/>
    <mergeCell ref="I692:J692"/>
    <mergeCell ref="A703:J703"/>
    <mergeCell ref="I704:J704"/>
    <mergeCell ref="A711:J711"/>
    <mergeCell ref="A774:J774"/>
    <mergeCell ref="A775:F775"/>
    <mergeCell ref="I775:J775"/>
    <mergeCell ref="A784:J784"/>
    <mergeCell ref="A785:F785"/>
    <mergeCell ref="I785:J785"/>
    <mergeCell ref="I745:J745"/>
    <mergeCell ref="A754:J754"/>
    <mergeCell ref="A755:E755"/>
    <mergeCell ref="I755:J755"/>
    <mergeCell ref="A764:J764"/>
    <mergeCell ref="A765:F765"/>
    <mergeCell ref="I765:J765"/>
    <mergeCell ref="A814:J814"/>
    <mergeCell ref="A815:F815"/>
    <mergeCell ref="I815:J815"/>
    <mergeCell ref="A824:J824"/>
    <mergeCell ref="A825:E825"/>
    <mergeCell ref="I825:J825"/>
    <mergeCell ref="A794:J794"/>
    <mergeCell ref="A795:F795"/>
    <mergeCell ref="I795:J795"/>
    <mergeCell ref="A804:J804"/>
    <mergeCell ref="A805:F805"/>
    <mergeCell ref="I805:J805"/>
    <mergeCell ref="A855:F855"/>
    <mergeCell ref="I855:J855"/>
    <mergeCell ref="A873:B873"/>
    <mergeCell ref="D873:E873"/>
    <mergeCell ref="D874:E874"/>
    <mergeCell ref="A875:B875"/>
    <mergeCell ref="A834:J834"/>
    <mergeCell ref="I836:J836"/>
    <mergeCell ref="A845:J845"/>
    <mergeCell ref="A847:J847"/>
    <mergeCell ref="I848:J848"/>
    <mergeCell ref="A854:J854"/>
    <mergeCell ref="A881:J881"/>
    <mergeCell ref="A883:J883"/>
    <mergeCell ref="A887:B887"/>
    <mergeCell ref="C887:J887"/>
    <mergeCell ref="A890:J890"/>
    <mergeCell ref="A892:J892"/>
    <mergeCell ref="A876:B876"/>
    <mergeCell ref="D876:E876"/>
    <mergeCell ref="D877:E877"/>
    <mergeCell ref="A879:B879"/>
    <mergeCell ref="D879:E879"/>
    <mergeCell ref="D880:E880"/>
    <mergeCell ref="A894:J894"/>
    <mergeCell ref="A897:A899"/>
    <mergeCell ref="B897:B899"/>
    <mergeCell ref="C897:C899"/>
    <mergeCell ref="D897:G897"/>
    <mergeCell ref="H897:H899"/>
    <mergeCell ref="I897:I899"/>
    <mergeCell ref="J897:J899"/>
    <mergeCell ref="D898:D899"/>
    <mergeCell ref="E898:G898"/>
    <mergeCell ref="A922:A923"/>
    <mergeCell ref="A926:J926"/>
    <mergeCell ref="I927:J927"/>
    <mergeCell ref="A944:J944"/>
    <mergeCell ref="I945:J945"/>
    <mergeCell ref="A951:J951"/>
    <mergeCell ref="A904:J904"/>
    <mergeCell ref="I905:J905"/>
    <mergeCell ref="A912:J912"/>
    <mergeCell ref="A914:J914"/>
    <mergeCell ref="I915:J915"/>
    <mergeCell ref="A919:A920"/>
    <mergeCell ref="L967:L972"/>
    <mergeCell ref="A969:A970"/>
    <mergeCell ref="A976:J976"/>
    <mergeCell ref="A978:J978"/>
    <mergeCell ref="I979:J979"/>
    <mergeCell ref="A987:J987"/>
    <mergeCell ref="A953:J953"/>
    <mergeCell ref="A954:E954"/>
    <mergeCell ref="I954:J954"/>
    <mergeCell ref="A960:J960"/>
    <mergeCell ref="A962:J962"/>
    <mergeCell ref="I963:J963"/>
    <mergeCell ref="I1012:J1012"/>
    <mergeCell ref="A1022:J1022"/>
    <mergeCell ref="A1024:J1024"/>
    <mergeCell ref="I1025:J1025"/>
    <mergeCell ref="A1035:J1035"/>
    <mergeCell ref="I1036:J1036"/>
    <mergeCell ref="A1009:J1009"/>
    <mergeCell ref="A1011:J1011"/>
    <mergeCell ref="A989:J989"/>
    <mergeCell ref="A990:E990"/>
    <mergeCell ref="I990:J990"/>
    <mergeCell ref="I999:J999"/>
    <mergeCell ref="A1004:A1005"/>
    <mergeCell ref="C1004:C1005"/>
    <mergeCell ref="D1004:D1005"/>
    <mergeCell ref="E1004:E1005"/>
    <mergeCell ref="I1072:J1072"/>
    <mergeCell ref="A1080:J1080"/>
    <mergeCell ref="I1081:J1081"/>
    <mergeCell ref="A1090:J1090"/>
    <mergeCell ref="A1092:J1092"/>
    <mergeCell ref="I1093:J1093"/>
    <mergeCell ref="A1046:J1046"/>
    <mergeCell ref="I1047:J1047"/>
    <mergeCell ref="A1057:J1057"/>
    <mergeCell ref="I1058:J1058"/>
    <mergeCell ref="A1069:J1069"/>
    <mergeCell ref="A1071:J1071"/>
    <mergeCell ref="A1129:J1129"/>
    <mergeCell ref="A1131:J1131"/>
    <mergeCell ref="I1132:J1132"/>
    <mergeCell ref="A1143:J1143"/>
    <mergeCell ref="I1144:J1144"/>
    <mergeCell ref="A1151:J1151"/>
    <mergeCell ref="A1101:J1101"/>
    <mergeCell ref="I1102:J1102"/>
    <mergeCell ref="A1110:J1110"/>
    <mergeCell ref="I1111:J1111"/>
    <mergeCell ref="A1119:J1119"/>
    <mergeCell ref="A1120:F1120"/>
    <mergeCell ref="I1120:J1120"/>
    <mergeCell ref="I1185:J1185"/>
    <mergeCell ref="A1194:J1194"/>
    <mergeCell ref="A1195:E1195"/>
    <mergeCell ref="I1195:J1195"/>
    <mergeCell ref="A1204:J1204"/>
    <mergeCell ref="A1205:F1205"/>
    <mergeCell ref="I1205:J1205"/>
    <mergeCell ref="I1152:J1152"/>
    <mergeCell ref="A1162:J1162"/>
    <mergeCell ref="I1163:J1163"/>
    <mergeCell ref="A1172:J1172"/>
    <mergeCell ref="I1174:J1174"/>
    <mergeCell ref="A1183:J1183"/>
    <mergeCell ref="A1234:J1234"/>
    <mergeCell ref="A1235:F1235"/>
    <mergeCell ref="I1235:J1235"/>
    <mergeCell ref="A1244:J1244"/>
    <mergeCell ref="A1245:F1245"/>
    <mergeCell ref="I1245:J1245"/>
    <mergeCell ref="A1214:J1214"/>
    <mergeCell ref="A1215:F1215"/>
    <mergeCell ref="I1215:J1215"/>
    <mergeCell ref="A1224:J1224"/>
    <mergeCell ref="A1225:F1225"/>
    <mergeCell ref="I1225:J1225"/>
    <mergeCell ref="A1274:J1274"/>
    <mergeCell ref="I1276:J1276"/>
    <mergeCell ref="A1285:J1285"/>
    <mergeCell ref="A1287:J1287"/>
    <mergeCell ref="I1288:J1288"/>
    <mergeCell ref="A1294:J1294"/>
    <mergeCell ref="A1254:J1254"/>
    <mergeCell ref="A1255:F1255"/>
    <mergeCell ref="I1255:J1255"/>
    <mergeCell ref="A1264:J1264"/>
    <mergeCell ref="A1265:E1265"/>
    <mergeCell ref="I1265:J1265"/>
    <mergeCell ref="A1316:B1316"/>
    <mergeCell ref="D1316:E1316"/>
    <mergeCell ref="D1317:E1317"/>
    <mergeCell ref="A1319:B1319"/>
    <mergeCell ref="D1319:E1319"/>
    <mergeCell ref="D1320:E1320"/>
    <mergeCell ref="A1295:F1295"/>
    <mergeCell ref="I1295:J1295"/>
    <mergeCell ref="A1313:B1313"/>
    <mergeCell ref="D1313:E1313"/>
    <mergeCell ref="D1314:E1314"/>
    <mergeCell ref="A1315:B13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4"/>
  <sheetViews>
    <sheetView view="pageBreakPreview" topLeftCell="A187" zoomScale="60" zoomScaleNormal="70" workbookViewId="0">
      <selection activeCell="N428" sqref="N428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22.42578125" style="67" customWidth="1"/>
    <col min="4" max="4" width="18.42578125" style="67" customWidth="1"/>
    <col min="5" max="5" width="22.42578125" style="67" customWidth="1"/>
    <col min="6" max="6" width="23.5703125" style="67" customWidth="1"/>
    <col min="7" max="7" width="4.28515625" style="67" customWidth="1"/>
    <col min="8" max="8" width="5.5703125" style="67" customWidth="1"/>
    <col min="9" max="9" width="18.85546875" style="67" customWidth="1"/>
    <col min="10" max="10" width="18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ht="23.25" customHeight="1" x14ac:dyDescent="0.25">
      <c r="A1" s="851" t="str">
        <f>'МЗ ОБ+ФБ'!A1:J1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 t="s">
        <v>306</v>
      </c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101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1" customHeight="1" x14ac:dyDescent="0.25">
      <c r="A10" s="881" t="s">
        <v>293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hidden="1" x14ac:dyDescent="0.25">
      <c r="A12" s="880" t="s">
        <v>241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hidden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hidden="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hidden="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hidden="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hidden="1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hidden="1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409.5" hidden="1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hidden="1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hidden="1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hidden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hidden="1" x14ac:dyDescent="0.25">
      <c r="K23" s="114"/>
    </row>
    <row r="24" spans="1:17" hidden="1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hidden="1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69.75" hidden="1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hidden="1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hidden="1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hidden="1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hidden="1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1" spans="1:17" hidden="1" x14ac:dyDescent="0.25"/>
    <row r="32" spans="1:17" hidden="1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hidden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hidden="1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hidden="1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139.5" hidden="1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hidden="1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hidden="1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hidden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hidden="1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hidden="1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hidden="1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hidden="1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hidden="1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hidden="1" x14ac:dyDescent="0.25">
      <c r="A45" s="17"/>
      <c r="B45" s="11"/>
      <c r="C45" s="17"/>
      <c r="D45" s="17"/>
      <c r="E45" s="17"/>
      <c r="F45" s="17"/>
      <c r="G45" s="121"/>
      <c r="O45" s="106"/>
    </row>
    <row r="46" spans="1:17" hidden="1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hidden="1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139.5" hidden="1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hidden="1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hidden="1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hidden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hidden="1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hidden="1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hidden="1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hidden="1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hidden="1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hidden="1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hidden="1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hidden="1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hidden="1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hidden="1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hidden="1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hidden="1" x14ac:dyDescent="0.25">
      <c r="A63" s="17"/>
      <c r="B63" s="11"/>
      <c r="C63" s="17"/>
      <c r="D63" s="17"/>
      <c r="E63" s="17"/>
      <c r="F63" s="17"/>
      <c r="O63" s="106"/>
    </row>
    <row r="64" spans="1:17" hidden="1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hidden="1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116.25" hidden="1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hidden="1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hidden="1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hidden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hidden="1" x14ac:dyDescent="0.25">
      <c r="O70" s="106"/>
    </row>
    <row r="71" spans="1:17" ht="58.5" hidden="1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hidden="1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hidden="1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hidden="1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69.75" hidden="1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hidden="1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hidden="1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hidden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79" spans="1:17" hidden="1" x14ac:dyDescent="0.25"/>
    <row r="80" spans="1:17" ht="60" hidden="1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hidden="1" x14ac:dyDescent="0.25">
      <c r="A81" s="17"/>
      <c r="B81" s="11"/>
      <c r="C81" s="17"/>
      <c r="D81" s="17"/>
      <c r="E81" s="17"/>
      <c r="F81" s="17"/>
    </row>
    <row r="82" spans="1:17" hidden="1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hidden="1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116.25" hidden="1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hidden="1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hidden="1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hidden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hidden="1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hidden="1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hidden="1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hidden="1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hidden="1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hidden="1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hidden="1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5" spans="1:17" hidden="1" x14ac:dyDescent="0.25"/>
    <row r="96" spans="1:17" ht="60" hidden="1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7" spans="1:20" hidden="1" x14ac:dyDescent="0.25"/>
    <row r="98" spans="1:20" hidden="1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hidden="1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69.75" hidden="1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hidden="1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hidden="1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hidden="1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hidden="1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hidden="1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6" spans="1:20" hidden="1" x14ac:dyDescent="0.25"/>
    <row r="107" spans="1:20" hidden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8" spans="1:20" hidden="1" x14ac:dyDescent="0.25"/>
    <row r="109" spans="1:20" hidden="1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hidden="1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93" hidden="1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hidden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hidden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hidden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hidden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hidden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hidden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hidden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hidden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hidden="1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hidden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hidden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hidden="1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hidden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hidden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hidden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146"/>
      <c r="B127" s="146" t="s">
        <v>20</v>
      </c>
      <c r="C127" s="146"/>
      <c r="D127" s="146" t="s">
        <v>21</v>
      </c>
      <c r="E127" s="146">
        <f>E122</f>
        <v>0</v>
      </c>
      <c r="I127" s="135">
        <f>I122</f>
        <v>0</v>
      </c>
      <c r="J127" s="135">
        <f>J122</f>
        <v>0</v>
      </c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hidden="1" x14ac:dyDescent="0.3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t="56.25" hidden="1" customHeight="1" x14ac:dyDescent="0.35">
      <c r="A129" s="863" t="s">
        <v>185</v>
      </c>
      <c r="B129" s="863"/>
      <c r="C129" s="863"/>
      <c r="D129" s="863"/>
      <c r="E129" s="863"/>
      <c r="F129" s="863"/>
      <c r="G129" s="863"/>
      <c r="H129" s="863"/>
      <c r="I129" s="863"/>
      <c r="J129" s="863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hidden="1" x14ac:dyDescent="0.2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20" hidden="1" x14ac:dyDescent="0.25">
      <c r="A131" s="861" t="s">
        <v>131</v>
      </c>
      <c r="B131" s="861"/>
      <c r="C131" s="861"/>
      <c r="D131" s="861"/>
      <c r="E131" s="861"/>
      <c r="F131" s="861"/>
      <c r="G131" s="861"/>
      <c r="H131" s="861"/>
      <c r="I131" s="861"/>
      <c r="J131" s="861"/>
      <c r="K131" s="123"/>
    </row>
    <row r="132" spans="1:20" hidden="1" x14ac:dyDescent="0.25">
      <c r="I132" s="850" t="s">
        <v>172</v>
      </c>
      <c r="J132" s="850"/>
      <c r="K132" s="173"/>
    </row>
    <row r="133" spans="1:20" s="12" customFormat="1" ht="56.25" hidden="1" x14ac:dyDescent="0.35">
      <c r="A133" s="14" t="s">
        <v>24</v>
      </c>
      <c r="B133" s="14" t="s">
        <v>14</v>
      </c>
      <c r="C133" s="14" t="s">
        <v>81</v>
      </c>
      <c r="D133" s="67"/>
      <c r="E133" s="67"/>
      <c r="F133" s="67"/>
      <c r="G133" s="67"/>
      <c r="H133" s="67"/>
      <c r="I133" s="133" t="s">
        <v>115</v>
      </c>
      <c r="J133" s="133" t="s">
        <v>173</v>
      </c>
      <c r="K133" s="81"/>
      <c r="L133" s="36"/>
      <c r="M133" s="36"/>
      <c r="O133" s="189"/>
      <c r="P133" s="196"/>
      <c r="Q133" s="196"/>
      <c r="R133" s="92"/>
      <c r="S133" s="92"/>
      <c r="T133" s="92"/>
    </row>
    <row r="134" spans="1:20" hidden="1" x14ac:dyDescent="0.25">
      <c r="A134" s="91">
        <v>1</v>
      </c>
      <c r="B134" s="91">
        <v>2</v>
      </c>
      <c r="C134" s="91">
        <v>3</v>
      </c>
      <c r="D134" s="78"/>
      <c r="E134" s="78"/>
      <c r="F134" s="78"/>
      <c r="G134" s="78"/>
      <c r="H134" s="78"/>
      <c r="I134" s="140"/>
      <c r="J134" s="140"/>
    </row>
    <row r="135" spans="1:20" hidden="1" x14ac:dyDescent="0.25">
      <c r="A135" s="14">
        <v>1</v>
      </c>
      <c r="B135" s="101" t="s">
        <v>82</v>
      </c>
      <c r="C135" s="102">
        <f>C136+C137+C138+C139</f>
        <v>0</v>
      </c>
      <c r="I135" s="135">
        <f>I136+I137+I138+I139</f>
        <v>0</v>
      </c>
      <c r="J135" s="135">
        <f>J136+J137+J138+J139</f>
        <v>0</v>
      </c>
    </row>
    <row r="136" spans="1:20" s="78" customFormat="1" hidden="1" x14ac:dyDescent="0.25">
      <c r="A136" s="14"/>
      <c r="B136" s="101"/>
      <c r="C136" s="94"/>
      <c r="D136" s="67"/>
      <c r="E136" s="67"/>
      <c r="F136" s="67"/>
      <c r="G136" s="67"/>
      <c r="H136" s="67"/>
      <c r="I136" s="140"/>
      <c r="J136" s="140"/>
      <c r="K136" s="79"/>
      <c r="O136" s="188"/>
      <c r="P136" s="188"/>
      <c r="Q136" s="188"/>
    </row>
    <row r="137" spans="1:20" hidden="1" x14ac:dyDescent="0.25">
      <c r="A137" s="14"/>
      <c r="B137" s="101"/>
      <c r="C137" s="94"/>
      <c r="I137" s="140"/>
      <c r="J137" s="140"/>
    </row>
    <row r="138" spans="1:20" hidden="1" x14ac:dyDescent="0.25">
      <c r="A138" s="14"/>
      <c r="B138" s="101"/>
      <c r="C138" s="94"/>
      <c r="I138" s="140"/>
      <c r="J138" s="140"/>
    </row>
    <row r="139" spans="1:20" hidden="1" x14ac:dyDescent="0.25">
      <c r="A139" s="14"/>
      <c r="B139" s="101"/>
      <c r="C139" s="94"/>
      <c r="I139" s="140"/>
      <c r="J139" s="140"/>
    </row>
    <row r="140" spans="1:20" hidden="1" x14ac:dyDescent="0.25">
      <c r="A140" s="144"/>
      <c r="B140" s="145" t="s">
        <v>20</v>
      </c>
      <c r="C140" s="146">
        <f>C135</f>
        <v>0</v>
      </c>
      <c r="I140" s="135">
        <f>I135</f>
        <v>0</v>
      </c>
      <c r="J140" s="135">
        <f>J135</f>
        <v>0</v>
      </c>
    </row>
    <row r="141" spans="1:20" hidden="1" x14ac:dyDescent="0.25"/>
    <row r="142" spans="1:20" ht="21.75" hidden="1" customHeight="1" x14ac:dyDescent="0.25">
      <c r="A142" s="863" t="s">
        <v>184</v>
      </c>
      <c r="B142" s="863"/>
      <c r="C142" s="863"/>
      <c r="D142" s="863"/>
      <c r="E142" s="863"/>
      <c r="F142" s="863"/>
      <c r="G142" s="863"/>
      <c r="H142" s="863"/>
      <c r="I142" s="863"/>
      <c r="J142" s="863"/>
    </row>
    <row r="143" spans="1:20" hidden="1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20" hidden="1" x14ac:dyDescent="0.25">
      <c r="A144" s="861" t="s">
        <v>131</v>
      </c>
      <c r="B144" s="861"/>
      <c r="C144" s="861"/>
      <c r="D144" s="861"/>
      <c r="E144" s="861"/>
      <c r="F144" s="861"/>
      <c r="G144" s="861"/>
      <c r="H144" s="861"/>
      <c r="I144" s="861"/>
      <c r="J144" s="861"/>
      <c r="K144" s="123"/>
    </row>
    <row r="145" spans="1:20" hidden="1" x14ac:dyDescent="0.25">
      <c r="I145" s="850" t="s">
        <v>172</v>
      </c>
      <c r="J145" s="850"/>
      <c r="K145" s="173"/>
    </row>
    <row r="146" spans="1:20" s="12" customFormat="1" ht="56.25" hidden="1" x14ac:dyDescent="0.35">
      <c r="A146" s="14" t="s">
        <v>24</v>
      </c>
      <c r="B146" s="14" t="s">
        <v>14</v>
      </c>
      <c r="C146" s="14" t="s">
        <v>81</v>
      </c>
      <c r="D146" s="67"/>
      <c r="E146" s="67"/>
      <c r="F146" s="67"/>
      <c r="G146" s="67"/>
      <c r="H146" s="67"/>
      <c r="I146" s="133" t="s">
        <v>115</v>
      </c>
      <c r="J146" s="133" t="s">
        <v>173</v>
      </c>
      <c r="K146" s="81"/>
      <c r="L146" s="36"/>
      <c r="M146" s="36"/>
      <c r="O146" s="189"/>
      <c r="P146" s="196"/>
      <c r="Q146" s="196"/>
      <c r="R146" s="92"/>
      <c r="S146" s="92"/>
      <c r="T146" s="92"/>
    </row>
    <row r="147" spans="1:20" hidden="1" x14ac:dyDescent="0.25">
      <c r="A147" s="91">
        <v>1</v>
      </c>
      <c r="B147" s="91">
        <v>2</v>
      </c>
      <c r="C147" s="91">
        <v>3</v>
      </c>
      <c r="D147" s="78"/>
      <c r="E147" s="78"/>
      <c r="F147" s="78"/>
      <c r="G147" s="78"/>
      <c r="H147" s="78"/>
      <c r="I147" s="140"/>
      <c r="J147" s="140"/>
    </row>
    <row r="148" spans="1:20" hidden="1" x14ac:dyDescent="0.25">
      <c r="A148" s="14">
        <v>1</v>
      </c>
      <c r="B148" s="101"/>
      <c r="C148" s="102"/>
      <c r="I148" s="138"/>
      <c r="J148" s="138"/>
    </row>
    <row r="149" spans="1:20" s="78" customFormat="1" hidden="1" x14ac:dyDescent="0.25">
      <c r="A149" s="14"/>
      <c r="B149" s="101"/>
      <c r="C149" s="94"/>
      <c r="D149" s="67"/>
      <c r="E149" s="67"/>
      <c r="F149" s="67"/>
      <c r="G149" s="67"/>
      <c r="H149" s="67"/>
      <c r="I149" s="140"/>
      <c r="J149" s="140"/>
      <c r="K149" s="79"/>
      <c r="O149" s="188"/>
      <c r="P149" s="188"/>
      <c r="Q149" s="188"/>
    </row>
    <row r="150" spans="1:20" hidden="1" x14ac:dyDescent="0.25">
      <c r="A150" s="14"/>
      <c r="B150" s="101"/>
      <c r="C150" s="94"/>
      <c r="I150" s="140"/>
      <c r="J150" s="140"/>
    </row>
    <row r="151" spans="1:20" hidden="1" x14ac:dyDescent="0.25">
      <c r="A151" s="14"/>
      <c r="B151" s="101"/>
      <c r="C151" s="94"/>
      <c r="I151" s="140"/>
      <c r="J151" s="140"/>
    </row>
    <row r="152" spans="1:20" hidden="1" x14ac:dyDescent="0.25">
      <c r="A152" s="14"/>
      <c r="B152" s="101"/>
      <c r="C152" s="94"/>
      <c r="I152" s="140"/>
      <c r="J152" s="140"/>
    </row>
    <row r="153" spans="1:20" hidden="1" x14ac:dyDescent="0.25">
      <c r="A153" s="144"/>
      <c r="B153" s="145" t="s">
        <v>20</v>
      </c>
      <c r="C153" s="146">
        <f>SUM(C148:C152)</f>
        <v>0</v>
      </c>
      <c r="I153" s="135">
        <f>SUM(I148:I152)</f>
        <v>0</v>
      </c>
      <c r="J153" s="135">
        <f>SUM(J148:J152)</f>
        <v>0</v>
      </c>
    </row>
    <row r="154" spans="1:20" hidden="1" x14ac:dyDescent="0.25"/>
    <row r="155" spans="1:20" hidden="1" x14ac:dyDescent="0.25">
      <c r="A155" s="861" t="s">
        <v>135</v>
      </c>
      <c r="B155" s="861"/>
      <c r="C155" s="861"/>
      <c r="D155" s="861"/>
      <c r="E155" s="861"/>
      <c r="F155" s="861"/>
      <c r="G155" s="861"/>
      <c r="H155" s="861"/>
      <c r="I155" s="861"/>
      <c r="J155" s="861"/>
    </row>
    <row r="156" spans="1:20" hidden="1" x14ac:dyDescent="0.25">
      <c r="I156" s="850" t="s">
        <v>172</v>
      </c>
      <c r="J156" s="850"/>
    </row>
    <row r="157" spans="1:20" s="12" customFormat="1" ht="56.25" hidden="1" x14ac:dyDescent="0.35">
      <c r="A157" s="14" t="s">
        <v>24</v>
      </c>
      <c r="B157" s="14" t="s">
        <v>14</v>
      </c>
      <c r="C157" s="14" t="s">
        <v>81</v>
      </c>
      <c r="D157" s="67"/>
      <c r="E157" s="67"/>
      <c r="F157" s="67"/>
      <c r="G157" s="67"/>
      <c r="H157" s="67"/>
      <c r="I157" s="133" t="s">
        <v>115</v>
      </c>
      <c r="J157" s="133" t="s">
        <v>173</v>
      </c>
      <c r="K157" s="81"/>
      <c r="L157" s="36"/>
      <c r="M157" s="36"/>
      <c r="O157" s="189"/>
      <c r="P157" s="196"/>
      <c r="Q157" s="196"/>
      <c r="R157" s="92"/>
      <c r="S157" s="92"/>
      <c r="T157" s="92"/>
    </row>
    <row r="158" spans="1:20" hidden="1" x14ac:dyDescent="0.25">
      <c r="A158" s="91">
        <v>1</v>
      </c>
      <c r="B158" s="91">
        <v>2</v>
      </c>
      <c r="C158" s="91">
        <v>3</v>
      </c>
      <c r="D158" s="78"/>
      <c r="E158" s="78"/>
      <c r="F158" s="78"/>
      <c r="G158" s="78"/>
      <c r="H158" s="78"/>
      <c r="I158" s="140"/>
      <c r="J158" s="140"/>
    </row>
    <row r="159" spans="1:20" hidden="1" x14ac:dyDescent="0.25">
      <c r="A159" s="14">
        <v>1</v>
      </c>
      <c r="B159" s="101"/>
      <c r="C159" s="102"/>
      <c r="I159" s="138"/>
      <c r="J159" s="138"/>
    </row>
    <row r="160" spans="1:20" s="78" customFormat="1" hidden="1" x14ac:dyDescent="0.25">
      <c r="A160" s="14"/>
      <c r="B160" s="101"/>
      <c r="C160" s="94"/>
      <c r="D160" s="67"/>
      <c r="E160" s="67"/>
      <c r="F160" s="67"/>
      <c r="G160" s="67"/>
      <c r="H160" s="67"/>
      <c r="I160" s="140"/>
      <c r="J160" s="140"/>
      <c r="K160" s="79"/>
      <c r="O160" s="188"/>
      <c r="P160" s="188"/>
      <c r="Q160" s="188"/>
    </row>
    <row r="161" spans="1:20" hidden="1" x14ac:dyDescent="0.25">
      <c r="A161" s="14"/>
      <c r="B161" s="101"/>
      <c r="C161" s="94"/>
      <c r="I161" s="140"/>
      <c r="J161" s="140"/>
    </row>
    <row r="162" spans="1:20" hidden="1" x14ac:dyDescent="0.25">
      <c r="A162" s="14"/>
      <c r="B162" s="101"/>
      <c r="C162" s="94"/>
      <c r="I162" s="140"/>
      <c r="J162" s="140"/>
    </row>
    <row r="163" spans="1:20" hidden="1" x14ac:dyDescent="0.25">
      <c r="A163" s="14"/>
      <c r="B163" s="101"/>
      <c r="C163" s="94"/>
      <c r="I163" s="140"/>
      <c r="J163" s="140"/>
    </row>
    <row r="164" spans="1:20" hidden="1" x14ac:dyDescent="0.25">
      <c r="A164" s="144"/>
      <c r="B164" s="145" t="s">
        <v>20</v>
      </c>
      <c r="C164" s="146">
        <f>SUM(C159:C163)</f>
        <v>0</v>
      </c>
      <c r="I164" s="135">
        <f>SUM(I159:I163)</f>
        <v>0</v>
      </c>
      <c r="J164" s="135">
        <f>SUM(J159:J163)</f>
        <v>0</v>
      </c>
    </row>
    <row r="165" spans="1:20" hidden="1" x14ac:dyDescent="0.25"/>
    <row r="166" spans="1:20" hidden="1" x14ac:dyDescent="0.25">
      <c r="A166" s="861" t="s">
        <v>136</v>
      </c>
      <c r="B166" s="861"/>
      <c r="C166" s="861"/>
      <c r="D166" s="861"/>
      <c r="E166" s="861"/>
      <c r="F166" s="861"/>
      <c r="G166" s="861"/>
      <c r="H166" s="861"/>
      <c r="I166" s="861"/>
      <c r="J166" s="861"/>
    </row>
    <row r="167" spans="1:20" hidden="1" x14ac:dyDescent="0.25">
      <c r="I167" s="850" t="s">
        <v>172</v>
      </c>
      <c r="J167" s="850"/>
    </row>
    <row r="168" spans="1:20" s="12" customFormat="1" ht="56.25" hidden="1" x14ac:dyDescent="0.35">
      <c r="A168" s="14" t="s">
        <v>24</v>
      </c>
      <c r="B168" s="14" t="s">
        <v>14</v>
      </c>
      <c r="C168" s="14" t="s">
        <v>81</v>
      </c>
      <c r="D168" s="67"/>
      <c r="E168" s="67"/>
      <c r="F168" s="67"/>
      <c r="G168" s="67"/>
      <c r="H168" s="67"/>
      <c r="I168" s="133" t="s">
        <v>115</v>
      </c>
      <c r="J168" s="133" t="s">
        <v>173</v>
      </c>
      <c r="K168" s="81"/>
      <c r="L168" s="36"/>
      <c r="M168" s="36"/>
      <c r="O168" s="189"/>
      <c r="P168" s="196"/>
      <c r="Q168" s="196"/>
      <c r="R168" s="92"/>
      <c r="S168" s="92"/>
      <c r="T168" s="92"/>
    </row>
    <row r="169" spans="1:20" hidden="1" x14ac:dyDescent="0.25">
      <c r="A169" s="91">
        <v>1</v>
      </c>
      <c r="B169" s="91">
        <v>2</v>
      </c>
      <c r="C169" s="91">
        <v>3</v>
      </c>
      <c r="D169" s="78"/>
      <c r="E169" s="78"/>
      <c r="F169" s="78"/>
      <c r="G169" s="78"/>
      <c r="H169" s="78"/>
      <c r="I169" s="140"/>
      <c r="J169" s="140"/>
      <c r="L169" s="278"/>
    </row>
    <row r="170" spans="1:20" hidden="1" x14ac:dyDescent="0.25">
      <c r="A170" s="14">
        <v>1</v>
      </c>
      <c r="B170" s="101" t="s">
        <v>244</v>
      </c>
      <c r="C170" s="102"/>
      <c r="I170" s="138"/>
      <c r="J170" s="138"/>
      <c r="L170" s="278"/>
      <c r="M170" s="75">
        <f>C170-L170</f>
        <v>0</v>
      </c>
    </row>
    <row r="171" spans="1:20" s="78" customFormat="1" hidden="1" x14ac:dyDescent="0.25">
      <c r="A171" s="14"/>
      <c r="B171" s="101"/>
      <c r="C171" s="94"/>
      <c r="D171" s="67"/>
      <c r="E171" s="67"/>
      <c r="F171" s="67"/>
      <c r="G171" s="67"/>
      <c r="H171" s="67"/>
      <c r="I171" s="140"/>
      <c r="J171" s="140"/>
      <c r="K171" s="79"/>
      <c r="L171" s="207"/>
      <c r="O171" s="188"/>
      <c r="P171" s="188"/>
      <c r="Q171" s="188"/>
    </row>
    <row r="172" spans="1:20" hidden="1" x14ac:dyDescent="0.25">
      <c r="A172" s="14"/>
      <c r="B172" s="101"/>
      <c r="C172" s="94"/>
      <c r="I172" s="140"/>
      <c r="J172" s="140"/>
      <c r="L172" s="278"/>
    </row>
    <row r="173" spans="1:20" hidden="1" x14ac:dyDescent="0.25">
      <c r="A173" s="14"/>
      <c r="B173" s="101"/>
      <c r="C173" s="94"/>
      <c r="I173" s="140"/>
      <c r="J173" s="140"/>
      <c r="L173" s="278"/>
    </row>
    <row r="174" spans="1:20" hidden="1" x14ac:dyDescent="0.25">
      <c r="A174" s="14"/>
      <c r="B174" s="101"/>
      <c r="C174" s="94"/>
      <c r="I174" s="140"/>
      <c r="J174" s="140"/>
      <c r="L174" s="278"/>
    </row>
    <row r="175" spans="1:20" hidden="1" x14ac:dyDescent="0.25">
      <c r="A175" s="144"/>
      <c r="B175" s="145" t="s">
        <v>20</v>
      </c>
      <c r="C175" s="146">
        <f>SUM(C170:C174)</f>
        <v>0</v>
      </c>
      <c r="I175" s="135">
        <f>SUM(I170:I174)</f>
        <v>0</v>
      </c>
      <c r="J175" s="135">
        <f>SUM(J170:J174)</f>
        <v>0</v>
      </c>
      <c r="L175" s="278"/>
    </row>
    <row r="176" spans="1:20" hidden="1" x14ac:dyDescent="0.25">
      <c r="L176" s="278"/>
    </row>
    <row r="177" spans="1:20" hidden="1" x14ac:dyDescent="0.25">
      <c r="A177" s="861" t="s">
        <v>137</v>
      </c>
      <c r="B177" s="861"/>
      <c r="C177" s="861"/>
      <c r="D177" s="861"/>
      <c r="E177" s="861"/>
      <c r="F177" s="861"/>
      <c r="G177" s="861"/>
      <c r="H177" s="861"/>
      <c r="I177" s="861"/>
      <c r="J177" s="861"/>
    </row>
    <row r="178" spans="1:20" hidden="1" x14ac:dyDescent="0.25">
      <c r="I178" s="850" t="s">
        <v>172</v>
      </c>
      <c r="J178" s="850"/>
    </row>
    <row r="179" spans="1:20" s="12" customFormat="1" ht="56.25" hidden="1" x14ac:dyDescent="0.35">
      <c r="A179" s="14" t="s">
        <v>24</v>
      </c>
      <c r="B179" s="14" t="s">
        <v>14</v>
      </c>
      <c r="C179" s="14" t="s">
        <v>81</v>
      </c>
      <c r="D179" s="67"/>
      <c r="E179" s="67"/>
      <c r="F179" s="67"/>
      <c r="G179" s="67"/>
      <c r="H179" s="67"/>
      <c r="I179" s="133" t="s">
        <v>115</v>
      </c>
      <c r="J179" s="133" t="s">
        <v>173</v>
      </c>
      <c r="K179" s="81"/>
      <c r="L179" s="36"/>
      <c r="M179" s="36"/>
      <c r="O179" s="189"/>
      <c r="P179" s="196"/>
      <c r="Q179" s="196"/>
      <c r="R179" s="92"/>
      <c r="S179" s="92"/>
      <c r="T179" s="92"/>
    </row>
    <row r="180" spans="1:20" hidden="1" x14ac:dyDescent="0.25">
      <c r="A180" s="91">
        <v>1</v>
      </c>
      <c r="B180" s="91">
        <v>2</v>
      </c>
      <c r="C180" s="91">
        <v>3</v>
      </c>
      <c r="D180" s="78"/>
      <c r="E180" s="78"/>
      <c r="F180" s="78"/>
      <c r="G180" s="78"/>
      <c r="H180" s="78"/>
      <c r="I180" s="140"/>
      <c r="J180" s="140"/>
    </row>
    <row r="181" spans="1:20" hidden="1" x14ac:dyDescent="0.25">
      <c r="A181" s="14">
        <v>1</v>
      </c>
      <c r="B181" s="101"/>
      <c r="C181" s="94"/>
      <c r="I181" s="138"/>
      <c r="J181" s="138"/>
    </row>
    <row r="182" spans="1:20" s="78" customFormat="1" hidden="1" x14ac:dyDescent="0.25">
      <c r="A182" s="14"/>
      <c r="B182" s="101"/>
      <c r="C182" s="94"/>
      <c r="D182" s="67"/>
      <c r="E182" s="67"/>
      <c r="F182" s="67"/>
      <c r="G182" s="67"/>
      <c r="H182" s="67"/>
      <c r="I182" s="140"/>
      <c r="J182" s="140"/>
      <c r="K182" s="79"/>
      <c r="O182" s="188"/>
      <c r="P182" s="188"/>
      <c r="Q182" s="188"/>
    </row>
    <row r="183" spans="1:20" hidden="1" x14ac:dyDescent="0.25">
      <c r="A183" s="14"/>
      <c r="B183" s="101"/>
      <c r="C183" s="94"/>
      <c r="I183" s="140"/>
      <c r="J183" s="140"/>
    </row>
    <row r="184" spans="1:20" hidden="1" x14ac:dyDescent="0.25">
      <c r="A184" s="14"/>
      <c r="B184" s="101"/>
      <c r="C184" s="94"/>
      <c r="I184" s="140"/>
      <c r="J184" s="140"/>
    </row>
    <row r="185" spans="1:20" hidden="1" x14ac:dyDescent="0.25">
      <c r="A185" s="14"/>
      <c r="B185" s="101"/>
      <c r="C185" s="94"/>
      <c r="I185" s="140"/>
      <c r="J185" s="140"/>
    </row>
    <row r="186" spans="1:20" hidden="1" x14ac:dyDescent="0.25">
      <c r="A186" s="144"/>
      <c r="B186" s="145" t="s">
        <v>20</v>
      </c>
      <c r="C186" s="146">
        <f>SUM(C181:C185)</f>
        <v>0</v>
      </c>
      <c r="I186" s="135">
        <f>SUM(I181:I185)</f>
        <v>0</v>
      </c>
      <c r="J186" s="135">
        <f>SUM(J181:J185)</f>
        <v>0</v>
      </c>
    </row>
    <row r="188" spans="1:20" ht="21" hidden="1" customHeight="1" x14ac:dyDescent="0.25"/>
    <row r="189" spans="1:20" ht="53.25" hidden="1" customHeight="1" x14ac:dyDescent="0.25">
      <c r="A189" s="863" t="s">
        <v>183</v>
      </c>
      <c r="B189" s="863"/>
      <c r="C189" s="863"/>
      <c r="D189" s="863"/>
      <c r="E189" s="863"/>
      <c r="F189" s="863"/>
      <c r="G189" s="863"/>
      <c r="H189" s="863"/>
      <c r="I189" s="863"/>
      <c r="J189" s="863"/>
    </row>
    <row r="190" spans="1:20" hidden="1" x14ac:dyDescent="0.25"/>
    <row r="191" spans="1:20" hidden="1" x14ac:dyDescent="0.25">
      <c r="A191" s="861" t="s">
        <v>138</v>
      </c>
      <c r="B191" s="861"/>
      <c r="C191" s="861"/>
      <c r="D191" s="861"/>
      <c r="E191" s="861"/>
      <c r="F191" s="861"/>
      <c r="G191" s="861"/>
      <c r="H191" s="861"/>
      <c r="I191" s="861"/>
      <c r="J191" s="861"/>
      <c r="K191" s="123"/>
    </row>
    <row r="192" spans="1:20" hidden="1" x14ac:dyDescent="0.25">
      <c r="I192" s="850" t="s">
        <v>172</v>
      </c>
      <c r="J192" s="850"/>
    </row>
    <row r="193" spans="1:20" s="12" customFormat="1" ht="69.75" hidden="1" x14ac:dyDescent="0.35">
      <c r="A193" s="14" t="s">
        <v>24</v>
      </c>
      <c r="B193" s="14" t="s">
        <v>14</v>
      </c>
      <c r="C193" s="167" t="s">
        <v>132</v>
      </c>
      <c r="D193" s="167" t="s">
        <v>133</v>
      </c>
      <c r="E193" s="167" t="s">
        <v>134</v>
      </c>
      <c r="F193" s="67"/>
      <c r="G193" s="67"/>
      <c r="H193" s="67"/>
      <c r="I193" s="133" t="s">
        <v>115</v>
      </c>
      <c r="J193" s="133" t="s">
        <v>173</v>
      </c>
      <c r="K193" s="81"/>
      <c r="L193" s="36"/>
      <c r="M193" s="36"/>
      <c r="O193" s="189"/>
      <c r="P193" s="196"/>
      <c r="Q193" s="196"/>
      <c r="R193" s="92"/>
      <c r="S193" s="92"/>
      <c r="T193" s="92"/>
    </row>
    <row r="194" spans="1:20" hidden="1" x14ac:dyDescent="0.25">
      <c r="A194" s="91">
        <v>1</v>
      </c>
      <c r="B194" s="91">
        <v>2</v>
      </c>
      <c r="C194" s="113">
        <v>3</v>
      </c>
      <c r="D194" s="113">
        <v>4</v>
      </c>
      <c r="E194" s="113">
        <v>5</v>
      </c>
      <c r="F194" s="78"/>
      <c r="G194" s="78"/>
      <c r="H194" s="78"/>
      <c r="I194" s="138"/>
      <c r="J194" s="138"/>
    </row>
    <row r="195" spans="1:20" hidden="1" x14ac:dyDescent="0.25">
      <c r="A195" s="14">
        <v>1</v>
      </c>
      <c r="B195" s="101"/>
      <c r="C195" s="94"/>
      <c r="D195" s="14"/>
      <c r="E195" s="94"/>
      <c r="I195" s="138"/>
      <c r="J195" s="138"/>
    </row>
    <row r="196" spans="1:20" s="78" customFormat="1" hidden="1" x14ac:dyDescent="0.25">
      <c r="A196" s="14"/>
      <c r="B196" s="101"/>
      <c r="C196" s="165"/>
      <c r="D196" s="167"/>
      <c r="E196" s="165"/>
      <c r="F196" s="67"/>
      <c r="G196" s="67"/>
      <c r="H196" s="67"/>
      <c r="I196" s="138"/>
      <c r="J196" s="138"/>
      <c r="K196" s="79"/>
      <c r="O196" s="188"/>
      <c r="P196" s="188"/>
      <c r="Q196" s="188"/>
    </row>
    <row r="197" spans="1:20" hidden="1" x14ac:dyDescent="0.25">
      <c r="A197" s="14"/>
      <c r="B197" s="101"/>
      <c r="C197" s="165"/>
      <c r="D197" s="167"/>
      <c r="E197" s="165"/>
      <c r="I197" s="138"/>
      <c r="J197" s="138"/>
    </row>
    <row r="198" spans="1:20" hidden="1" x14ac:dyDescent="0.25">
      <c r="A198" s="144"/>
      <c r="B198" s="145" t="s">
        <v>20</v>
      </c>
      <c r="C198" s="144" t="s">
        <v>21</v>
      </c>
      <c r="D198" s="144" t="s">
        <v>21</v>
      </c>
      <c r="E198" s="146">
        <f>E195</f>
        <v>0</v>
      </c>
      <c r="I198" s="135">
        <f>SUM(I195:I197)</f>
        <v>0</v>
      </c>
      <c r="J198" s="135">
        <f>SUM(J195:J197)</f>
        <v>0</v>
      </c>
    </row>
    <row r="199" spans="1:20" hidden="1" x14ac:dyDescent="0.25"/>
    <row r="200" spans="1:20" hidden="1" x14ac:dyDescent="0.25">
      <c r="A200" s="861" t="s">
        <v>139</v>
      </c>
      <c r="B200" s="861"/>
      <c r="C200" s="861"/>
      <c r="D200" s="861"/>
      <c r="E200" s="861"/>
      <c r="F200" s="861"/>
      <c r="G200" s="861"/>
      <c r="H200" s="861"/>
      <c r="I200" s="861"/>
      <c r="J200" s="861"/>
    </row>
    <row r="201" spans="1:20" hidden="1" x14ac:dyDescent="0.25">
      <c r="I201" s="850" t="s">
        <v>172</v>
      </c>
      <c r="J201" s="850"/>
    </row>
    <row r="202" spans="1:20" s="12" customFormat="1" ht="69.75" hidden="1" x14ac:dyDescent="0.35">
      <c r="A202" s="14" t="s">
        <v>24</v>
      </c>
      <c r="B202" s="14" t="s">
        <v>14</v>
      </c>
      <c r="C202" s="167" t="s">
        <v>132</v>
      </c>
      <c r="D202" s="167" t="s">
        <v>133</v>
      </c>
      <c r="E202" s="167" t="s">
        <v>134</v>
      </c>
      <c r="F202" s="67"/>
      <c r="G202" s="67"/>
      <c r="H202" s="67"/>
      <c r="I202" s="133" t="s">
        <v>115</v>
      </c>
      <c r="J202" s="133" t="s">
        <v>173</v>
      </c>
      <c r="K202" s="81"/>
      <c r="L202" s="36"/>
      <c r="M202" s="36"/>
      <c r="O202" s="189"/>
      <c r="P202" s="196"/>
      <c r="Q202" s="196"/>
      <c r="R202" s="92"/>
      <c r="S202" s="92"/>
      <c r="T202" s="92"/>
    </row>
    <row r="203" spans="1:20" hidden="1" x14ac:dyDescent="0.25">
      <c r="A203" s="91">
        <v>1</v>
      </c>
      <c r="B203" s="91">
        <v>2</v>
      </c>
      <c r="C203" s="113">
        <v>3</v>
      </c>
      <c r="D203" s="113">
        <v>4</v>
      </c>
      <c r="E203" s="113">
        <v>5</v>
      </c>
      <c r="F203" s="78"/>
      <c r="G203" s="78"/>
      <c r="H203" s="78"/>
      <c r="I203" s="138"/>
      <c r="J203" s="138"/>
    </row>
    <row r="204" spans="1:20" hidden="1" x14ac:dyDescent="0.25">
      <c r="A204" s="14">
        <v>1</v>
      </c>
      <c r="B204" s="101"/>
      <c r="C204" s="94"/>
      <c r="D204" s="14"/>
      <c r="E204" s="94"/>
      <c r="I204" s="138"/>
      <c r="J204" s="138"/>
    </row>
    <row r="205" spans="1:20" s="78" customFormat="1" hidden="1" x14ac:dyDescent="0.25">
      <c r="A205" s="14"/>
      <c r="B205" s="101"/>
      <c r="C205" s="165"/>
      <c r="D205" s="167"/>
      <c r="E205" s="165"/>
      <c r="F205" s="67"/>
      <c r="G205" s="67"/>
      <c r="H205" s="67"/>
      <c r="I205" s="138"/>
      <c r="J205" s="138"/>
      <c r="K205" s="79"/>
      <c r="O205" s="188"/>
      <c r="P205" s="188"/>
      <c r="Q205" s="188"/>
    </row>
    <row r="206" spans="1:20" hidden="1" x14ac:dyDescent="0.25">
      <c r="A206" s="14"/>
      <c r="B206" s="101"/>
      <c r="C206" s="165"/>
      <c r="D206" s="167"/>
      <c r="E206" s="165"/>
      <c r="I206" s="138"/>
      <c r="J206" s="138"/>
    </row>
    <row r="207" spans="1:20" hidden="1" x14ac:dyDescent="0.25">
      <c r="A207" s="144"/>
      <c r="B207" s="145" t="s">
        <v>20</v>
      </c>
      <c r="C207" s="144" t="s">
        <v>21</v>
      </c>
      <c r="D207" s="144" t="s">
        <v>21</v>
      </c>
      <c r="E207" s="146">
        <f>E204</f>
        <v>0</v>
      </c>
      <c r="I207" s="135">
        <f>SUM(I204:I206)</f>
        <v>0</v>
      </c>
      <c r="J207" s="135">
        <f>SUM(J204:J206)</f>
        <v>0</v>
      </c>
    </row>
    <row r="208" spans="1:20" hidden="1" x14ac:dyDescent="0.25"/>
    <row r="209" spans="1:17" hidden="1" x14ac:dyDescent="0.25"/>
    <row r="210" spans="1:17" ht="63" hidden="1" customHeight="1" x14ac:dyDescent="0.25">
      <c r="A210" s="863" t="s">
        <v>182</v>
      </c>
      <c r="B210" s="863"/>
      <c r="C210" s="863"/>
      <c r="D210" s="863"/>
      <c r="E210" s="863"/>
      <c r="F210" s="863"/>
      <c r="G210" s="863"/>
      <c r="H210" s="863"/>
      <c r="I210" s="863"/>
      <c r="J210" s="863"/>
    </row>
    <row r="211" spans="1:17" hidden="1" x14ac:dyDescent="0.25"/>
    <row r="212" spans="1:17" hidden="1" x14ac:dyDescent="0.25">
      <c r="A212" s="866" t="s">
        <v>140</v>
      </c>
      <c r="B212" s="866"/>
      <c r="C212" s="866"/>
      <c r="D212" s="866"/>
      <c r="E212" s="866"/>
      <c r="F212" s="866"/>
      <c r="G212" s="866"/>
      <c r="H212" s="866"/>
      <c r="I212" s="866"/>
      <c r="J212" s="866"/>
      <c r="K212" s="123"/>
    </row>
    <row r="213" spans="1:17" hidden="1" x14ac:dyDescent="0.25">
      <c r="A213" s="32"/>
      <c r="B213" s="11"/>
      <c r="C213" s="17"/>
      <c r="D213" s="17"/>
      <c r="E213" s="17"/>
      <c r="F213" s="17"/>
      <c r="I213" s="850" t="s">
        <v>172</v>
      </c>
      <c r="J213" s="850"/>
    </row>
    <row r="214" spans="1:17" ht="69.75" hidden="1" x14ac:dyDescent="0.25">
      <c r="A214" s="167" t="s">
        <v>24</v>
      </c>
      <c r="B214" s="167" t="s">
        <v>14</v>
      </c>
      <c r="C214" s="167" t="s">
        <v>71</v>
      </c>
      <c r="D214" s="167" t="s">
        <v>72</v>
      </c>
      <c r="E214" s="167" t="s">
        <v>73</v>
      </c>
      <c r="I214" s="133" t="s">
        <v>115</v>
      </c>
      <c r="J214" s="133" t="s">
        <v>173</v>
      </c>
      <c r="K214" s="127"/>
    </row>
    <row r="215" spans="1:17" hidden="1" x14ac:dyDescent="0.25">
      <c r="A215" s="113">
        <v>1</v>
      </c>
      <c r="B215" s="113">
        <v>2</v>
      </c>
      <c r="C215" s="113">
        <v>3</v>
      </c>
      <c r="D215" s="113">
        <v>4</v>
      </c>
      <c r="E215" s="113">
        <v>5</v>
      </c>
      <c r="F215" s="78"/>
      <c r="G215" s="78"/>
      <c r="H215" s="78"/>
      <c r="I215" s="138"/>
      <c r="J215" s="138"/>
    </row>
    <row r="216" spans="1:17" hidden="1" x14ac:dyDescent="0.25">
      <c r="A216" s="171"/>
      <c r="B216" s="26"/>
      <c r="C216" s="167"/>
      <c r="D216" s="13"/>
      <c r="E216" s="165"/>
      <c r="I216" s="138"/>
      <c r="J216" s="138"/>
    </row>
    <row r="217" spans="1:17" s="78" customFormat="1" hidden="1" x14ac:dyDescent="0.25">
      <c r="A217" s="167"/>
      <c r="B217" s="10"/>
      <c r="C217" s="167"/>
      <c r="D217" s="13"/>
      <c r="E217" s="165"/>
      <c r="F217" s="67"/>
      <c r="G217" s="67"/>
      <c r="H217" s="67"/>
      <c r="I217" s="138"/>
      <c r="J217" s="138"/>
      <c r="K217" s="79"/>
      <c r="O217" s="188"/>
      <c r="P217" s="188"/>
      <c r="Q217" s="188"/>
    </row>
    <row r="218" spans="1:17" hidden="1" x14ac:dyDescent="0.25">
      <c r="A218" s="167"/>
      <c r="B218" s="10"/>
      <c r="C218" s="167"/>
      <c r="D218" s="13"/>
      <c r="E218" s="165"/>
      <c r="I218" s="138"/>
      <c r="J218" s="138"/>
    </row>
    <row r="219" spans="1:17" hidden="1" x14ac:dyDescent="0.25">
      <c r="A219" s="144"/>
      <c r="B219" s="145" t="s">
        <v>20</v>
      </c>
      <c r="C219" s="144" t="s">
        <v>21</v>
      </c>
      <c r="D219" s="144" t="s">
        <v>21</v>
      </c>
      <c r="E219" s="146">
        <f>SUM(E216:E218)</f>
        <v>0</v>
      </c>
      <c r="I219" s="135">
        <f>SUM(I216:I218)</f>
        <v>0</v>
      </c>
      <c r="J219" s="135">
        <f>SUM(J216:J218)</f>
        <v>0</v>
      </c>
    </row>
    <row r="220" spans="1:17" hidden="1" x14ac:dyDescent="0.25">
      <c r="A220" s="30"/>
      <c r="B220" s="31"/>
      <c r="C220" s="30"/>
      <c r="D220" s="30"/>
      <c r="E220" s="30"/>
      <c r="F220" s="30"/>
    </row>
    <row r="221" spans="1:17" hidden="1" x14ac:dyDescent="0.25">
      <c r="A221" s="860" t="s">
        <v>118</v>
      </c>
      <c r="B221" s="860"/>
      <c r="C221" s="860"/>
      <c r="D221" s="860"/>
      <c r="E221" s="860"/>
      <c r="F221" s="860"/>
      <c r="G221" s="860"/>
      <c r="H221" s="860"/>
      <c r="I221" s="860"/>
      <c r="J221" s="860"/>
    </row>
    <row r="222" spans="1:17" hidden="1" x14ac:dyDescent="0.25">
      <c r="A222" s="30"/>
      <c r="B222" s="11"/>
      <c r="C222" s="17"/>
      <c r="D222" s="17"/>
      <c r="E222" s="17"/>
      <c r="F222" s="17"/>
      <c r="I222" s="850" t="s">
        <v>172</v>
      </c>
      <c r="J222" s="850"/>
    </row>
    <row r="223" spans="1:17" ht="69.75" hidden="1" x14ac:dyDescent="0.25">
      <c r="A223" s="167" t="s">
        <v>24</v>
      </c>
      <c r="B223" s="167" t="s">
        <v>14</v>
      </c>
      <c r="C223" s="167" t="s">
        <v>74</v>
      </c>
      <c r="D223" s="167" t="s">
        <v>117</v>
      </c>
      <c r="F223" s="17"/>
      <c r="I223" s="133" t="s">
        <v>115</v>
      </c>
      <c r="J223" s="133" t="s">
        <v>173</v>
      </c>
      <c r="K223" s="128"/>
    </row>
    <row r="224" spans="1:17" hidden="1" x14ac:dyDescent="0.25">
      <c r="A224" s="113">
        <v>1</v>
      </c>
      <c r="B224" s="113">
        <v>2</v>
      </c>
      <c r="C224" s="113">
        <v>3</v>
      </c>
      <c r="D224" s="113">
        <v>4</v>
      </c>
      <c r="E224" s="78"/>
      <c r="F224" s="1"/>
      <c r="G224" s="78"/>
      <c r="H224" s="78"/>
      <c r="I224" s="138"/>
      <c r="J224" s="138"/>
    </row>
    <row r="225" spans="1:17" hidden="1" x14ac:dyDescent="0.25">
      <c r="A225" s="167"/>
      <c r="B225" s="26"/>
      <c r="C225" s="13"/>
      <c r="D225" s="165"/>
      <c r="F225" s="17"/>
      <c r="I225" s="138"/>
      <c r="J225" s="138"/>
    </row>
    <row r="226" spans="1:17" s="78" customFormat="1" hidden="1" x14ac:dyDescent="0.25">
      <c r="A226" s="167"/>
      <c r="B226" s="10"/>
      <c r="C226" s="13"/>
      <c r="D226" s="165"/>
      <c r="E226" s="67"/>
      <c r="F226" s="17"/>
      <c r="G226" s="67"/>
      <c r="H226" s="67"/>
      <c r="I226" s="138"/>
      <c r="J226" s="138"/>
      <c r="K226" s="79"/>
      <c r="O226" s="188"/>
      <c r="P226" s="188"/>
      <c r="Q226" s="188"/>
    </row>
    <row r="227" spans="1:17" hidden="1" x14ac:dyDescent="0.25">
      <c r="A227" s="167"/>
      <c r="B227" s="10"/>
      <c r="C227" s="13"/>
      <c r="D227" s="165"/>
      <c r="F227" s="17"/>
      <c r="I227" s="138"/>
      <c r="J227" s="138"/>
    </row>
    <row r="228" spans="1:17" hidden="1" x14ac:dyDescent="0.25">
      <c r="A228" s="144"/>
      <c r="B228" s="145" t="s">
        <v>20</v>
      </c>
      <c r="C228" s="144" t="s">
        <v>21</v>
      </c>
      <c r="D228" s="146">
        <f>SUM(D225:D227)</f>
        <v>0</v>
      </c>
      <c r="F228" s="17"/>
      <c r="I228" s="135">
        <f>SUM(I225:I227)</f>
        <v>0</v>
      </c>
      <c r="J228" s="135">
        <f>SUM(J225:J227)</f>
        <v>0</v>
      </c>
    </row>
    <row r="229" spans="1:17" hidden="1" x14ac:dyDescent="0.25">
      <c r="A229" s="30"/>
      <c r="B229" s="31"/>
      <c r="C229" s="30"/>
      <c r="D229" s="30"/>
      <c r="E229" s="30"/>
      <c r="F229" s="30"/>
    </row>
    <row r="230" spans="1:17" hidden="1" x14ac:dyDescent="0.25">
      <c r="A230" s="860" t="s">
        <v>141</v>
      </c>
      <c r="B230" s="860"/>
      <c r="C230" s="860"/>
      <c r="D230" s="860"/>
      <c r="E230" s="860"/>
      <c r="F230" s="860"/>
      <c r="G230" s="860"/>
      <c r="H230" s="860"/>
      <c r="I230" s="860"/>
      <c r="J230" s="860"/>
    </row>
    <row r="231" spans="1:17" hidden="1" x14ac:dyDescent="0.25">
      <c r="A231" s="30"/>
      <c r="B231" s="11"/>
      <c r="C231" s="17"/>
      <c r="D231" s="17"/>
      <c r="E231" s="17"/>
      <c r="F231" s="17"/>
      <c r="I231" s="850" t="s">
        <v>172</v>
      </c>
      <c r="J231" s="850"/>
    </row>
    <row r="232" spans="1:17" ht="69.75" hidden="1" x14ac:dyDescent="0.25">
      <c r="A232" s="167" t="s">
        <v>24</v>
      </c>
      <c r="B232" s="167" t="s">
        <v>14</v>
      </c>
      <c r="C232" s="167" t="s">
        <v>74</v>
      </c>
      <c r="D232" s="167" t="s">
        <v>117</v>
      </c>
      <c r="F232" s="17"/>
      <c r="I232" s="133" t="s">
        <v>115</v>
      </c>
      <c r="J232" s="133" t="s">
        <v>173</v>
      </c>
      <c r="K232" s="128"/>
    </row>
    <row r="233" spans="1:17" hidden="1" x14ac:dyDescent="0.25">
      <c r="A233" s="113">
        <v>1</v>
      </c>
      <c r="B233" s="113">
        <v>2</v>
      </c>
      <c r="C233" s="113">
        <v>3</v>
      </c>
      <c r="D233" s="113">
        <v>4</v>
      </c>
      <c r="E233" s="78"/>
      <c r="F233" s="1"/>
      <c r="G233" s="78"/>
      <c r="H233" s="78"/>
      <c r="I233" s="138"/>
      <c r="J233" s="138"/>
    </row>
    <row r="234" spans="1:17" hidden="1" x14ac:dyDescent="0.25">
      <c r="A234" s="167"/>
      <c r="B234" s="26"/>
      <c r="C234" s="13"/>
      <c r="D234" s="165"/>
      <c r="F234" s="17"/>
      <c r="I234" s="138"/>
      <c r="J234" s="138"/>
    </row>
    <row r="235" spans="1:17" s="78" customFormat="1" hidden="1" x14ac:dyDescent="0.25">
      <c r="A235" s="167"/>
      <c r="B235" s="10"/>
      <c r="C235" s="13"/>
      <c r="D235" s="165"/>
      <c r="E235" s="67"/>
      <c r="F235" s="17"/>
      <c r="G235" s="67"/>
      <c r="H235" s="67"/>
      <c r="I235" s="138"/>
      <c r="J235" s="138"/>
      <c r="K235" s="79"/>
      <c r="O235" s="188"/>
      <c r="P235" s="188"/>
      <c r="Q235" s="188"/>
    </row>
    <row r="236" spans="1:17" hidden="1" x14ac:dyDescent="0.25">
      <c r="A236" s="167"/>
      <c r="B236" s="10"/>
      <c r="C236" s="13"/>
      <c r="D236" s="165"/>
      <c r="F236" s="17"/>
      <c r="I236" s="138"/>
      <c r="J236" s="138"/>
    </row>
    <row r="237" spans="1:17" hidden="1" x14ac:dyDescent="0.25">
      <c r="A237" s="144"/>
      <c r="B237" s="145" t="s">
        <v>20</v>
      </c>
      <c r="C237" s="144" t="s">
        <v>21</v>
      </c>
      <c r="D237" s="146">
        <f>SUM(D234:D236)</f>
        <v>0</v>
      </c>
      <c r="F237" s="17"/>
      <c r="I237" s="135">
        <f>SUM(I234:I236)</f>
        <v>0</v>
      </c>
      <c r="J237" s="135">
        <f>SUM(J234:J236)</f>
        <v>0</v>
      </c>
    </row>
    <row r="238" spans="1:17" hidden="1" x14ac:dyDescent="0.25">
      <c r="A238" s="30"/>
      <c r="B238" s="31"/>
      <c r="C238" s="30"/>
      <c r="D238" s="30"/>
      <c r="E238" s="30"/>
      <c r="F238" s="30"/>
    </row>
    <row r="239" spans="1:17" hidden="1" x14ac:dyDescent="0.25">
      <c r="A239" s="861" t="s">
        <v>169</v>
      </c>
      <c r="B239" s="861"/>
      <c r="C239" s="861"/>
      <c r="D239" s="861"/>
      <c r="E239" s="861"/>
      <c r="F239" s="861"/>
      <c r="G239" s="861"/>
      <c r="H239" s="861"/>
      <c r="I239" s="861"/>
      <c r="J239" s="861"/>
    </row>
    <row r="240" spans="1:17" hidden="1" x14ac:dyDescent="0.25">
      <c r="A240" s="862"/>
      <c r="B240" s="862"/>
      <c r="C240" s="862"/>
      <c r="D240" s="862"/>
      <c r="E240" s="862"/>
      <c r="F240" s="862"/>
      <c r="I240" s="850" t="s">
        <v>172</v>
      </c>
      <c r="J240" s="850"/>
    </row>
    <row r="241" spans="1:17" ht="56.25" hidden="1" x14ac:dyDescent="0.25">
      <c r="A241" s="167" t="s">
        <v>24</v>
      </c>
      <c r="B241" s="167" t="s">
        <v>14</v>
      </c>
      <c r="C241" s="167" t="s">
        <v>78</v>
      </c>
      <c r="D241" s="167" t="s">
        <v>27</v>
      </c>
      <c r="E241" s="167" t="s">
        <v>79</v>
      </c>
      <c r="F241" s="167" t="s">
        <v>7</v>
      </c>
      <c r="I241" s="133" t="s">
        <v>115</v>
      </c>
      <c r="J241" s="133" t="s">
        <v>173</v>
      </c>
      <c r="K241" s="81"/>
    </row>
    <row r="242" spans="1:17" hidden="1" x14ac:dyDescent="0.25">
      <c r="A242" s="113">
        <v>1</v>
      </c>
      <c r="B242" s="113">
        <v>2</v>
      </c>
      <c r="C242" s="113">
        <v>3</v>
      </c>
      <c r="D242" s="113">
        <v>4</v>
      </c>
      <c r="E242" s="113">
        <v>5</v>
      </c>
      <c r="F242" s="113">
        <v>6</v>
      </c>
      <c r="G242" s="78"/>
      <c r="H242" s="78"/>
      <c r="I242" s="138"/>
      <c r="J242" s="138"/>
    </row>
    <row r="243" spans="1:17" hidden="1" x14ac:dyDescent="0.25">
      <c r="A243" s="167">
        <v>1</v>
      </c>
      <c r="B243" s="10"/>
      <c r="C243" s="167"/>
      <c r="D243" s="167"/>
      <c r="E243" s="165" t="e">
        <f>F243/D243</f>
        <v>#DIV/0!</v>
      </c>
      <c r="F243" s="165"/>
      <c r="I243" s="138"/>
      <c r="J243" s="138"/>
    </row>
    <row r="244" spans="1:17" s="78" customFormat="1" hidden="1" x14ac:dyDescent="0.25">
      <c r="A244" s="167">
        <v>2</v>
      </c>
      <c r="B244" s="10"/>
      <c r="C244" s="14"/>
      <c r="D244" s="14"/>
      <c r="E244" s="165" t="e">
        <f t="shared" ref="E244:E245" si="3">F244/D244</f>
        <v>#DIV/0!</v>
      </c>
      <c r="F244" s="165"/>
      <c r="G244" s="67"/>
      <c r="H244" s="67"/>
      <c r="I244" s="138"/>
      <c r="J244" s="138"/>
      <c r="K244" s="79"/>
      <c r="O244" s="188"/>
      <c r="P244" s="188"/>
      <c r="Q244" s="188"/>
    </row>
    <row r="245" spans="1:17" hidden="1" x14ac:dyDescent="0.25">
      <c r="A245" s="167">
        <v>3</v>
      </c>
      <c r="B245" s="10"/>
      <c r="C245" s="167"/>
      <c r="D245" s="167"/>
      <c r="E245" s="165" t="e">
        <f t="shared" si="3"/>
        <v>#DIV/0!</v>
      </c>
      <c r="F245" s="165"/>
      <c r="I245" s="138"/>
      <c r="J245" s="138"/>
    </row>
    <row r="246" spans="1:17" hidden="1" x14ac:dyDescent="0.25">
      <c r="A246" s="144"/>
      <c r="B246" s="145" t="s">
        <v>20</v>
      </c>
      <c r="C246" s="144" t="s">
        <v>21</v>
      </c>
      <c r="D246" s="144" t="s">
        <v>21</v>
      </c>
      <c r="E246" s="144" t="s">
        <v>21</v>
      </c>
      <c r="F246" s="146">
        <f>F245+F244+F243</f>
        <v>0</v>
      </c>
      <c r="I246" s="135">
        <f>SUM(I243:I245)</f>
        <v>0</v>
      </c>
      <c r="J246" s="135">
        <f>SUM(J243:J245)</f>
        <v>0</v>
      </c>
    </row>
    <row r="247" spans="1:17" hidden="1" x14ac:dyDescent="0.25">
      <c r="A247" s="30"/>
      <c r="B247" s="31"/>
      <c r="C247" s="30"/>
      <c r="D247" s="30"/>
      <c r="E247" s="30"/>
      <c r="F247" s="30"/>
    </row>
    <row r="248" spans="1:17" hidden="1" x14ac:dyDescent="0.25">
      <c r="A248" s="30"/>
      <c r="B248" s="31"/>
      <c r="C248" s="30"/>
      <c r="D248" s="30"/>
      <c r="E248" s="30"/>
      <c r="F248" s="30"/>
    </row>
    <row r="249" spans="1:17" x14ac:dyDescent="0.25">
      <c r="A249" s="863" t="s">
        <v>181</v>
      </c>
      <c r="B249" s="863"/>
      <c r="C249" s="863"/>
      <c r="D249" s="863"/>
      <c r="E249" s="863"/>
      <c r="F249" s="863"/>
      <c r="G249" s="863"/>
      <c r="H249" s="863"/>
      <c r="I249" s="863"/>
      <c r="J249" s="863"/>
    </row>
    <row r="250" spans="1:17" x14ac:dyDescent="0.25">
      <c r="A250" s="30"/>
      <c r="B250" s="31"/>
      <c r="C250" s="30"/>
      <c r="D250" s="30"/>
      <c r="E250" s="30"/>
      <c r="F250" s="30"/>
    </row>
    <row r="251" spans="1:17" hidden="1" x14ac:dyDescent="0.25">
      <c r="A251" s="865" t="s">
        <v>142</v>
      </c>
      <c r="B251" s="865"/>
      <c r="C251" s="865"/>
      <c r="D251" s="865"/>
      <c r="E251" s="865"/>
      <c r="F251" s="865"/>
      <c r="G251" s="865"/>
      <c r="H251" s="865"/>
      <c r="I251" s="865"/>
      <c r="J251" s="865"/>
      <c r="K251" s="123"/>
    </row>
    <row r="252" spans="1:17" hidden="1" x14ac:dyDescent="0.25">
      <c r="A252" s="166"/>
      <c r="B252" s="34"/>
      <c r="C252" s="166"/>
      <c r="D252" s="166"/>
      <c r="E252" s="166"/>
      <c r="F252" s="166"/>
      <c r="I252" s="850" t="s">
        <v>172</v>
      </c>
      <c r="J252" s="850"/>
    </row>
    <row r="253" spans="1:17" ht="69.75" hidden="1" x14ac:dyDescent="0.25">
      <c r="A253" s="167" t="s">
        <v>24</v>
      </c>
      <c r="B253" s="167" t="s">
        <v>14</v>
      </c>
      <c r="C253" s="167" t="s">
        <v>65</v>
      </c>
      <c r="D253" s="167" t="s">
        <v>59</v>
      </c>
      <c r="E253" s="167" t="s">
        <v>60</v>
      </c>
      <c r="F253" s="167" t="s">
        <v>159</v>
      </c>
      <c r="I253" s="133" t="s">
        <v>115</v>
      </c>
      <c r="J253" s="133" t="s">
        <v>173</v>
      </c>
      <c r="K253" s="122"/>
    </row>
    <row r="254" spans="1:17" hidden="1" x14ac:dyDescent="0.25">
      <c r="A254" s="113">
        <v>1</v>
      </c>
      <c r="B254" s="113">
        <v>2</v>
      </c>
      <c r="C254" s="113">
        <v>3</v>
      </c>
      <c r="D254" s="113">
        <v>4</v>
      </c>
      <c r="E254" s="113">
        <v>5</v>
      </c>
      <c r="F254" s="113">
        <v>6</v>
      </c>
      <c r="G254" s="78"/>
      <c r="H254" s="78"/>
      <c r="I254" s="138"/>
      <c r="J254" s="138"/>
    </row>
    <row r="255" spans="1:17" hidden="1" x14ac:dyDescent="0.25">
      <c r="A255" s="167">
        <v>1</v>
      </c>
      <c r="B255" s="10" t="s">
        <v>61</v>
      </c>
      <c r="C255" s="167"/>
      <c r="D255" s="167"/>
      <c r="E255" s="165" t="e">
        <f>F255/D255/C255</f>
        <v>#DIV/0!</v>
      </c>
      <c r="F255" s="165"/>
      <c r="I255" s="138"/>
      <c r="J255" s="138"/>
    </row>
    <row r="256" spans="1:17" s="78" customFormat="1" ht="69.75" hidden="1" x14ac:dyDescent="0.25">
      <c r="A256" s="167">
        <v>2</v>
      </c>
      <c r="B256" s="10" t="s">
        <v>62</v>
      </c>
      <c r="C256" s="167"/>
      <c r="D256" s="167"/>
      <c r="E256" s="165" t="e">
        <f t="shared" ref="E256:E260" si="4">F256/D256/C256</f>
        <v>#DIV/0!</v>
      </c>
      <c r="F256" s="165"/>
      <c r="G256" s="67"/>
      <c r="H256" s="67"/>
      <c r="I256" s="138"/>
      <c r="J256" s="138"/>
      <c r="K256" s="79"/>
      <c r="O256" s="188"/>
      <c r="P256" s="188"/>
      <c r="Q256" s="188"/>
    </row>
    <row r="257" spans="1:17" ht="69.75" hidden="1" x14ac:dyDescent="0.25">
      <c r="A257" s="167">
        <v>3</v>
      </c>
      <c r="B257" s="10" t="s">
        <v>63</v>
      </c>
      <c r="C257" s="167"/>
      <c r="D257" s="167"/>
      <c r="E257" s="165" t="e">
        <f t="shared" si="4"/>
        <v>#DIV/0!</v>
      </c>
      <c r="F257" s="165"/>
      <c r="I257" s="138"/>
      <c r="J257" s="138"/>
    </row>
    <row r="258" spans="1:17" hidden="1" x14ac:dyDescent="0.25">
      <c r="A258" s="167">
        <v>4</v>
      </c>
      <c r="B258" s="10" t="s">
        <v>64</v>
      </c>
      <c r="C258" s="167"/>
      <c r="D258" s="167"/>
      <c r="E258" s="165" t="e">
        <f t="shared" si="4"/>
        <v>#DIV/0!</v>
      </c>
      <c r="F258" s="165"/>
      <c r="I258" s="140"/>
      <c r="J258" s="140"/>
    </row>
    <row r="259" spans="1:17" ht="116.25" hidden="1" x14ac:dyDescent="0.25">
      <c r="A259" s="167">
        <v>5</v>
      </c>
      <c r="B259" s="10" t="s">
        <v>90</v>
      </c>
      <c r="C259" s="167"/>
      <c r="D259" s="167"/>
      <c r="E259" s="165" t="e">
        <f t="shared" si="4"/>
        <v>#DIV/0!</v>
      </c>
      <c r="F259" s="165"/>
      <c r="I259" s="138"/>
      <c r="J259" s="138"/>
    </row>
    <row r="260" spans="1:17" hidden="1" x14ac:dyDescent="0.25">
      <c r="A260" s="167">
        <v>6</v>
      </c>
      <c r="B260" s="10" t="s">
        <v>91</v>
      </c>
      <c r="C260" s="167"/>
      <c r="D260" s="167"/>
      <c r="E260" s="165" t="e">
        <f t="shared" si="4"/>
        <v>#DIV/0!</v>
      </c>
      <c r="F260" s="165"/>
      <c r="I260" s="138"/>
      <c r="J260" s="138"/>
    </row>
    <row r="261" spans="1:17" hidden="1" x14ac:dyDescent="0.25">
      <c r="A261" s="144"/>
      <c r="B261" s="145" t="s">
        <v>20</v>
      </c>
      <c r="C261" s="144" t="s">
        <v>21</v>
      </c>
      <c r="D261" s="144" t="s">
        <v>21</v>
      </c>
      <c r="E261" s="144" t="s">
        <v>21</v>
      </c>
      <c r="F261" s="146">
        <f>F260+F259+F258+F257+F256+F255</f>
        <v>0</v>
      </c>
      <c r="I261" s="135">
        <f>SUM(I255:I260)</f>
        <v>0</v>
      </c>
      <c r="J261" s="135">
        <f>SUM(J255:J260)</f>
        <v>0</v>
      </c>
    </row>
    <row r="262" spans="1:17" hidden="1" x14ac:dyDescent="0.25">
      <c r="A262" s="17"/>
      <c r="B262" s="11"/>
      <c r="C262" s="17"/>
      <c r="D262" s="17"/>
      <c r="E262" s="17"/>
      <c r="F262" s="17"/>
    </row>
    <row r="263" spans="1:17" hidden="1" x14ac:dyDescent="0.25">
      <c r="A263" s="865" t="s">
        <v>143</v>
      </c>
      <c r="B263" s="865"/>
      <c r="C263" s="865"/>
      <c r="D263" s="865"/>
      <c r="E263" s="865"/>
      <c r="F263" s="865"/>
      <c r="G263" s="865"/>
      <c r="H263" s="865"/>
      <c r="I263" s="865"/>
      <c r="J263" s="865"/>
    </row>
    <row r="264" spans="1:17" hidden="1" x14ac:dyDescent="0.25">
      <c r="A264" s="163"/>
      <c r="B264" s="24"/>
      <c r="C264" s="163"/>
      <c r="D264" s="163"/>
      <c r="E264" s="163"/>
      <c r="F264" s="17"/>
      <c r="I264" s="850" t="s">
        <v>172</v>
      </c>
      <c r="J264" s="850"/>
    </row>
    <row r="265" spans="1:17" ht="69.75" hidden="1" x14ac:dyDescent="0.25">
      <c r="A265" s="167" t="s">
        <v>24</v>
      </c>
      <c r="B265" s="167" t="s">
        <v>14</v>
      </c>
      <c r="C265" s="167" t="s">
        <v>66</v>
      </c>
      <c r="D265" s="167" t="s">
        <v>145</v>
      </c>
      <c r="E265" s="169" t="s">
        <v>107</v>
      </c>
      <c r="F265" s="167" t="s">
        <v>144</v>
      </c>
      <c r="I265" s="133" t="s">
        <v>115</v>
      </c>
      <c r="J265" s="133" t="s">
        <v>173</v>
      </c>
      <c r="K265" s="122"/>
    </row>
    <row r="266" spans="1:17" hidden="1" x14ac:dyDescent="0.25">
      <c r="A266" s="113">
        <v>1</v>
      </c>
      <c r="B266" s="113">
        <v>2</v>
      </c>
      <c r="C266" s="113">
        <v>3</v>
      </c>
      <c r="D266" s="113">
        <v>4</v>
      </c>
      <c r="E266" s="1">
        <v>5</v>
      </c>
      <c r="F266" s="113">
        <v>6</v>
      </c>
      <c r="G266" s="78"/>
      <c r="H266" s="78"/>
      <c r="I266" s="132"/>
      <c r="J266" s="132"/>
    </row>
    <row r="267" spans="1:17" ht="46.5" hidden="1" x14ac:dyDescent="0.25">
      <c r="A267" s="167">
        <v>1</v>
      </c>
      <c r="B267" s="10" t="s">
        <v>87</v>
      </c>
      <c r="C267" s="167"/>
      <c r="D267" s="165" t="e">
        <f>F267/C267</f>
        <v>#DIV/0!</v>
      </c>
      <c r="E267" s="169" t="s">
        <v>12</v>
      </c>
      <c r="F267" s="165"/>
      <c r="I267" s="138"/>
      <c r="J267" s="138"/>
    </row>
    <row r="268" spans="1:17" s="78" customFormat="1" ht="46.5" hidden="1" x14ac:dyDescent="0.25">
      <c r="A268" s="167">
        <v>2</v>
      </c>
      <c r="B268" s="10" t="s">
        <v>198</v>
      </c>
      <c r="C268" s="167" t="s">
        <v>12</v>
      </c>
      <c r="D268" s="165"/>
      <c r="E268" s="169" t="e">
        <f>F268/D268</f>
        <v>#DIV/0!</v>
      </c>
      <c r="F268" s="165"/>
      <c r="G268" s="67"/>
      <c r="H268" s="67"/>
      <c r="I268" s="138"/>
      <c r="J268" s="138"/>
      <c r="K268" s="79"/>
      <c r="O268" s="188"/>
      <c r="P268" s="188"/>
      <c r="Q268" s="188"/>
    </row>
    <row r="269" spans="1:17" hidden="1" x14ac:dyDescent="0.25">
      <c r="A269" s="144"/>
      <c r="B269" s="145" t="s">
        <v>20</v>
      </c>
      <c r="C269" s="144" t="s">
        <v>12</v>
      </c>
      <c r="D269" s="144" t="s">
        <v>12</v>
      </c>
      <c r="E269" s="144" t="s">
        <v>12</v>
      </c>
      <c r="F269" s="146">
        <f>F267+F268</f>
        <v>0</v>
      </c>
      <c r="I269" s="131">
        <f>SUM(I267:I268)</f>
        <v>0</v>
      </c>
      <c r="J269" s="131">
        <f>SUM(J267:J268)</f>
        <v>0</v>
      </c>
    </row>
    <row r="270" spans="1:17" hidden="1" x14ac:dyDescent="0.25">
      <c r="A270" s="17"/>
      <c r="B270" s="11"/>
      <c r="C270" s="17"/>
      <c r="D270" s="17"/>
      <c r="E270" s="17"/>
      <c r="F270" s="17"/>
    </row>
    <row r="271" spans="1:17" hidden="1" x14ac:dyDescent="0.25">
      <c r="A271" s="861" t="s">
        <v>146</v>
      </c>
      <c r="B271" s="861"/>
      <c r="C271" s="861"/>
      <c r="D271" s="861"/>
      <c r="E271" s="861"/>
      <c r="F271" s="861"/>
      <c r="G271" s="861"/>
      <c r="H271" s="861"/>
      <c r="I271" s="861"/>
      <c r="J271" s="861"/>
    </row>
    <row r="272" spans="1:17" hidden="1" x14ac:dyDescent="0.25">
      <c r="A272" s="172"/>
      <c r="B272" s="172"/>
      <c r="C272" s="172"/>
      <c r="D272" s="172"/>
      <c r="E272" s="172"/>
      <c r="F272" s="172"/>
      <c r="G272" s="172"/>
      <c r="H272" s="172"/>
      <c r="I272" s="850" t="s">
        <v>172</v>
      </c>
      <c r="J272" s="850"/>
    </row>
    <row r="273" spans="1:17" s="17" customFormat="1" ht="69.75" hidden="1" x14ac:dyDescent="0.25">
      <c r="A273" s="167" t="s">
        <v>24</v>
      </c>
      <c r="B273" s="167" t="s">
        <v>0</v>
      </c>
      <c r="C273" s="167" t="s">
        <v>69</v>
      </c>
      <c r="D273" s="167" t="s">
        <v>67</v>
      </c>
      <c r="E273" s="167" t="s">
        <v>70</v>
      </c>
      <c r="F273" s="167" t="s">
        <v>7</v>
      </c>
      <c r="I273" s="133" t="s">
        <v>115</v>
      </c>
      <c r="J273" s="133" t="s">
        <v>173</v>
      </c>
      <c r="K273" s="81"/>
      <c r="O273" s="20"/>
      <c r="P273" s="20"/>
      <c r="Q273" s="20"/>
    </row>
    <row r="274" spans="1:17" s="17" customFormat="1" hidden="1" x14ac:dyDescent="0.25">
      <c r="A274" s="113">
        <v>1</v>
      </c>
      <c r="B274" s="113">
        <v>2</v>
      </c>
      <c r="C274" s="113">
        <v>4</v>
      </c>
      <c r="D274" s="113">
        <v>5</v>
      </c>
      <c r="E274" s="113">
        <v>6</v>
      </c>
      <c r="F274" s="113">
        <v>7</v>
      </c>
      <c r="G274" s="1"/>
      <c r="H274" s="1"/>
      <c r="I274" s="135"/>
      <c r="J274" s="135"/>
      <c r="K274" s="19"/>
      <c r="O274" s="20"/>
      <c r="P274" s="20"/>
      <c r="Q274" s="20"/>
    </row>
    <row r="275" spans="1:17" s="17" customFormat="1" hidden="1" x14ac:dyDescent="0.25">
      <c r="A275" s="167">
        <v>1</v>
      </c>
      <c r="B275" s="10" t="s">
        <v>92</v>
      </c>
      <c r="C275" s="165" t="e">
        <f>F275/D275</f>
        <v>#DIV/0!</v>
      </c>
      <c r="D275" s="165"/>
      <c r="E275" s="165"/>
      <c r="F275" s="165"/>
      <c r="I275" s="138"/>
      <c r="J275" s="138"/>
      <c r="K275" s="19"/>
      <c r="O275" s="20"/>
      <c r="P275" s="20"/>
      <c r="Q275" s="20"/>
    </row>
    <row r="276" spans="1:17" s="1" customFormat="1" hidden="1" x14ac:dyDescent="0.25">
      <c r="A276" s="167">
        <v>2</v>
      </c>
      <c r="B276" s="10" t="s">
        <v>68</v>
      </c>
      <c r="C276" s="165" t="e">
        <f t="shared" ref="C276:C279" si="5">F276/D276</f>
        <v>#DIV/0!</v>
      </c>
      <c r="D276" s="165"/>
      <c r="E276" s="165"/>
      <c r="F276" s="165"/>
      <c r="G276" s="17"/>
      <c r="H276" s="17"/>
      <c r="I276" s="138"/>
      <c r="J276" s="138"/>
      <c r="K276" s="104"/>
      <c r="O276" s="191"/>
      <c r="P276" s="191"/>
      <c r="Q276" s="191"/>
    </row>
    <row r="277" spans="1:17" s="17" customFormat="1" hidden="1" x14ac:dyDescent="0.25">
      <c r="A277" s="167">
        <v>3</v>
      </c>
      <c r="B277" s="10" t="s">
        <v>93</v>
      </c>
      <c r="C277" s="165" t="e">
        <f t="shared" si="5"/>
        <v>#DIV/0!</v>
      </c>
      <c r="D277" s="165"/>
      <c r="E277" s="165"/>
      <c r="F277" s="165"/>
      <c r="I277" s="138"/>
      <c r="J277" s="138"/>
      <c r="K277" s="19"/>
      <c r="O277" s="20"/>
      <c r="P277" s="20"/>
      <c r="Q277" s="20"/>
    </row>
    <row r="278" spans="1:17" s="17" customFormat="1" hidden="1" x14ac:dyDescent="0.25">
      <c r="A278" s="167">
        <v>4</v>
      </c>
      <c r="B278" s="10" t="s">
        <v>94</v>
      </c>
      <c r="C278" s="165" t="e">
        <f t="shared" si="5"/>
        <v>#DIV/0!</v>
      </c>
      <c r="D278" s="165"/>
      <c r="E278" s="165"/>
      <c r="F278" s="165"/>
      <c r="I278" s="138"/>
      <c r="J278" s="138"/>
      <c r="K278" s="19"/>
      <c r="O278" s="20"/>
      <c r="P278" s="20"/>
      <c r="Q278" s="20"/>
    </row>
    <row r="279" spans="1:17" s="17" customFormat="1" hidden="1" x14ac:dyDescent="0.25">
      <c r="A279" s="167">
        <v>5</v>
      </c>
      <c r="B279" s="10" t="s">
        <v>192</v>
      </c>
      <c r="C279" s="165" t="e">
        <f t="shared" si="5"/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7" customFormat="1" hidden="1" x14ac:dyDescent="0.25">
      <c r="A280" s="144"/>
      <c r="B280" s="145" t="s">
        <v>20</v>
      </c>
      <c r="C280" s="144" t="s">
        <v>21</v>
      </c>
      <c r="D280" s="144" t="s">
        <v>21</v>
      </c>
      <c r="E280" s="144" t="s">
        <v>21</v>
      </c>
      <c r="F280" s="146">
        <f>SUM(F275:F279)</f>
        <v>0</v>
      </c>
      <c r="I280" s="135">
        <f>SUM(I275:I279)</f>
        <v>0</v>
      </c>
      <c r="J280" s="135">
        <f>SUM(J275:J279)</f>
        <v>0</v>
      </c>
      <c r="K280" s="19"/>
      <c r="O280" s="20"/>
      <c r="P280" s="20"/>
      <c r="Q280" s="20"/>
    </row>
    <row r="281" spans="1:17" s="17" customFormat="1" hidden="1" x14ac:dyDescent="0.25">
      <c r="B281" s="11"/>
      <c r="G281" s="67"/>
      <c r="H281" s="67"/>
      <c r="I281" s="67"/>
      <c r="J281" s="67"/>
      <c r="K281" s="19"/>
      <c r="O281" s="20"/>
      <c r="P281" s="20"/>
      <c r="Q281" s="20"/>
    </row>
    <row r="282" spans="1:17" s="17" customFormat="1" hidden="1" x14ac:dyDescent="0.25">
      <c r="A282" s="866" t="s">
        <v>140</v>
      </c>
      <c r="B282" s="866"/>
      <c r="C282" s="866"/>
      <c r="D282" s="866"/>
      <c r="E282" s="866"/>
      <c r="F282" s="866"/>
      <c r="G282" s="866"/>
      <c r="H282" s="866"/>
      <c r="I282" s="866"/>
      <c r="J282" s="866"/>
      <c r="K282" s="19"/>
      <c r="O282" s="20"/>
      <c r="P282" s="20"/>
      <c r="Q282" s="20"/>
    </row>
    <row r="283" spans="1:17" hidden="1" x14ac:dyDescent="0.25">
      <c r="A283" s="32"/>
      <c r="B283" s="11"/>
      <c r="C283" s="17"/>
      <c r="D283" s="17"/>
      <c r="E283" s="17"/>
      <c r="F283" s="17"/>
      <c r="I283" s="850" t="s">
        <v>172</v>
      </c>
      <c r="J283" s="850"/>
    </row>
    <row r="284" spans="1:17" ht="69.75" hidden="1" x14ac:dyDescent="0.25">
      <c r="A284" s="167" t="s">
        <v>24</v>
      </c>
      <c r="B284" s="167" t="s">
        <v>14</v>
      </c>
      <c r="C284" s="167" t="s">
        <v>71</v>
      </c>
      <c r="D284" s="167" t="s">
        <v>72</v>
      </c>
      <c r="E284" s="167" t="s">
        <v>147</v>
      </c>
      <c r="I284" s="133" t="s">
        <v>115</v>
      </c>
      <c r="J284" s="133" t="s">
        <v>173</v>
      </c>
      <c r="K284" s="127"/>
    </row>
    <row r="285" spans="1:17" hidden="1" x14ac:dyDescent="0.25">
      <c r="A285" s="113">
        <v>1</v>
      </c>
      <c r="B285" s="113">
        <v>2</v>
      </c>
      <c r="C285" s="113">
        <v>3</v>
      </c>
      <c r="D285" s="113">
        <v>4</v>
      </c>
      <c r="E285" s="113">
        <v>5</v>
      </c>
      <c r="F285" s="78"/>
      <c r="G285" s="78"/>
      <c r="H285" s="78"/>
      <c r="I285" s="135"/>
      <c r="J285" s="135"/>
    </row>
    <row r="286" spans="1:17" ht="30.75" hidden="1" customHeight="1" x14ac:dyDescent="0.25">
      <c r="A286" s="167">
        <v>1</v>
      </c>
      <c r="B286" s="10"/>
      <c r="C286" s="167">
        <v>1</v>
      </c>
      <c r="D286" s="13">
        <v>1</v>
      </c>
      <c r="E286" s="165"/>
      <c r="I286" s="138"/>
      <c r="J286" s="138"/>
    </row>
    <row r="287" spans="1:17" s="78" customFormat="1" hidden="1" x14ac:dyDescent="0.25">
      <c r="A287" s="167">
        <v>2</v>
      </c>
      <c r="B287" s="10"/>
      <c r="C287" s="167"/>
      <c r="D287" s="13"/>
      <c r="E287" s="165"/>
      <c r="F287" s="67"/>
      <c r="G287" s="67"/>
      <c r="H287" s="67"/>
      <c r="I287" s="138"/>
      <c r="J287" s="138"/>
      <c r="K287" s="79"/>
      <c r="O287" s="188"/>
      <c r="P287" s="188"/>
      <c r="Q287" s="188"/>
    </row>
    <row r="288" spans="1:17" hidden="1" x14ac:dyDescent="0.25">
      <c r="A288" s="167">
        <v>3</v>
      </c>
      <c r="B288" s="10"/>
      <c r="C288" s="167"/>
      <c r="D288" s="13"/>
      <c r="E288" s="165"/>
      <c r="I288" s="138"/>
      <c r="J288" s="138"/>
      <c r="P288" s="106"/>
      <c r="Q288" s="195"/>
    </row>
    <row r="289" spans="1:17" hidden="1" x14ac:dyDescent="0.25">
      <c r="A289" s="167">
        <v>4</v>
      </c>
      <c r="B289" s="10"/>
      <c r="C289" s="167"/>
      <c r="D289" s="13"/>
      <c r="E289" s="165"/>
      <c r="I289" s="138"/>
      <c r="J289" s="138"/>
      <c r="P289" s="106"/>
      <c r="Q289" s="195"/>
    </row>
    <row r="290" spans="1:17" hidden="1" x14ac:dyDescent="0.25">
      <c r="A290" s="144"/>
      <c r="B290" s="145" t="s">
        <v>20</v>
      </c>
      <c r="C290" s="144" t="s">
        <v>21</v>
      </c>
      <c r="D290" s="144" t="s">
        <v>21</v>
      </c>
      <c r="E290" s="146">
        <f>SUM(E286:E289)</f>
        <v>0</v>
      </c>
      <c r="I290" s="135">
        <f>SUM(I286:I289)</f>
        <v>0</v>
      </c>
      <c r="J290" s="135">
        <f>SUM(J286:J289)</f>
        <v>0</v>
      </c>
      <c r="P290" s="106"/>
      <c r="Q290" s="195"/>
    </row>
    <row r="291" spans="1:17" hidden="1" x14ac:dyDescent="0.25">
      <c r="A291" s="17"/>
      <c r="B291" s="11"/>
      <c r="C291" s="17"/>
      <c r="D291" s="17"/>
      <c r="E291" s="17"/>
      <c r="F291" s="17"/>
      <c r="P291" s="106"/>
      <c r="Q291" s="195"/>
    </row>
    <row r="292" spans="1:17" hidden="1" x14ac:dyDescent="0.25">
      <c r="A292" s="860" t="s">
        <v>118</v>
      </c>
      <c r="B292" s="860"/>
      <c r="C292" s="860"/>
      <c r="D292" s="860"/>
      <c r="E292" s="860"/>
      <c r="F292" s="860"/>
      <c r="G292" s="860"/>
      <c r="H292" s="860"/>
      <c r="I292" s="860"/>
      <c r="J292" s="860"/>
      <c r="P292" s="106"/>
    </row>
    <row r="293" spans="1:17" hidden="1" x14ac:dyDescent="0.25">
      <c r="A293" s="30"/>
      <c r="B293" s="11"/>
      <c r="C293" s="17"/>
      <c r="D293" s="17"/>
      <c r="E293" s="17"/>
      <c r="F293" s="17"/>
      <c r="P293" s="106"/>
    </row>
    <row r="294" spans="1:17" hidden="1" x14ac:dyDescent="0.25">
      <c r="A294" s="30"/>
      <c r="B294" s="11"/>
      <c r="C294" s="17"/>
      <c r="D294" s="17"/>
      <c r="E294" s="17"/>
      <c r="F294" s="17"/>
      <c r="I294" s="850" t="s">
        <v>172</v>
      </c>
      <c r="J294" s="850"/>
      <c r="K294" s="128"/>
    </row>
    <row r="295" spans="1:17" ht="69.75" hidden="1" x14ac:dyDescent="0.25">
      <c r="A295" s="167" t="s">
        <v>24</v>
      </c>
      <c r="B295" s="167" t="s">
        <v>14</v>
      </c>
      <c r="C295" s="167" t="s">
        <v>74</v>
      </c>
      <c r="D295" s="167" t="s">
        <v>117</v>
      </c>
      <c r="F295" s="17"/>
      <c r="I295" s="133" t="s">
        <v>115</v>
      </c>
      <c r="J295" s="133" t="s">
        <v>173</v>
      </c>
      <c r="P295" s="106"/>
    </row>
    <row r="296" spans="1:17" hidden="1" x14ac:dyDescent="0.25">
      <c r="A296" s="113">
        <v>1</v>
      </c>
      <c r="B296" s="113">
        <v>2</v>
      </c>
      <c r="C296" s="113">
        <v>3</v>
      </c>
      <c r="D296" s="113">
        <v>4</v>
      </c>
      <c r="E296" s="78"/>
      <c r="F296" s="1"/>
      <c r="G296" s="78"/>
      <c r="H296" s="78"/>
      <c r="I296" s="135"/>
      <c r="J296" s="135"/>
      <c r="P296" s="106"/>
    </row>
    <row r="297" spans="1:17" hidden="1" x14ac:dyDescent="0.25">
      <c r="A297" s="167"/>
      <c r="B297" s="15"/>
      <c r="C297" s="13"/>
      <c r="D297" s="165"/>
      <c r="F297" s="17"/>
      <c r="I297" s="138"/>
      <c r="J297" s="138"/>
      <c r="P297" s="106"/>
    </row>
    <row r="298" spans="1:17" s="78" customFormat="1" hidden="1" x14ac:dyDescent="0.25">
      <c r="A298" s="167"/>
      <c r="B298" s="15"/>
      <c r="C298" s="13"/>
      <c r="D298" s="165"/>
      <c r="E298" s="67"/>
      <c r="F298" s="36"/>
      <c r="G298" s="67"/>
      <c r="H298" s="67"/>
      <c r="I298" s="138"/>
      <c r="J298" s="138"/>
      <c r="K298" s="79"/>
      <c r="O298" s="188"/>
      <c r="P298" s="186"/>
      <c r="Q298" s="188"/>
    </row>
    <row r="299" spans="1:17" hidden="1" x14ac:dyDescent="0.25">
      <c r="A299" s="167"/>
      <c r="B299" s="15"/>
      <c r="C299" s="13"/>
      <c r="D299" s="165"/>
      <c r="F299" s="17"/>
      <c r="I299" s="138"/>
      <c r="J299" s="138"/>
      <c r="P299" s="106"/>
      <c r="Q299" s="195"/>
    </row>
    <row r="300" spans="1:17" hidden="1" x14ac:dyDescent="0.25">
      <c r="A300" s="167"/>
      <c r="B300" s="15"/>
      <c r="C300" s="13"/>
      <c r="D300" s="165"/>
      <c r="F300" s="17"/>
      <c r="I300" s="138"/>
      <c r="J300" s="138"/>
      <c r="P300" s="106"/>
      <c r="Q300" s="195"/>
    </row>
    <row r="301" spans="1:17" hidden="1" x14ac:dyDescent="0.25">
      <c r="A301" s="144"/>
      <c r="B301" s="145" t="s">
        <v>20</v>
      </c>
      <c r="C301" s="144" t="s">
        <v>21</v>
      </c>
      <c r="D301" s="146">
        <f>SUM(D297:D300)</f>
        <v>0</v>
      </c>
      <c r="F301" s="17"/>
      <c r="I301" s="135">
        <f>SUM(I297:I300)</f>
        <v>0</v>
      </c>
      <c r="J301" s="135">
        <f>SUM(J297:J300)</f>
        <v>0</v>
      </c>
      <c r="P301" s="106"/>
      <c r="Q301" s="195"/>
    </row>
    <row r="302" spans="1:17" hidden="1" x14ac:dyDescent="0.25">
      <c r="A302" s="35"/>
      <c r="B302" s="11"/>
      <c r="C302" s="17"/>
      <c r="D302" s="17"/>
      <c r="E302" s="17"/>
      <c r="F302" s="17"/>
      <c r="P302" s="106"/>
      <c r="Q302" s="195"/>
    </row>
    <row r="303" spans="1:17" hidden="1" x14ac:dyDescent="0.25">
      <c r="A303" s="864" t="s">
        <v>148</v>
      </c>
      <c r="B303" s="864"/>
      <c r="C303" s="864"/>
      <c r="D303" s="864"/>
      <c r="E303" s="864"/>
      <c r="F303" s="864"/>
      <c r="G303" s="864"/>
      <c r="H303" s="864"/>
      <c r="I303" s="864"/>
      <c r="J303" s="864"/>
      <c r="P303" s="106"/>
    </row>
    <row r="304" spans="1:17" hidden="1" x14ac:dyDescent="0.25">
      <c r="A304" s="30"/>
      <c r="B304" s="11"/>
      <c r="C304" s="17"/>
      <c r="D304" s="17"/>
      <c r="E304" s="17"/>
      <c r="F304" s="17"/>
      <c r="P304" s="106"/>
    </row>
    <row r="305" spans="1:17" hidden="1" x14ac:dyDescent="0.25">
      <c r="A305" s="30"/>
      <c r="B305" s="11"/>
      <c r="C305" s="17"/>
      <c r="D305" s="17"/>
      <c r="E305" s="17"/>
      <c r="F305" s="17"/>
      <c r="I305" s="850" t="s">
        <v>172</v>
      </c>
      <c r="J305" s="850"/>
      <c r="K305" s="129"/>
      <c r="P305" s="106"/>
    </row>
    <row r="306" spans="1:17" ht="69.75" hidden="1" x14ac:dyDescent="0.25">
      <c r="A306" s="167" t="s">
        <v>24</v>
      </c>
      <c r="B306" s="167" t="s">
        <v>14</v>
      </c>
      <c r="C306" s="167" t="s">
        <v>74</v>
      </c>
      <c r="D306" s="167" t="s">
        <v>117</v>
      </c>
      <c r="F306" s="17"/>
      <c r="I306" s="133" t="s">
        <v>115</v>
      </c>
      <c r="J306" s="133" t="s">
        <v>173</v>
      </c>
      <c r="P306" s="106"/>
    </row>
    <row r="307" spans="1:17" hidden="1" x14ac:dyDescent="0.25">
      <c r="A307" s="113">
        <v>1</v>
      </c>
      <c r="B307" s="113">
        <v>2</v>
      </c>
      <c r="C307" s="113">
        <v>3</v>
      </c>
      <c r="D307" s="113">
        <v>4</v>
      </c>
      <c r="E307" s="78"/>
      <c r="F307" s="1"/>
      <c r="G307" s="78"/>
      <c r="H307" s="78"/>
      <c r="I307" s="135"/>
      <c r="J307" s="135"/>
      <c r="P307" s="106"/>
    </row>
    <row r="308" spans="1:17" hidden="1" x14ac:dyDescent="0.25">
      <c r="A308" s="167">
        <v>1</v>
      </c>
      <c r="B308" s="15"/>
      <c r="C308" s="13"/>
      <c r="D308" s="165"/>
      <c r="F308" s="17"/>
      <c r="G308" s="75"/>
      <c r="I308" s="138"/>
      <c r="J308" s="138"/>
      <c r="P308" s="106"/>
    </row>
    <row r="309" spans="1:17" s="78" customFormat="1" hidden="1" x14ac:dyDescent="0.25">
      <c r="A309" s="167">
        <v>2</v>
      </c>
      <c r="B309" s="15"/>
      <c r="C309" s="13"/>
      <c r="D309" s="165"/>
      <c r="E309" s="67"/>
      <c r="F309" s="17"/>
      <c r="G309" s="67"/>
      <c r="H309" s="67"/>
      <c r="I309" s="138"/>
      <c r="J309" s="138"/>
      <c r="K309" s="79"/>
      <c r="O309" s="188"/>
      <c r="P309" s="186"/>
      <c r="Q309" s="188"/>
    </row>
    <row r="310" spans="1:17" hidden="1" x14ac:dyDescent="0.25">
      <c r="A310" s="167"/>
      <c r="B310" s="15"/>
      <c r="C310" s="13"/>
      <c r="D310" s="165"/>
      <c r="F310" s="17"/>
      <c r="I310" s="138"/>
      <c r="J310" s="138"/>
      <c r="P310" s="106"/>
      <c r="Q310" s="195"/>
    </row>
    <row r="311" spans="1:17" hidden="1" x14ac:dyDescent="0.25">
      <c r="A311" s="167"/>
      <c r="B311" s="15"/>
      <c r="C311" s="13"/>
      <c r="D311" s="165"/>
      <c r="F311" s="17"/>
      <c r="I311" s="138"/>
      <c r="J311" s="138"/>
      <c r="P311" s="106"/>
      <c r="Q311" s="195"/>
    </row>
    <row r="312" spans="1:17" hidden="1" x14ac:dyDescent="0.25">
      <c r="A312" s="144"/>
      <c r="B312" s="145" t="s">
        <v>20</v>
      </c>
      <c r="C312" s="144" t="s">
        <v>21</v>
      </c>
      <c r="D312" s="146">
        <f>SUM(D308:D311)</f>
        <v>0</v>
      </c>
      <c r="F312" s="17"/>
      <c r="I312" s="135">
        <f>SUM(I308:I311)</f>
        <v>0</v>
      </c>
      <c r="J312" s="135">
        <f>SUM(J308:J311)</f>
        <v>0</v>
      </c>
      <c r="P312" s="106"/>
      <c r="Q312" s="195"/>
    </row>
    <row r="313" spans="1:17" x14ac:dyDescent="0.25">
      <c r="A313" s="35"/>
      <c r="B313" s="11"/>
      <c r="C313" s="17"/>
      <c r="D313" s="17"/>
      <c r="E313" s="17"/>
      <c r="F313" s="17"/>
      <c r="P313" s="106"/>
      <c r="Q313" s="195"/>
    </row>
    <row r="314" spans="1:17" x14ac:dyDescent="0.25">
      <c r="A314" s="861" t="s">
        <v>150</v>
      </c>
      <c r="B314" s="861"/>
      <c r="C314" s="861"/>
      <c r="D314" s="861"/>
      <c r="E314" s="861"/>
      <c r="F314" s="861"/>
      <c r="G314" s="861"/>
      <c r="H314" s="861"/>
      <c r="I314" s="861"/>
      <c r="J314" s="861"/>
      <c r="P314" s="106"/>
    </row>
    <row r="315" spans="1:17" x14ac:dyDescent="0.25">
      <c r="A315" s="862"/>
      <c r="B315" s="862"/>
      <c r="C315" s="862"/>
      <c r="D315" s="862"/>
      <c r="E315" s="862"/>
      <c r="F315" s="17"/>
      <c r="I315" s="850" t="s">
        <v>172</v>
      </c>
      <c r="J315" s="850"/>
      <c r="P315" s="106"/>
    </row>
    <row r="316" spans="1:17" ht="69.75" x14ac:dyDescent="0.25">
      <c r="A316" s="167" t="s">
        <v>15</v>
      </c>
      <c r="B316" s="167" t="s">
        <v>14</v>
      </c>
      <c r="C316" s="167" t="s">
        <v>27</v>
      </c>
      <c r="D316" s="167" t="s">
        <v>75</v>
      </c>
      <c r="E316" s="167" t="s">
        <v>7</v>
      </c>
      <c r="I316" s="133" t="s">
        <v>115</v>
      </c>
      <c r="J316" s="133" t="s">
        <v>173</v>
      </c>
      <c r="P316" s="106"/>
    </row>
    <row r="317" spans="1:17" x14ac:dyDescent="0.25">
      <c r="A317" s="113">
        <v>1</v>
      </c>
      <c r="B317" s="113">
        <v>2</v>
      </c>
      <c r="C317" s="113">
        <v>3</v>
      </c>
      <c r="D317" s="113">
        <v>4</v>
      </c>
      <c r="E317" s="113">
        <v>5</v>
      </c>
      <c r="F317" s="78"/>
      <c r="G317" s="78"/>
      <c r="H317" s="78"/>
      <c r="I317" s="135"/>
      <c r="J317" s="135"/>
      <c r="P317" s="106"/>
    </row>
    <row r="318" spans="1:17" ht="69.75" x14ac:dyDescent="0.25">
      <c r="A318" s="167">
        <v>1</v>
      </c>
      <c r="B318" s="10" t="s">
        <v>403</v>
      </c>
      <c r="C318" s="167">
        <v>1</v>
      </c>
      <c r="D318" s="165">
        <f>E318/C318</f>
        <v>0</v>
      </c>
      <c r="E318" s="165"/>
      <c r="I318" s="138"/>
      <c r="J318" s="138"/>
      <c r="L318" s="510"/>
      <c r="M318" s="563">
        <f>E318-L318</f>
        <v>0</v>
      </c>
      <c r="P318" s="106"/>
    </row>
    <row r="319" spans="1:17" s="78" customFormat="1" hidden="1" x14ac:dyDescent="0.25">
      <c r="A319" s="167">
        <v>2</v>
      </c>
      <c r="B319" s="10"/>
      <c r="C319" s="167">
        <v>2</v>
      </c>
      <c r="D319" s="350">
        <f>E319/C319</f>
        <v>0</v>
      </c>
      <c r="E319" s="165">
        <f>5000-5000</f>
        <v>0</v>
      </c>
      <c r="F319" s="67"/>
      <c r="G319" s="67"/>
      <c r="H319" s="67"/>
      <c r="I319" s="138"/>
      <c r="J319" s="138"/>
      <c r="K319" s="79"/>
      <c r="O319" s="188"/>
      <c r="P319" s="186"/>
      <c r="Q319" s="188"/>
    </row>
    <row r="320" spans="1:17" hidden="1" x14ac:dyDescent="0.25">
      <c r="A320" s="167"/>
      <c r="B320" s="10"/>
      <c r="C320" s="167"/>
      <c r="D320" s="165"/>
      <c r="E320" s="165"/>
      <c r="I320" s="138"/>
      <c r="J320" s="138"/>
      <c r="P320" s="106"/>
      <c r="Q320" s="195"/>
    </row>
    <row r="321" spans="1:17" hidden="1" x14ac:dyDescent="0.25">
      <c r="A321" s="167"/>
      <c r="B321" s="10"/>
      <c r="C321" s="167"/>
      <c r="D321" s="165"/>
      <c r="E321" s="165"/>
      <c r="I321" s="138"/>
      <c r="J321" s="138"/>
      <c r="P321" s="106"/>
      <c r="Q321" s="195"/>
    </row>
    <row r="322" spans="1:17" x14ac:dyDescent="0.25">
      <c r="A322" s="144"/>
      <c r="B322" s="145" t="s">
        <v>20</v>
      </c>
      <c r="C322" s="144"/>
      <c r="D322" s="144" t="s">
        <v>21</v>
      </c>
      <c r="E322" s="146">
        <f>E321+E318+E319+E320</f>
        <v>0</v>
      </c>
      <c r="I322" s="135">
        <f>SUM(I318:I321)</f>
        <v>0</v>
      </c>
      <c r="J322" s="135">
        <f>SUM(J318:J321)</f>
        <v>0</v>
      </c>
      <c r="P322" s="106"/>
      <c r="Q322" s="195"/>
    </row>
    <row r="323" spans="1:17" hidden="1" x14ac:dyDescent="0.25">
      <c r="A323" s="17"/>
      <c r="B323" s="11"/>
      <c r="C323" s="17"/>
      <c r="D323" s="17"/>
      <c r="E323" s="17"/>
      <c r="F323" s="17"/>
      <c r="P323" s="106"/>
      <c r="Q323" s="195"/>
    </row>
    <row r="324" spans="1:17" hidden="1" x14ac:dyDescent="0.25">
      <c r="A324" s="861" t="s">
        <v>151</v>
      </c>
      <c r="B324" s="861"/>
      <c r="C324" s="861"/>
      <c r="D324" s="861"/>
      <c r="E324" s="861"/>
      <c r="F324" s="861"/>
      <c r="G324" s="861"/>
      <c r="H324" s="861"/>
      <c r="I324" s="861"/>
      <c r="J324" s="861"/>
      <c r="P324" s="106"/>
    </row>
    <row r="325" spans="1:17" hidden="1" x14ac:dyDescent="0.25">
      <c r="A325" s="862"/>
      <c r="B325" s="862"/>
      <c r="C325" s="862"/>
      <c r="D325" s="862"/>
      <c r="E325" s="862"/>
      <c r="F325" s="862"/>
      <c r="I325" s="850" t="s">
        <v>172</v>
      </c>
      <c r="J325" s="850"/>
      <c r="P325" s="106"/>
    </row>
    <row r="326" spans="1:17" ht="56.25" hidden="1" x14ac:dyDescent="0.25">
      <c r="A326" s="167" t="s">
        <v>24</v>
      </c>
      <c r="B326" s="167" t="s">
        <v>14</v>
      </c>
      <c r="C326" s="167" t="s">
        <v>78</v>
      </c>
      <c r="D326" s="167" t="s">
        <v>27</v>
      </c>
      <c r="E326" s="167" t="s">
        <v>79</v>
      </c>
      <c r="F326" s="167" t="s">
        <v>7</v>
      </c>
      <c r="I326" s="133" t="s">
        <v>115</v>
      </c>
      <c r="J326" s="133" t="s">
        <v>173</v>
      </c>
      <c r="K326" s="81"/>
      <c r="L326" s="81"/>
      <c r="P326" s="106"/>
    </row>
    <row r="327" spans="1:17" hidden="1" x14ac:dyDescent="0.25">
      <c r="A327" s="113">
        <v>1</v>
      </c>
      <c r="B327" s="113">
        <v>2</v>
      </c>
      <c r="C327" s="113">
        <v>3</v>
      </c>
      <c r="D327" s="113">
        <v>4</v>
      </c>
      <c r="E327" s="113">
        <v>5</v>
      </c>
      <c r="F327" s="113">
        <v>6</v>
      </c>
      <c r="G327" s="78"/>
      <c r="H327" s="78"/>
      <c r="I327" s="135"/>
      <c r="J327" s="135"/>
      <c r="P327" s="106"/>
    </row>
    <row r="328" spans="1:17" hidden="1" x14ac:dyDescent="0.25">
      <c r="A328" s="167">
        <v>1</v>
      </c>
      <c r="B328" s="10"/>
      <c r="C328" s="167"/>
      <c r="D328" s="167"/>
      <c r="E328" s="165"/>
      <c r="F328" s="165"/>
      <c r="I328" s="138"/>
      <c r="J328" s="138"/>
      <c r="P328" s="106"/>
    </row>
    <row r="329" spans="1:17" s="78" customFormat="1" hidden="1" x14ac:dyDescent="0.25">
      <c r="A329" s="167">
        <v>2</v>
      </c>
      <c r="B329" s="10"/>
      <c r="C329" s="167"/>
      <c r="D329" s="167"/>
      <c r="E329" s="165"/>
      <c r="F329" s="165"/>
      <c r="G329" s="67"/>
      <c r="H329" s="67"/>
      <c r="I329" s="138"/>
      <c r="J329" s="138"/>
      <c r="K329" s="79"/>
      <c r="O329" s="188"/>
      <c r="P329" s="186"/>
      <c r="Q329" s="188"/>
    </row>
    <row r="330" spans="1:17" hidden="1" x14ac:dyDescent="0.25">
      <c r="A330" s="167">
        <v>3</v>
      </c>
      <c r="B330" s="10"/>
      <c r="C330" s="167"/>
      <c r="D330" s="167"/>
      <c r="E330" s="165"/>
      <c r="F330" s="165"/>
      <c r="I330" s="138"/>
      <c r="J330" s="138"/>
      <c r="K330" s="76"/>
      <c r="P330" s="106"/>
      <c r="Q330" s="195"/>
    </row>
    <row r="331" spans="1:17" hidden="1" x14ac:dyDescent="0.25">
      <c r="A331" s="167">
        <v>4</v>
      </c>
      <c r="B331" s="10"/>
      <c r="C331" s="167"/>
      <c r="D331" s="167"/>
      <c r="E331" s="165"/>
      <c r="F331" s="165"/>
      <c r="I331" s="138"/>
      <c r="J331" s="138"/>
      <c r="P331" s="106"/>
      <c r="Q331" s="195"/>
    </row>
    <row r="332" spans="1:17" hidden="1" x14ac:dyDescent="0.25">
      <c r="A332" s="144"/>
      <c r="B332" s="145" t="s">
        <v>20</v>
      </c>
      <c r="C332" s="144" t="s">
        <v>21</v>
      </c>
      <c r="D332" s="144" t="s">
        <v>21</v>
      </c>
      <c r="E332" s="144" t="s">
        <v>21</v>
      </c>
      <c r="F332" s="146">
        <f>F331+F329+F330+F328</f>
        <v>0</v>
      </c>
      <c r="I332" s="135">
        <f>SUM(I328:I331)</f>
        <v>0</v>
      </c>
      <c r="J332" s="135">
        <f>SUM(J328:J331)</f>
        <v>0</v>
      </c>
      <c r="P332" s="106"/>
      <c r="Q332" s="195"/>
    </row>
    <row r="333" spans="1:17" hidden="1" x14ac:dyDescent="0.25">
      <c r="A333" s="17"/>
      <c r="B333" s="11"/>
      <c r="C333" s="17"/>
      <c r="D333" s="17"/>
      <c r="E333" s="17"/>
      <c r="F333" s="36"/>
      <c r="P333" s="106"/>
      <c r="Q333" s="195"/>
    </row>
    <row r="334" spans="1:17" hidden="1" x14ac:dyDescent="0.25">
      <c r="A334" s="861" t="s">
        <v>152</v>
      </c>
      <c r="B334" s="861"/>
      <c r="C334" s="861"/>
      <c r="D334" s="861"/>
      <c r="E334" s="861"/>
      <c r="F334" s="861"/>
      <c r="G334" s="861"/>
      <c r="H334" s="861"/>
      <c r="I334" s="861"/>
      <c r="J334" s="861"/>
      <c r="P334" s="106"/>
    </row>
    <row r="335" spans="1:17" hidden="1" x14ac:dyDescent="0.25">
      <c r="A335" s="862"/>
      <c r="B335" s="862"/>
      <c r="C335" s="862"/>
      <c r="D335" s="862"/>
      <c r="E335" s="862"/>
      <c r="F335" s="862"/>
      <c r="I335" s="850" t="s">
        <v>172</v>
      </c>
      <c r="J335" s="850"/>
      <c r="P335" s="106"/>
    </row>
    <row r="336" spans="1:17" ht="56.25" hidden="1" x14ac:dyDescent="0.25">
      <c r="A336" s="167" t="s">
        <v>24</v>
      </c>
      <c r="B336" s="167" t="s">
        <v>14</v>
      </c>
      <c r="C336" s="167" t="s">
        <v>78</v>
      </c>
      <c r="D336" s="167" t="s">
        <v>27</v>
      </c>
      <c r="E336" s="167" t="s">
        <v>79</v>
      </c>
      <c r="F336" s="167" t="s">
        <v>7</v>
      </c>
      <c r="I336" s="133" t="s">
        <v>115</v>
      </c>
      <c r="J336" s="133" t="s">
        <v>173</v>
      </c>
      <c r="K336" s="81"/>
      <c r="L336" s="81"/>
      <c r="P336" s="106"/>
    </row>
    <row r="337" spans="1:17" hidden="1" x14ac:dyDescent="0.25">
      <c r="A337" s="113">
        <v>1</v>
      </c>
      <c r="B337" s="113">
        <v>2</v>
      </c>
      <c r="C337" s="113">
        <v>3</v>
      </c>
      <c r="D337" s="113">
        <v>4</v>
      </c>
      <c r="E337" s="113">
        <v>5</v>
      </c>
      <c r="F337" s="113">
        <v>6</v>
      </c>
      <c r="G337" s="78"/>
      <c r="H337" s="78"/>
      <c r="I337" s="135"/>
      <c r="J337" s="135"/>
      <c r="P337" s="106"/>
    </row>
    <row r="338" spans="1:17" hidden="1" x14ac:dyDescent="0.25">
      <c r="A338" s="167">
        <v>1</v>
      </c>
      <c r="B338" s="10"/>
      <c r="C338" s="167"/>
      <c r="D338" s="167"/>
      <c r="E338" s="165" t="e">
        <f>F338/D338</f>
        <v>#DIV/0!</v>
      </c>
      <c r="F338" s="165"/>
      <c r="I338" s="138"/>
      <c r="J338" s="138"/>
      <c r="P338" s="106"/>
    </row>
    <row r="339" spans="1:17" s="78" customFormat="1" hidden="1" x14ac:dyDescent="0.25">
      <c r="A339" s="167">
        <v>2</v>
      </c>
      <c r="B339" s="10"/>
      <c r="C339" s="14"/>
      <c r="D339" s="14"/>
      <c r="E339" s="165" t="e">
        <f t="shared" ref="E339:E341" si="6">F339/D339</f>
        <v>#DIV/0!</v>
      </c>
      <c r="F339" s="165"/>
      <c r="G339" s="67"/>
      <c r="H339" s="67"/>
      <c r="I339" s="138"/>
      <c r="J339" s="138"/>
      <c r="K339" s="79"/>
      <c r="O339" s="188"/>
      <c r="P339" s="186"/>
      <c r="Q339" s="188"/>
    </row>
    <row r="340" spans="1:17" hidden="1" x14ac:dyDescent="0.25">
      <c r="A340" s="167"/>
      <c r="B340" s="10"/>
      <c r="C340" s="14"/>
      <c r="D340" s="14"/>
      <c r="E340" s="165" t="e">
        <f t="shared" si="6"/>
        <v>#DIV/0!</v>
      </c>
      <c r="F340" s="165"/>
      <c r="I340" s="138"/>
      <c r="J340" s="138"/>
      <c r="P340" s="106"/>
    </row>
    <row r="341" spans="1:17" hidden="1" x14ac:dyDescent="0.25">
      <c r="A341" s="167">
        <v>3</v>
      </c>
      <c r="B341" s="10"/>
      <c r="C341" s="167"/>
      <c r="D341" s="167"/>
      <c r="E341" s="165" t="e">
        <f t="shared" si="6"/>
        <v>#DIV/0!</v>
      </c>
      <c r="F341" s="165"/>
      <c r="I341" s="138"/>
      <c r="J341" s="138"/>
      <c r="P341" s="106"/>
    </row>
    <row r="342" spans="1:17" hidden="1" x14ac:dyDescent="0.25">
      <c r="A342" s="144"/>
      <c r="B342" s="145" t="s">
        <v>20</v>
      </c>
      <c r="C342" s="144" t="s">
        <v>21</v>
      </c>
      <c r="D342" s="144" t="s">
        <v>21</v>
      </c>
      <c r="E342" s="144" t="s">
        <v>21</v>
      </c>
      <c r="F342" s="146">
        <f>F341+F339+F338+F340</f>
        <v>0</v>
      </c>
      <c r="I342" s="135">
        <f>SUM(I338:I341)</f>
        <v>0</v>
      </c>
      <c r="J342" s="135">
        <f>SUM(J338:J341)</f>
        <v>0</v>
      </c>
      <c r="P342" s="106"/>
    </row>
    <row r="343" spans="1:17" hidden="1" x14ac:dyDescent="0.25">
      <c r="A343" s="17"/>
      <c r="B343" s="11"/>
      <c r="C343" s="17"/>
      <c r="D343" s="17"/>
      <c r="E343" s="17"/>
      <c r="F343" s="36"/>
      <c r="P343" s="106"/>
    </row>
    <row r="344" spans="1:17" hidden="1" x14ac:dyDescent="0.25">
      <c r="A344" s="861" t="s">
        <v>153</v>
      </c>
      <c r="B344" s="861"/>
      <c r="C344" s="861"/>
      <c r="D344" s="861"/>
      <c r="E344" s="861"/>
      <c r="F344" s="861"/>
      <c r="G344" s="861"/>
      <c r="H344" s="861"/>
      <c r="I344" s="861"/>
      <c r="J344" s="861"/>
      <c r="P344" s="106"/>
    </row>
    <row r="345" spans="1:17" hidden="1" x14ac:dyDescent="0.25">
      <c r="A345" s="862"/>
      <c r="B345" s="862"/>
      <c r="C345" s="862"/>
      <c r="D345" s="862"/>
      <c r="E345" s="862"/>
      <c r="F345" s="862"/>
      <c r="I345" s="850" t="s">
        <v>172</v>
      </c>
      <c r="J345" s="850"/>
      <c r="P345" s="106"/>
    </row>
    <row r="346" spans="1:17" ht="56.25" hidden="1" x14ac:dyDescent="0.25">
      <c r="A346" s="167" t="s">
        <v>24</v>
      </c>
      <c r="B346" s="167" t="s">
        <v>14</v>
      </c>
      <c r="C346" s="167" t="s">
        <v>78</v>
      </c>
      <c r="D346" s="167" t="s">
        <v>27</v>
      </c>
      <c r="E346" s="167" t="s">
        <v>79</v>
      </c>
      <c r="F346" s="167" t="s">
        <v>7</v>
      </c>
      <c r="I346" s="133" t="s">
        <v>115</v>
      </c>
      <c r="J346" s="133" t="s">
        <v>173</v>
      </c>
      <c r="K346" s="81"/>
      <c r="L346" s="81"/>
      <c r="P346" s="106"/>
    </row>
    <row r="347" spans="1:17" hidden="1" x14ac:dyDescent="0.25">
      <c r="A347" s="113">
        <v>1</v>
      </c>
      <c r="B347" s="113">
        <v>2</v>
      </c>
      <c r="C347" s="113">
        <v>3</v>
      </c>
      <c r="D347" s="113">
        <v>4</v>
      </c>
      <c r="E347" s="113">
        <v>5</v>
      </c>
      <c r="F347" s="113">
        <v>6</v>
      </c>
      <c r="G347" s="78"/>
      <c r="H347" s="78"/>
      <c r="I347" s="135"/>
      <c r="J347" s="135"/>
      <c r="P347" s="106"/>
    </row>
    <row r="348" spans="1:17" hidden="1" x14ac:dyDescent="0.25">
      <c r="A348" s="167">
        <v>1</v>
      </c>
      <c r="B348" s="10"/>
      <c r="C348" s="167"/>
      <c r="D348" s="167"/>
      <c r="E348" s="165" t="e">
        <f>F348/D348</f>
        <v>#DIV/0!</v>
      </c>
      <c r="F348" s="165"/>
      <c r="I348" s="138"/>
      <c r="J348" s="138"/>
      <c r="P348" s="106"/>
    </row>
    <row r="349" spans="1:17" s="78" customFormat="1" hidden="1" x14ac:dyDescent="0.25">
      <c r="A349" s="167">
        <v>2</v>
      </c>
      <c r="B349" s="10"/>
      <c r="C349" s="14"/>
      <c r="D349" s="14"/>
      <c r="E349" s="165" t="e">
        <f t="shared" ref="E349:E351" si="7">F349/D349</f>
        <v>#DIV/0!</v>
      </c>
      <c r="F349" s="165"/>
      <c r="G349" s="67"/>
      <c r="H349" s="67"/>
      <c r="I349" s="138"/>
      <c r="J349" s="138"/>
      <c r="K349" s="79"/>
      <c r="O349" s="188"/>
      <c r="P349" s="186"/>
      <c r="Q349" s="188"/>
    </row>
    <row r="350" spans="1:17" hidden="1" x14ac:dyDescent="0.25">
      <c r="A350" s="167"/>
      <c r="B350" s="10"/>
      <c r="C350" s="14"/>
      <c r="D350" s="14"/>
      <c r="E350" s="165" t="e">
        <f t="shared" si="7"/>
        <v>#DIV/0!</v>
      </c>
      <c r="F350" s="165"/>
      <c r="I350" s="138"/>
      <c r="J350" s="138"/>
      <c r="P350" s="106"/>
    </row>
    <row r="351" spans="1:17" hidden="1" x14ac:dyDescent="0.25">
      <c r="A351" s="167">
        <v>3</v>
      </c>
      <c r="B351" s="10"/>
      <c r="C351" s="167"/>
      <c r="D351" s="167"/>
      <c r="E351" s="165" t="e">
        <f t="shared" si="7"/>
        <v>#DIV/0!</v>
      </c>
      <c r="F351" s="165"/>
      <c r="I351" s="138"/>
      <c r="J351" s="138"/>
      <c r="P351" s="106"/>
    </row>
    <row r="352" spans="1:17" hidden="1" x14ac:dyDescent="0.25">
      <c r="A352" s="144"/>
      <c r="B352" s="145" t="s">
        <v>20</v>
      </c>
      <c r="C352" s="144" t="s">
        <v>21</v>
      </c>
      <c r="D352" s="144" t="s">
        <v>21</v>
      </c>
      <c r="E352" s="144" t="s">
        <v>21</v>
      </c>
      <c r="F352" s="146">
        <f>F351+F349+F348+F350</f>
        <v>0</v>
      </c>
      <c r="I352" s="135">
        <f>SUM(I348:I351)</f>
        <v>0</v>
      </c>
      <c r="J352" s="135">
        <f>SUM(J348:J351)</f>
        <v>0</v>
      </c>
      <c r="P352" s="106"/>
    </row>
    <row r="353" spans="1:17" hidden="1" x14ac:dyDescent="0.25">
      <c r="A353" s="17"/>
      <c r="B353" s="11"/>
      <c r="C353" s="17"/>
      <c r="D353" s="17"/>
      <c r="E353" s="17"/>
      <c r="F353" s="36"/>
      <c r="P353" s="106"/>
    </row>
    <row r="354" spans="1:17" s="349" customFormat="1" x14ac:dyDescent="0.25">
      <c r="A354" s="17"/>
      <c r="B354" s="11"/>
      <c r="C354" s="17"/>
      <c r="D354" s="17"/>
      <c r="E354" s="17"/>
      <c r="F354" s="36"/>
      <c r="K354" s="68"/>
      <c r="O354" s="184"/>
      <c r="P354" s="106"/>
      <c r="Q354" s="184"/>
    </row>
    <row r="355" spans="1:17" hidden="1" x14ac:dyDescent="0.25">
      <c r="A355" s="861" t="s">
        <v>154</v>
      </c>
      <c r="B355" s="861"/>
      <c r="C355" s="861"/>
      <c r="D355" s="861"/>
      <c r="E355" s="861"/>
      <c r="F355" s="861"/>
      <c r="G355" s="861"/>
      <c r="H355" s="861"/>
      <c r="I355" s="861"/>
      <c r="J355" s="861"/>
      <c r="P355" s="106"/>
    </row>
    <row r="356" spans="1:17" hidden="1" x14ac:dyDescent="0.25">
      <c r="A356" s="862"/>
      <c r="B356" s="862"/>
      <c r="C356" s="862"/>
      <c r="D356" s="862"/>
      <c r="E356" s="862"/>
      <c r="F356" s="862"/>
      <c r="I356" s="850" t="s">
        <v>172</v>
      </c>
      <c r="J356" s="850"/>
      <c r="P356" s="106"/>
    </row>
    <row r="357" spans="1:17" ht="56.25" hidden="1" x14ac:dyDescent="0.25">
      <c r="A357" s="167" t="s">
        <v>24</v>
      </c>
      <c r="B357" s="167" t="s">
        <v>14</v>
      </c>
      <c r="C357" s="167" t="s">
        <v>78</v>
      </c>
      <c r="D357" s="167" t="s">
        <v>27</v>
      </c>
      <c r="E357" s="167" t="s">
        <v>79</v>
      </c>
      <c r="F357" s="167" t="s">
        <v>7</v>
      </c>
      <c r="I357" s="133" t="s">
        <v>115</v>
      </c>
      <c r="J357" s="133" t="s">
        <v>173</v>
      </c>
      <c r="K357" s="81"/>
      <c r="L357" s="81"/>
      <c r="P357" s="106"/>
    </row>
    <row r="358" spans="1:17" hidden="1" x14ac:dyDescent="0.25">
      <c r="A358" s="112">
        <v>1</v>
      </c>
      <c r="B358" s="112">
        <v>2</v>
      </c>
      <c r="C358" s="112">
        <v>3</v>
      </c>
      <c r="D358" s="112">
        <v>4</v>
      </c>
      <c r="E358" s="113">
        <v>5</v>
      </c>
      <c r="F358" s="113">
        <v>6</v>
      </c>
      <c r="G358" s="8"/>
      <c r="H358" s="8"/>
      <c r="I358" s="135"/>
      <c r="J358" s="135"/>
      <c r="P358" s="106"/>
    </row>
    <row r="359" spans="1:17" hidden="1" x14ac:dyDescent="0.25">
      <c r="A359" s="167">
        <v>1</v>
      </c>
      <c r="B359" s="10"/>
      <c r="C359" s="167" t="s">
        <v>229</v>
      </c>
      <c r="D359" s="167"/>
      <c r="E359" s="165" t="e">
        <f>F359/D359</f>
        <v>#DIV/0!</v>
      </c>
      <c r="F359" s="165">
        <f>17000-17000</f>
        <v>0</v>
      </c>
      <c r="I359" s="138"/>
      <c r="J359" s="138"/>
      <c r="P359" s="106"/>
    </row>
    <row r="360" spans="1:17" s="8" customFormat="1" hidden="1" x14ac:dyDescent="0.25">
      <c r="A360" s="167">
        <v>2</v>
      </c>
      <c r="B360" s="10"/>
      <c r="C360" s="14"/>
      <c r="D360" s="14"/>
      <c r="E360" s="165" t="e">
        <f t="shared" ref="E360:E362" si="8">F360/D360</f>
        <v>#DIV/0!</v>
      </c>
      <c r="F360" s="165"/>
      <c r="G360" s="67"/>
      <c r="H360" s="67"/>
      <c r="I360" s="138"/>
      <c r="J360" s="138"/>
      <c r="K360" s="80"/>
      <c r="O360" s="192"/>
      <c r="P360" s="187"/>
      <c r="Q360" s="192"/>
    </row>
    <row r="361" spans="1:17" hidden="1" x14ac:dyDescent="0.25">
      <c r="A361" s="167"/>
      <c r="B361" s="10"/>
      <c r="C361" s="14"/>
      <c r="D361" s="14"/>
      <c r="E361" s="165" t="e">
        <f t="shared" si="8"/>
        <v>#DIV/0!</v>
      </c>
      <c r="F361" s="165"/>
      <c r="I361" s="138"/>
      <c r="J361" s="138"/>
      <c r="P361" s="106"/>
    </row>
    <row r="362" spans="1:17" hidden="1" x14ac:dyDescent="0.25">
      <c r="A362" s="167">
        <v>3</v>
      </c>
      <c r="B362" s="10"/>
      <c r="C362" s="167"/>
      <c r="D362" s="167"/>
      <c r="E362" s="165" t="e">
        <f t="shared" si="8"/>
        <v>#DIV/0!</v>
      </c>
      <c r="F362" s="165"/>
      <c r="I362" s="138"/>
      <c r="J362" s="138"/>
      <c r="P362" s="106"/>
    </row>
    <row r="363" spans="1:17" hidden="1" x14ac:dyDescent="0.25">
      <c r="A363" s="144"/>
      <c r="B363" s="145" t="s">
        <v>20</v>
      </c>
      <c r="C363" s="144" t="s">
        <v>21</v>
      </c>
      <c r="D363" s="144" t="s">
        <v>21</v>
      </c>
      <c r="E363" s="144" t="s">
        <v>21</v>
      </c>
      <c r="F363" s="146">
        <f>F362+F360+F359+F361</f>
        <v>0</v>
      </c>
      <c r="I363" s="135">
        <f>SUM(I359:I362)</f>
        <v>0</v>
      </c>
      <c r="J363" s="135">
        <f>SUM(J359:J362)</f>
        <v>0</v>
      </c>
      <c r="P363" s="106"/>
    </row>
    <row r="364" spans="1:17" hidden="1" x14ac:dyDescent="0.25">
      <c r="A364" s="17"/>
      <c r="B364" s="11"/>
      <c r="C364" s="17"/>
      <c r="D364" s="17"/>
      <c r="E364" s="17"/>
      <c r="F364" s="36"/>
      <c r="P364" s="106"/>
    </row>
    <row r="365" spans="1:17" hidden="1" x14ac:dyDescent="0.25">
      <c r="A365" s="861" t="s">
        <v>155</v>
      </c>
      <c r="B365" s="861"/>
      <c r="C365" s="861"/>
      <c r="D365" s="861"/>
      <c r="E365" s="861"/>
      <c r="F365" s="861"/>
      <c r="G365" s="861"/>
      <c r="H365" s="861"/>
      <c r="I365" s="861"/>
      <c r="J365" s="861"/>
      <c r="P365" s="106"/>
    </row>
    <row r="366" spans="1:17" hidden="1" x14ac:dyDescent="0.25">
      <c r="A366" s="862"/>
      <c r="B366" s="862"/>
      <c r="C366" s="862"/>
      <c r="D366" s="862"/>
      <c r="E366" s="862"/>
      <c r="F366" s="862"/>
      <c r="I366" s="850" t="s">
        <v>172</v>
      </c>
      <c r="J366" s="850"/>
      <c r="P366" s="106"/>
    </row>
    <row r="367" spans="1:17" ht="56.25" hidden="1" x14ac:dyDescent="0.25">
      <c r="A367" s="167" t="s">
        <v>24</v>
      </c>
      <c r="B367" s="167" t="s">
        <v>14</v>
      </c>
      <c r="C367" s="167" t="s">
        <v>78</v>
      </c>
      <c r="D367" s="167" t="s">
        <v>27</v>
      </c>
      <c r="E367" s="167" t="s">
        <v>79</v>
      </c>
      <c r="F367" s="167" t="s">
        <v>7</v>
      </c>
      <c r="I367" s="133" t="s">
        <v>115</v>
      </c>
      <c r="J367" s="133" t="s">
        <v>173</v>
      </c>
      <c r="K367" s="81"/>
      <c r="L367" s="105"/>
      <c r="P367" s="106"/>
    </row>
    <row r="368" spans="1:17" hidden="1" x14ac:dyDescent="0.25">
      <c r="A368" s="113">
        <v>1</v>
      </c>
      <c r="B368" s="113">
        <v>2</v>
      </c>
      <c r="C368" s="113">
        <v>3</v>
      </c>
      <c r="D368" s="113">
        <v>4</v>
      </c>
      <c r="E368" s="113">
        <v>5</v>
      </c>
      <c r="F368" s="113">
        <v>6</v>
      </c>
      <c r="G368" s="78"/>
      <c r="H368" s="78"/>
      <c r="I368" s="135"/>
      <c r="J368" s="135"/>
      <c r="P368" s="106"/>
    </row>
    <row r="369" spans="1:17" hidden="1" x14ac:dyDescent="0.25">
      <c r="A369" s="167">
        <v>1</v>
      </c>
      <c r="B369" s="10"/>
      <c r="C369" s="167"/>
      <c r="D369" s="167"/>
      <c r="E369" s="165" t="e">
        <f>F369/D369</f>
        <v>#DIV/0!</v>
      </c>
      <c r="F369" s="165"/>
      <c r="I369" s="138"/>
      <c r="J369" s="138"/>
      <c r="P369" s="106"/>
    </row>
    <row r="370" spans="1:17" s="78" customFormat="1" hidden="1" x14ac:dyDescent="0.25">
      <c r="A370" s="167">
        <v>2</v>
      </c>
      <c r="B370" s="10"/>
      <c r="C370" s="14"/>
      <c r="D370" s="14"/>
      <c r="E370" s="165" t="e">
        <f t="shared" ref="E370:E372" si="9">F370/D370</f>
        <v>#DIV/0!</v>
      </c>
      <c r="F370" s="165"/>
      <c r="G370" s="67"/>
      <c r="H370" s="67"/>
      <c r="I370" s="138"/>
      <c r="J370" s="138"/>
      <c r="K370" s="79"/>
      <c r="O370" s="188"/>
      <c r="P370" s="186"/>
      <c r="Q370" s="188"/>
    </row>
    <row r="371" spans="1:17" hidden="1" x14ac:dyDescent="0.25">
      <c r="A371" s="167"/>
      <c r="B371" s="10"/>
      <c r="C371" s="14"/>
      <c r="D371" s="14"/>
      <c r="E371" s="165" t="e">
        <f t="shared" si="9"/>
        <v>#DIV/0!</v>
      </c>
      <c r="F371" s="165"/>
      <c r="I371" s="138"/>
      <c r="J371" s="138"/>
      <c r="P371" s="106"/>
    </row>
    <row r="372" spans="1:17" hidden="1" x14ac:dyDescent="0.25">
      <c r="A372" s="167">
        <v>3</v>
      </c>
      <c r="B372" s="10"/>
      <c r="C372" s="167"/>
      <c r="D372" s="167"/>
      <c r="E372" s="165" t="e">
        <f t="shared" si="9"/>
        <v>#DIV/0!</v>
      </c>
      <c r="F372" s="165"/>
      <c r="I372" s="138"/>
      <c r="J372" s="138"/>
      <c r="P372" s="106"/>
    </row>
    <row r="373" spans="1:17" hidden="1" x14ac:dyDescent="0.25">
      <c r="A373" s="144"/>
      <c r="B373" s="145" t="s">
        <v>20</v>
      </c>
      <c r="C373" s="144" t="s">
        <v>21</v>
      </c>
      <c r="D373" s="144" t="s">
        <v>21</v>
      </c>
      <c r="E373" s="144" t="s">
        <v>21</v>
      </c>
      <c r="F373" s="146">
        <f>F372+F370+F369+F371</f>
        <v>0</v>
      </c>
      <c r="I373" s="135">
        <f>SUM(I369:I372)</f>
        <v>0</v>
      </c>
      <c r="J373" s="135">
        <f>SUM(J369:J372)</f>
        <v>0</v>
      </c>
      <c r="P373" s="106"/>
    </row>
    <row r="374" spans="1:17" hidden="1" x14ac:dyDescent="0.25">
      <c r="A374" s="17"/>
      <c r="B374" s="11"/>
      <c r="C374" s="17"/>
      <c r="D374" s="17"/>
      <c r="E374" s="17"/>
      <c r="F374" s="36"/>
      <c r="P374" s="106"/>
    </row>
    <row r="375" spans="1:17" hidden="1" x14ac:dyDescent="0.25">
      <c r="A375" s="861" t="s">
        <v>156</v>
      </c>
      <c r="B375" s="861"/>
      <c r="C375" s="861"/>
      <c r="D375" s="861"/>
      <c r="E375" s="861"/>
      <c r="F375" s="861"/>
      <c r="G375" s="861"/>
      <c r="H375" s="861"/>
      <c r="I375" s="861"/>
      <c r="J375" s="861"/>
      <c r="P375" s="106"/>
    </row>
    <row r="376" spans="1:17" hidden="1" x14ac:dyDescent="0.25">
      <c r="A376" s="862"/>
      <c r="B376" s="862"/>
      <c r="C376" s="862"/>
      <c r="D376" s="862"/>
      <c r="E376" s="862"/>
      <c r="F376" s="862"/>
      <c r="I376" s="850" t="s">
        <v>172</v>
      </c>
      <c r="J376" s="850"/>
      <c r="P376" s="106"/>
    </row>
    <row r="377" spans="1:17" ht="56.25" hidden="1" x14ac:dyDescent="0.25">
      <c r="A377" s="167" t="s">
        <v>24</v>
      </c>
      <c r="B377" s="167" t="s">
        <v>14</v>
      </c>
      <c r="C377" s="167" t="s">
        <v>78</v>
      </c>
      <c r="D377" s="167" t="s">
        <v>27</v>
      </c>
      <c r="E377" s="167" t="s">
        <v>79</v>
      </c>
      <c r="F377" s="167" t="s">
        <v>7</v>
      </c>
      <c r="I377" s="133" t="s">
        <v>115</v>
      </c>
      <c r="J377" s="133" t="s">
        <v>173</v>
      </c>
      <c r="K377" s="81"/>
      <c r="L377" s="105"/>
      <c r="P377" s="106"/>
    </row>
    <row r="378" spans="1:17" hidden="1" x14ac:dyDescent="0.25">
      <c r="A378" s="113">
        <v>1</v>
      </c>
      <c r="B378" s="113">
        <v>2</v>
      </c>
      <c r="C378" s="113">
        <v>3</v>
      </c>
      <c r="D378" s="113">
        <v>4</v>
      </c>
      <c r="E378" s="113">
        <v>5</v>
      </c>
      <c r="F378" s="113">
        <v>6</v>
      </c>
      <c r="G378" s="78"/>
      <c r="H378" s="78"/>
      <c r="I378" s="135"/>
      <c r="J378" s="135"/>
      <c r="P378" s="106"/>
    </row>
    <row r="379" spans="1:17" hidden="1" x14ac:dyDescent="0.25">
      <c r="A379" s="167">
        <v>1</v>
      </c>
      <c r="B379" s="10"/>
      <c r="C379" s="167" t="s">
        <v>229</v>
      </c>
      <c r="D379" s="167"/>
      <c r="E379" s="165" t="e">
        <f>F379/D379</f>
        <v>#DIV/0!</v>
      </c>
      <c r="F379" s="165">
        <f>5000-5000</f>
        <v>0</v>
      </c>
      <c r="I379" s="138"/>
      <c r="J379" s="138"/>
      <c r="P379" s="106"/>
    </row>
    <row r="380" spans="1:17" s="78" customFormat="1" hidden="1" x14ac:dyDescent="0.25">
      <c r="A380" s="167">
        <v>2</v>
      </c>
      <c r="B380" s="10"/>
      <c r="C380" s="14"/>
      <c r="D380" s="14"/>
      <c r="E380" s="165" t="e">
        <f t="shared" ref="E380:E382" si="10">F380/D380</f>
        <v>#DIV/0!</v>
      </c>
      <c r="F380" s="165"/>
      <c r="G380" s="67"/>
      <c r="H380" s="67"/>
      <c r="I380" s="138"/>
      <c r="J380" s="138"/>
      <c r="K380" s="79"/>
      <c r="O380" s="188"/>
      <c r="P380" s="186"/>
      <c r="Q380" s="188"/>
    </row>
    <row r="381" spans="1:17" hidden="1" x14ac:dyDescent="0.25">
      <c r="A381" s="167">
        <v>3</v>
      </c>
      <c r="B381" s="10"/>
      <c r="C381" s="167"/>
      <c r="D381" s="167"/>
      <c r="E381" s="165" t="e">
        <f t="shared" si="10"/>
        <v>#DIV/0!</v>
      </c>
      <c r="F381" s="165"/>
      <c r="I381" s="138"/>
      <c r="J381" s="138"/>
      <c r="P381" s="106"/>
      <c r="Q381" s="195"/>
    </row>
    <row r="382" spans="1:17" hidden="1" x14ac:dyDescent="0.25">
      <c r="A382" s="167">
        <v>4</v>
      </c>
      <c r="B382" s="10"/>
      <c r="C382" s="167"/>
      <c r="D382" s="167"/>
      <c r="E382" s="165" t="e">
        <f t="shared" si="10"/>
        <v>#DIV/0!</v>
      </c>
      <c r="F382" s="165"/>
      <c r="I382" s="138"/>
      <c r="J382" s="138"/>
      <c r="P382" s="106"/>
      <c r="Q382" s="195"/>
    </row>
    <row r="383" spans="1:17" hidden="1" x14ac:dyDescent="0.25">
      <c r="A383" s="144"/>
      <c r="B383" s="145" t="s">
        <v>20</v>
      </c>
      <c r="C383" s="144" t="s">
        <v>21</v>
      </c>
      <c r="D383" s="144" t="s">
        <v>21</v>
      </c>
      <c r="E383" s="144" t="s">
        <v>21</v>
      </c>
      <c r="F383" s="146">
        <f>F382+F380+F379+F381</f>
        <v>0</v>
      </c>
      <c r="I383" s="135">
        <f>SUM(I379:I382)</f>
        <v>0</v>
      </c>
      <c r="J383" s="135">
        <f>SUM(J379:J382)</f>
        <v>0</v>
      </c>
      <c r="K383" s="76"/>
      <c r="P383" s="106"/>
      <c r="Q383" s="195"/>
    </row>
    <row r="384" spans="1:17" x14ac:dyDescent="0.25">
      <c r="A384" s="17"/>
      <c r="B384" s="11"/>
      <c r="C384" s="17"/>
      <c r="D384" s="17"/>
      <c r="E384" s="17"/>
      <c r="F384" s="36"/>
      <c r="P384" s="106"/>
      <c r="Q384" s="195"/>
    </row>
    <row r="385" spans="1:17" hidden="1" x14ac:dyDescent="0.25">
      <c r="A385" s="861" t="s">
        <v>149</v>
      </c>
      <c r="B385" s="861"/>
      <c r="C385" s="861"/>
      <c r="D385" s="861"/>
      <c r="E385" s="861"/>
      <c r="F385" s="861"/>
      <c r="G385" s="861"/>
      <c r="H385" s="861"/>
      <c r="I385" s="861"/>
      <c r="J385" s="861"/>
      <c r="P385" s="106"/>
      <c r="Q385" s="195"/>
    </row>
    <row r="386" spans="1:17" hidden="1" x14ac:dyDescent="0.25">
      <c r="A386" s="862"/>
      <c r="B386" s="862"/>
      <c r="C386" s="862"/>
      <c r="D386" s="862"/>
      <c r="E386" s="862"/>
      <c r="F386" s="17"/>
      <c r="I386" s="850" t="s">
        <v>172</v>
      </c>
      <c r="J386" s="850"/>
      <c r="O386" s="106"/>
    </row>
    <row r="387" spans="1:17" ht="69.75" hidden="1" x14ac:dyDescent="0.25">
      <c r="A387" s="167" t="s">
        <v>15</v>
      </c>
      <c r="B387" s="167" t="s">
        <v>14</v>
      </c>
      <c r="C387" s="167" t="s">
        <v>27</v>
      </c>
      <c r="D387" s="167" t="s">
        <v>75</v>
      </c>
      <c r="E387" s="167" t="s">
        <v>7</v>
      </c>
      <c r="I387" s="133" t="s">
        <v>115</v>
      </c>
      <c r="J387" s="133" t="s">
        <v>173</v>
      </c>
      <c r="K387" s="81"/>
      <c r="O387" s="106"/>
    </row>
    <row r="388" spans="1:17" hidden="1" x14ac:dyDescent="0.25">
      <c r="A388" s="113">
        <v>1</v>
      </c>
      <c r="B388" s="113">
        <v>2</v>
      </c>
      <c r="C388" s="113">
        <v>3</v>
      </c>
      <c r="D388" s="113">
        <v>4</v>
      </c>
      <c r="E388" s="113">
        <v>5</v>
      </c>
      <c r="F388" s="78"/>
      <c r="G388" s="78"/>
      <c r="H388" s="78"/>
      <c r="I388" s="135"/>
      <c r="J388" s="135"/>
      <c r="O388" s="106"/>
    </row>
    <row r="389" spans="1:17" hidden="1" x14ac:dyDescent="0.25">
      <c r="A389" s="167">
        <v>1</v>
      </c>
      <c r="B389" s="10" t="s">
        <v>84</v>
      </c>
      <c r="C389" s="167"/>
      <c r="D389" s="165" t="e">
        <f>E389/C389</f>
        <v>#DIV/0!</v>
      </c>
      <c r="E389" s="165"/>
      <c r="I389" s="138"/>
      <c r="J389" s="138"/>
      <c r="O389" s="106"/>
    </row>
    <row r="390" spans="1:17" s="78" customFormat="1" hidden="1" x14ac:dyDescent="0.25">
      <c r="A390" s="167">
        <v>2</v>
      </c>
      <c r="B390" s="10" t="s">
        <v>83</v>
      </c>
      <c r="C390" s="167"/>
      <c r="D390" s="165" t="e">
        <f>E390/C390</f>
        <v>#DIV/0!</v>
      </c>
      <c r="E390" s="165"/>
      <c r="F390" s="67"/>
      <c r="G390" s="67"/>
      <c r="H390" s="67"/>
      <c r="I390" s="138"/>
      <c r="J390" s="138"/>
      <c r="K390" s="79"/>
      <c r="O390" s="186"/>
      <c r="P390" s="188"/>
      <c r="Q390" s="188"/>
    </row>
    <row r="391" spans="1:17" hidden="1" x14ac:dyDescent="0.25">
      <c r="A391" s="167">
        <v>3</v>
      </c>
      <c r="B391" s="10" t="s">
        <v>85</v>
      </c>
      <c r="C391" s="167"/>
      <c r="D391" s="165" t="e">
        <f>E391/C391</f>
        <v>#DIV/0!</v>
      </c>
      <c r="E391" s="165"/>
      <c r="I391" s="138"/>
      <c r="J391" s="138"/>
      <c r="O391" s="106"/>
    </row>
    <row r="392" spans="1:17" hidden="1" x14ac:dyDescent="0.25">
      <c r="A392" s="167">
        <v>4</v>
      </c>
      <c r="B392" s="10" t="s">
        <v>86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hidden="1" x14ac:dyDescent="0.25">
      <c r="A393" s="144"/>
      <c r="B393" s="145" t="s">
        <v>20</v>
      </c>
      <c r="C393" s="144"/>
      <c r="D393" s="144" t="s">
        <v>21</v>
      </c>
      <c r="E393" s="146">
        <f>E392+E391+E390+E389</f>
        <v>0</v>
      </c>
      <c r="I393" s="135">
        <f>SUM(I389:I392)</f>
        <v>0</v>
      </c>
      <c r="J393" s="135">
        <f>SUM(J389:J392)</f>
        <v>0</v>
      </c>
      <c r="O393" s="106"/>
    </row>
    <row r="394" spans="1:17" hidden="1" x14ac:dyDescent="0.25">
      <c r="A394" s="35"/>
      <c r="B394" s="11"/>
      <c r="C394" s="17"/>
      <c r="D394" s="17"/>
      <c r="E394" s="17"/>
      <c r="F394" s="36"/>
      <c r="O394" s="106"/>
    </row>
    <row r="395" spans="1:17" hidden="1" x14ac:dyDescent="0.25">
      <c r="A395" s="861" t="s">
        <v>158</v>
      </c>
      <c r="B395" s="861"/>
      <c r="C395" s="861"/>
      <c r="D395" s="861"/>
      <c r="E395" s="861"/>
      <c r="F395" s="861"/>
      <c r="G395" s="861"/>
      <c r="H395" s="861"/>
      <c r="I395" s="861"/>
      <c r="J395" s="861"/>
      <c r="O395" s="106"/>
    </row>
    <row r="396" spans="1:17" hidden="1" x14ac:dyDescent="0.25">
      <c r="A396" s="30"/>
      <c r="B396" s="11"/>
      <c r="C396" s="17"/>
      <c r="D396" s="17"/>
      <c r="E396" s="17"/>
      <c r="F396" s="17"/>
      <c r="P396" s="106"/>
    </row>
    <row r="397" spans="1:17" hidden="1" x14ac:dyDescent="0.25">
      <c r="A397" s="30"/>
      <c r="B397" s="11"/>
      <c r="C397" s="17"/>
      <c r="D397" s="17"/>
      <c r="E397" s="17"/>
      <c r="F397" s="17"/>
      <c r="I397" s="850" t="s">
        <v>172</v>
      </c>
      <c r="J397" s="850"/>
      <c r="K397" s="128"/>
    </row>
    <row r="398" spans="1:17" ht="69.75" hidden="1" x14ac:dyDescent="0.25">
      <c r="A398" s="167" t="s">
        <v>24</v>
      </c>
      <c r="B398" s="167" t="s">
        <v>14</v>
      </c>
      <c r="C398" s="167" t="s">
        <v>74</v>
      </c>
      <c r="D398" s="167" t="s">
        <v>117</v>
      </c>
      <c r="F398" s="17"/>
      <c r="I398" s="133" t="s">
        <v>115</v>
      </c>
      <c r="J398" s="133" t="s">
        <v>173</v>
      </c>
      <c r="P398" s="106"/>
    </row>
    <row r="399" spans="1:17" hidden="1" x14ac:dyDescent="0.25">
      <c r="A399" s="113">
        <v>1</v>
      </c>
      <c r="B399" s="113">
        <v>2</v>
      </c>
      <c r="C399" s="113">
        <v>3</v>
      </c>
      <c r="D399" s="113">
        <v>4</v>
      </c>
      <c r="E399" s="78"/>
      <c r="F399" s="1"/>
      <c r="G399" s="78"/>
      <c r="H399" s="78"/>
      <c r="I399" s="135"/>
      <c r="J399" s="135"/>
      <c r="P399" s="106"/>
    </row>
    <row r="400" spans="1:17" hidden="1" x14ac:dyDescent="0.25">
      <c r="A400" s="167"/>
      <c r="B400" s="15"/>
      <c r="C400" s="13"/>
      <c r="D400" s="165"/>
      <c r="F400" s="17"/>
      <c r="I400" s="138"/>
      <c r="J400" s="138"/>
      <c r="P400" s="106"/>
    </row>
    <row r="401" spans="1:17" s="78" customFormat="1" hidden="1" x14ac:dyDescent="0.25">
      <c r="A401" s="167"/>
      <c r="B401" s="15"/>
      <c r="C401" s="13"/>
      <c r="D401" s="165"/>
      <c r="E401" s="67"/>
      <c r="F401" s="36"/>
      <c r="G401" s="67"/>
      <c r="H401" s="67"/>
      <c r="I401" s="138"/>
      <c r="J401" s="138"/>
      <c r="K401" s="79"/>
      <c r="O401" s="188"/>
      <c r="P401" s="186"/>
      <c r="Q401" s="188"/>
    </row>
    <row r="402" spans="1:17" hidden="1" x14ac:dyDescent="0.25">
      <c r="A402" s="167"/>
      <c r="B402" s="15"/>
      <c r="C402" s="13"/>
      <c r="D402" s="165"/>
      <c r="F402" s="17"/>
      <c r="I402" s="138"/>
      <c r="J402" s="138"/>
      <c r="P402" s="106"/>
      <c r="Q402" s="195"/>
    </row>
    <row r="403" spans="1:17" hidden="1" x14ac:dyDescent="0.25">
      <c r="A403" s="167"/>
      <c r="B403" s="15"/>
      <c r="C403" s="13"/>
      <c r="D403" s="165"/>
      <c r="F403" s="17"/>
      <c r="I403" s="138"/>
      <c r="J403" s="138"/>
      <c r="P403" s="106"/>
      <c r="Q403" s="195"/>
    </row>
    <row r="404" spans="1:17" hidden="1" x14ac:dyDescent="0.25">
      <c r="A404" s="144"/>
      <c r="B404" s="145" t="s">
        <v>20</v>
      </c>
      <c r="C404" s="144" t="s">
        <v>21</v>
      </c>
      <c r="D404" s="146">
        <f>SUM(D400:D403)</f>
        <v>0</v>
      </c>
      <c r="F404" s="17"/>
      <c r="I404" s="135">
        <f>SUM(I400:I403)</f>
        <v>0</v>
      </c>
      <c r="J404" s="135">
        <f>SUM(J400:J403)</f>
        <v>0</v>
      </c>
      <c r="P404" s="106"/>
      <c r="Q404" s="195"/>
    </row>
    <row r="405" spans="1:17" hidden="1" x14ac:dyDescent="0.25">
      <c r="A405" s="35"/>
      <c r="B405" s="11"/>
      <c r="C405" s="17"/>
      <c r="D405" s="17"/>
      <c r="E405" s="17"/>
      <c r="F405" s="36"/>
      <c r="P405" s="106"/>
      <c r="Q405" s="195"/>
    </row>
    <row r="406" spans="1:17" hidden="1" x14ac:dyDescent="0.25">
      <c r="A406" s="863" t="s">
        <v>180</v>
      </c>
      <c r="B406" s="863"/>
      <c r="C406" s="863"/>
      <c r="D406" s="863"/>
      <c r="E406" s="863"/>
      <c r="F406" s="863"/>
      <c r="G406" s="863"/>
      <c r="H406" s="863"/>
      <c r="I406" s="863"/>
      <c r="J406" s="863"/>
      <c r="P406" s="106"/>
    </row>
    <row r="407" spans="1:17" hidden="1" x14ac:dyDescent="0.25">
      <c r="A407" s="35"/>
      <c r="B407" s="11"/>
      <c r="C407" s="17"/>
      <c r="D407" s="17"/>
      <c r="E407" s="17"/>
      <c r="F407" s="36"/>
      <c r="P407" s="106"/>
    </row>
    <row r="408" spans="1:17" hidden="1" x14ac:dyDescent="0.25">
      <c r="A408" s="860" t="s">
        <v>118</v>
      </c>
      <c r="B408" s="860"/>
      <c r="C408" s="860"/>
      <c r="D408" s="860"/>
      <c r="E408" s="860"/>
      <c r="F408" s="860"/>
      <c r="G408" s="860"/>
      <c r="H408" s="860"/>
      <c r="I408" s="860"/>
      <c r="J408" s="860"/>
      <c r="K408" s="123"/>
    </row>
    <row r="409" spans="1:17" hidden="1" x14ac:dyDescent="0.25">
      <c r="A409" s="55"/>
      <c r="B409" s="55"/>
      <c r="C409" s="55"/>
      <c r="D409" s="55"/>
      <c r="E409" s="55"/>
      <c r="F409" s="17"/>
      <c r="I409" s="850" t="s">
        <v>172</v>
      </c>
      <c r="J409" s="850"/>
      <c r="P409" s="106"/>
    </row>
    <row r="410" spans="1:17" ht="69.75" hidden="1" x14ac:dyDescent="0.25">
      <c r="A410" s="167" t="s">
        <v>24</v>
      </c>
      <c r="B410" s="167" t="s">
        <v>14</v>
      </c>
      <c r="C410" s="167" t="s">
        <v>74</v>
      </c>
      <c r="D410" s="167" t="s">
        <v>117</v>
      </c>
      <c r="E410" s="68"/>
      <c r="F410" s="37"/>
      <c r="G410" s="4"/>
      <c r="H410" s="37"/>
      <c r="I410" s="133" t="s">
        <v>115</v>
      </c>
      <c r="J410" s="133" t="s">
        <v>173</v>
      </c>
      <c r="K410" s="128"/>
      <c r="P410" s="106"/>
    </row>
    <row r="411" spans="1:17" hidden="1" x14ac:dyDescent="0.25">
      <c r="A411" s="113">
        <v>1</v>
      </c>
      <c r="B411" s="113">
        <v>2</v>
      </c>
      <c r="C411" s="113">
        <v>3</v>
      </c>
      <c r="D411" s="113">
        <v>4</v>
      </c>
      <c r="E411" s="79"/>
      <c r="F411" s="107"/>
      <c r="G411" s="108"/>
      <c r="H411" s="109"/>
      <c r="I411" s="141"/>
      <c r="J411" s="141"/>
      <c r="P411" s="106"/>
    </row>
    <row r="412" spans="1:17" s="68" customFormat="1" hidden="1" x14ac:dyDescent="0.25">
      <c r="A412" s="167">
        <v>1</v>
      </c>
      <c r="B412" s="10"/>
      <c r="C412" s="13"/>
      <c r="D412" s="165"/>
      <c r="F412" s="37"/>
      <c r="G412" s="4"/>
      <c r="H412" s="21"/>
      <c r="I412" s="142"/>
      <c r="J412" s="142"/>
      <c r="O412" s="121"/>
      <c r="P412" s="88"/>
      <c r="Q412" s="121"/>
    </row>
    <row r="413" spans="1:17" s="79" customFormat="1" hidden="1" x14ac:dyDescent="0.25">
      <c r="A413" s="144"/>
      <c r="B413" s="145" t="s">
        <v>20</v>
      </c>
      <c r="C413" s="144" t="s">
        <v>21</v>
      </c>
      <c r="D413" s="146">
        <f>SUM(D412:D412)</f>
        <v>0</v>
      </c>
      <c r="E413" s="68"/>
      <c r="F413" s="37"/>
      <c r="G413" s="4"/>
      <c r="H413" s="21"/>
      <c r="I413" s="135">
        <f>SUM(I412)</f>
        <v>0</v>
      </c>
      <c r="J413" s="135">
        <f>SUM(J412)</f>
        <v>0</v>
      </c>
      <c r="O413" s="193"/>
      <c r="P413" s="198"/>
      <c r="Q413" s="193"/>
    </row>
    <row r="414" spans="1:17" s="68" customFormat="1" hidden="1" x14ac:dyDescent="0.25">
      <c r="A414" s="37"/>
      <c r="B414" s="37"/>
      <c r="C414" s="37"/>
      <c r="D414" s="37"/>
      <c r="E414" s="37"/>
      <c r="F414" s="37"/>
      <c r="G414" s="4"/>
      <c r="H414" s="21"/>
      <c r="I414" s="4"/>
      <c r="J414" s="4"/>
      <c r="O414" s="121"/>
      <c r="P414" s="88"/>
      <c r="Q414" s="199"/>
    </row>
    <row r="415" spans="1:17" s="68" customFormat="1" hidden="1" x14ac:dyDescent="0.25">
      <c r="A415" s="861" t="s">
        <v>152</v>
      </c>
      <c r="B415" s="861"/>
      <c r="C415" s="861"/>
      <c r="D415" s="861"/>
      <c r="E415" s="861"/>
      <c r="F415" s="861"/>
      <c r="G415" s="861"/>
      <c r="H415" s="861"/>
      <c r="I415" s="861"/>
      <c r="J415" s="861"/>
      <c r="O415" s="121"/>
      <c r="P415" s="88"/>
      <c r="Q415" s="121"/>
    </row>
    <row r="416" spans="1:17" s="68" customFormat="1" hidden="1" x14ac:dyDescent="0.25">
      <c r="A416" s="862"/>
      <c r="B416" s="862"/>
      <c r="C416" s="862"/>
      <c r="D416" s="862"/>
      <c r="E416" s="862"/>
      <c r="F416" s="862"/>
      <c r="G416" s="67"/>
      <c r="H416" s="67"/>
      <c r="I416" s="850" t="s">
        <v>172</v>
      </c>
      <c r="J416" s="850"/>
      <c r="O416" s="121"/>
      <c r="P416" s="88"/>
      <c r="Q416" s="121"/>
    </row>
    <row r="417" spans="1:17" s="68" customFormat="1" ht="56.25" hidden="1" x14ac:dyDescent="0.25">
      <c r="A417" s="167" t="s">
        <v>24</v>
      </c>
      <c r="B417" s="167" t="s">
        <v>14</v>
      </c>
      <c r="C417" s="167" t="s">
        <v>78</v>
      </c>
      <c r="D417" s="167" t="s">
        <v>27</v>
      </c>
      <c r="E417" s="167" t="s">
        <v>79</v>
      </c>
      <c r="F417" s="167" t="s">
        <v>7</v>
      </c>
      <c r="H417" s="67"/>
      <c r="I417" s="133" t="s">
        <v>115</v>
      </c>
      <c r="J417" s="133" t="s">
        <v>173</v>
      </c>
      <c r="M417" s="76"/>
      <c r="O417" s="121"/>
      <c r="P417" s="88"/>
      <c r="Q417" s="121"/>
    </row>
    <row r="418" spans="1:17" s="68" customFormat="1" hidden="1" x14ac:dyDescent="0.25">
      <c r="A418" s="113">
        <v>1</v>
      </c>
      <c r="B418" s="113">
        <v>2</v>
      </c>
      <c r="C418" s="113">
        <v>3</v>
      </c>
      <c r="D418" s="113">
        <v>4</v>
      </c>
      <c r="E418" s="113">
        <v>5</v>
      </c>
      <c r="F418" s="113">
        <v>6</v>
      </c>
      <c r="G418" s="79"/>
      <c r="H418" s="78"/>
      <c r="I418" s="130"/>
      <c r="J418" s="130"/>
      <c r="O418" s="121"/>
      <c r="P418" s="88"/>
      <c r="Q418" s="121"/>
    </row>
    <row r="419" spans="1:17" s="68" customFormat="1" hidden="1" x14ac:dyDescent="0.25">
      <c r="A419" s="167">
        <v>1</v>
      </c>
      <c r="B419" s="10" t="s">
        <v>175</v>
      </c>
      <c r="C419" s="167"/>
      <c r="D419" s="167"/>
      <c r="E419" s="165" t="e">
        <f>F419/D419</f>
        <v>#DIV/0!</v>
      </c>
      <c r="F419" s="165"/>
      <c r="H419" s="67"/>
      <c r="I419" s="142"/>
      <c r="J419" s="142"/>
      <c r="O419" s="121"/>
      <c r="P419" s="88"/>
      <c r="Q419" s="121"/>
    </row>
    <row r="420" spans="1:17" s="79" customFormat="1" hidden="1" x14ac:dyDescent="0.25">
      <c r="A420" s="144"/>
      <c r="B420" s="145" t="s">
        <v>20</v>
      </c>
      <c r="C420" s="144" t="s">
        <v>21</v>
      </c>
      <c r="D420" s="144" t="s">
        <v>21</v>
      </c>
      <c r="E420" s="144" t="s">
        <v>21</v>
      </c>
      <c r="F420" s="146">
        <f>F419</f>
        <v>0</v>
      </c>
      <c r="G420" s="67"/>
      <c r="H420" s="67"/>
      <c r="I420" s="135">
        <f>SUM(I419)</f>
        <v>0</v>
      </c>
      <c r="J420" s="135">
        <f>SUM(J419)</f>
        <v>0</v>
      </c>
      <c r="O420" s="193"/>
      <c r="P420" s="198"/>
      <c r="Q420" s="193"/>
    </row>
    <row r="421" spans="1:17" s="68" customFormat="1" x14ac:dyDescent="0.25">
      <c r="A421" s="35"/>
      <c r="B421" s="11"/>
      <c r="C421" s="17"/>
      <c r="D421" s="17"/>
      <c r="E421" s="17"/>
      <c r="F421" s="36"/>
      <c r="G421" s="67"/>
      <c r="H421" s="67"/>
      <c r="I421" s="67"/>
      <c r="J421" s="67"/>
      <c r="O421" s="121"/>
      <c r="P421" s="88"/>
      <c r="Q421" s="121"/>
    </row>
    <row r="422" spans="1:17" ht="26.25" customHeight="1" x14ac:dyDescent="0.25">
      <c r="A422" s="35"/>
      <c r="B422" s="48" t="s">
        <v>100</v>
      </c>
      <c r="C422" s="164">
        <f>C423+C424+C425</f>
        <v>0</v>
      </c>
      <c r="D422" s="194"/>
      <c r="K422" s="635" t="e">
        <f>#REF!-'150'!C422</f>
        <v>#REF!</v>
      </c>
      <c r="P422" s="106"/>
    </row>
    <row r="423" spans="1:17" ht="30" customHeight="1" x14ac:dyDescent="0.25">
      <c r="A423" s="35"/>
      <c r="B423" s="49" t="s">
        <v>2</v>
      </c>
      <c r="C423" s="164">
        <f>F420+D413+D404+E393+F383+F373+F363+F352+F342+F332+E322+D312+D301+E290+F280+F269+F261+F246+D237+D228+E219+E207+E198+C186+C175+C164+C153+C140+E127+E116+E105+D94+E78+F69+F62+F44+E30+J22-C424-C425</f>
        <v>0</v>
      </c>
      <c r="D423" s="195"/>
      <c r="P423" s="106"/>
    </row>
    <row r="424" spans="1:17" ht="30.75" customHeight="1" x14ac:dyDescent="0.25">
      <c r="A424" s="17"/>
      <c r="B424" s="11" t="s">
        <v>13</v>
      </c>
      <c r="C424" s="164">
        <f>I420+I413+I404+I393+I383+I373+I363+I342+I352+I332+I322+I312+I301+I290+I280+I269+I261+I246+I237+I228+I219+I207+I198+I186+I175+I164+I153+I140+I127+I116+I105+I94+I78+I69+I62+I44+I30</f>
        <v>0</v>
      </c>
      <c r="D424" s="195"/>
      <c r="L424" s="38"/>
      <c r="M424" s="11"/>
      <c r="N424" s="75"/>
      <c r="P424" s="106"/>
    </row>
    <row r="425" spans="1:17" x14ac:dyDescent="0.25">
      <c r="A425" s="17"/>
      <c r="B425" s="11" t="s">
        <v>106</v>
      </c>
      <c r="C425" s="164">
        <f>J420+J413+J404+J393+J383+J373+J363+J352+J342+J332+J322+J312+J301+J290+J280+J269+J261+J246+J237+J228+J219+J207+J198+J186+J175+J164+J153+J140+J127+J116+J105+J94+J78+J69+J62+J44+J30</f>
        <v>0</v>
      </c>
      <c r="D425" s="195"/>
    </row>
    <row r="426" spans="1:17" x14ac:dyDescent="0.25">
      <c r="A426" s="17"/>
      <c r="B426" s="11"/>
      <c r="C426" s="17"/>
      <c r="D426" s="17"/>
      <c r="E426" s="17"/>
      <c r="F426" s="17"/>
    </row>
    <row r="427" spans="1:17" x14ac:dyDescent="0.25">
      <c r="A427" s="17"/>
      <c r="B427" s="175" t="s">
        <v>195</v>
      </c>
      <c r="C427" s="201">
        <f>F420+D413+D404+E393+F383+F373+F363+F352+F342+F332+E322+D312+D301+E290+F280+F269+F261+F246+D237+D228+E219</f>
        <v>0</v>
      </c>
      <c r="D427" s="17"/>
      <c r="E427" s="17"/>
      <c r="F427" s="17"/>
    </row>
    <row r="428" spans="1:17" ht="49.5" customHeight="1" x14ac:dyDescent="0.25">
      <c r="A428" s="17"/>
      <c r="B428" s="200" t="s">
        <v>196</v>
      </c>
      <c r="C428" s="202"/>
      <c r="D428" s="17"/>
      <c r="E428" s="17"/>
      <c r="F428" s="17"/>
    </row>
    <row r="429" spans="1:17" ht="45" x14ac:dyDescent="0.25">
      <c r="A429" s="17"/>
      <c r="B429" s="175" t="s">
        <v>197</v>
      </c>
      <c r="C429" s="201">
        <f>C427-C428</f>
        <v>0</v>
      </c>
      <c r="D429" s="17"/>
      <c r="E429" s="17"/>
      <c r="F429" s="17"/>
    </row>
    <row r="430" spans="1:17" x14ac:dyDescent="0.25">
      <c r="A430" s="17"/>
      <c r="B430" s="11"/>
      <c r="C430" s="17"/>
      <c r="D430" s="17"/>
      <c r="E430" s="17"/>
      <c r="F430" s="17"/>
    </row>
    <row r="431" spans="1:17" x14ac:dyDescent="0.25">
      <c r="A431" s="17"/>
      <c r="B431" s="11"/>
      <c r="C431" s="17"/>
      <c r="D431" s="17"/>
      <c r="E431" s="17"/>
      <c r="F431" s="17"/>
    </row>
    <row r="432" spans="1:17" s="17" customFormat="1" x14ac:dyDescent="0.25">
      <c r="A432" s="20"/>
      <c r="B432" s="43"/>
      <c r="C432" s="9"/>
      <c r="D432" s="931"/>
      <c r="E432" s="931"/>
      <c r="L432" s="111"/>
      <c r="O432" s="20"/>
      <c r="P432" s="20"/>
      <c r="Q432" s="20"/>
    </row>
    <row r="433" spans="1:17" s="17" customFormat="1" x14ac:dyDescent="0.25">
      <c r="B433" s="40"/>
      <c r="C433" s="44"/>
      <c r="D433" s="251"/>
      <c r="E433" s="252"/>
      <c r="L433" s="111"/>
      <c r="O433" s="20"/>
      <c r="P433" s="20"/>
      <c r="Q433" s="20"/>
    </row>
    <row r="434" spans="1:17" s="17" customFormat="1" x14ac:dyDescent="0.25">
      <c r="A434" s="858" t="s">
        <v>11</v>
      </c>
      <c r="B434" s="858"/>
      <c r="C434" s="47"/>
      <c r="D434" s="859" t="e">
        <f>#REF!</f>
        <v>#REF!</v>
      </c>
      <c r="E434" s="859"/>
      <c r="L434" s="111"/>
      <c r="O434" s="20"/>
      <c r="P434" s="20"/>
      <c r="Q434" s="20"/>
    </row>
    <row r="435" spans="1:17" s="17" customFormat="1" x14ac:dyDescent="0.25">
      <c r="B435" s="40"/>
      <c r="C435" s="161" t="s">
        <v>10</v>
      </c>
      <c r="D435" s="857" t="s">
        <v>3</v>
      </c>
      <c r="E435" s="857"/>
      <c r="L435" s="111"/>
      <c r="O435" s="20"/>
      <c r="P435" s="20"/>
      <c r="Q435" s="20"/>
    </row>
    <row r="436" spans="1:17" ht="23.25" hidden="1" customHeight="1" x14ac:dyDescent="0.25">
      <c r="A436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36" s="851"/>
      <c r="C436" s="851"/>
      <c r="D436" s="851"/>
      <c r="E436" s="851"/>
      <c r="F436" s="851"/>
      <c r="G436" s="851"/>
      <c r="H436" s="851"/>
      <c r="I436" s="851"/>
      <c r="J436" s="851"/>
      <c r="K436" s="116"/>
    </row>
    <row r="437" spans="1:17" hidden="1" x14ac:dyDescent="0.25"/>
    <row r="438" spans="1:17" hidden="1" x14ac:dyDescent="0.25">
      <c r="A438" s="852" t="s">
        <v>77</v>
      </c>
      <c r="B438" s="852"/>
      <c r="C438" s="852"/>
      <c r="D438" s="852"/>
      <c r="E438" s="852"/>
      <c r="F438" s="852"/>
      <c r="G438" s="852"/>
      <c r="H438" s="852"/>
      <c r="I438" s="852"/>
      <c r="J438" s="852"/>
      <c r="K438" s="117"/>
    </row>
    <row r="439" spans="1:17" hidden="1" x14ac:dyDescent="0.25"/>
    <row r="440" spans="1:17" hidden="1" x14ac:dyDescent="0.25">
      <c r="A440" s="111"/>
      <c r="B440" s="111"/>
      <c r="C440" s="111"/>
      <c r="D440" s="111"/>
      <c r="E440" s="111"/>
      <c r="F440" s="111"/>
      <c r="G440" s="69" t="s">
        <v>104</v>
      </c>
      <c r="H440" s="2"/>
      <c r="I440" s="70"/>
      <c r="J440" s="2"/>
      <c r="K440" s="118"/>
    </row>
    <row r="441" spans="1:17" hidden="1" x14ac:dyDescent="0.25">
      <c r="B441" s="17"/>
    </row>
    <row r="442" spans="1:17" ht="23.25" hidden="1" customHeight="1" x14ac:dyDescent="0.25">
      <c r="A442" s="853" t="s">
        <v>95</v>
      </c>
      <c r="B442" s="853"/>
      <c r="C442" s="854" t="s">
        <v>101</v>
      </c>
      <c r="D442" s="855"/>
      <c r="E442" s="855"/>
      <c r="F442" s="855"/>
      <c r="G442" s="855"/>
      <c r="H442" s="855"/>
      <c r="I442" s="855"/>
      <c r="J442" s="856"/>
      <c r="K442" s="72"/>
    </row>
    <row r="443" spans="1:17" hidden="1" x14ac:dyDescent="0.25">
      <c r="A443" s="20"/>
      <c r="B443" s="20"/>
      <c r="C443" s="66"/>
      <c r="D443" s="66"/>
      <c r="E443" s="66"/>
      <c r="F443" s="66"/>
      <c r="G443" s="66"/>
      <c r="H443" s="66"/>
      <c r="I443" s="66"/>
      <c r="J443" s="66"/>
      <c r="K443" s="72"/>
    </row>
    <row r="444" spans="1:17" hidden="1" x14ac:dyDescent="0.25"/>
    <row r="445" spans="1:17" ht="53.25" hidden="1" customHeight="1" x14ac:dyDescent="0.25">
      <c r="A445" s="881" t="s">
        <v>178</v>
      </c>
      <c r="B445" s="881"/>
      <c r="C445" s="881"/>
      <c r="D445" s="881"/>
      <c r="E445" s="881"/>
      <c r="F445" s="881"/>
      <c r="G445" s="881"/>
      <c r="H445" s="881"/>
      <c r="I445" s="881"/>
      <c r="J445" s="881"/>
    </row>
    <row r="446" spans="1:17" hidden="1" x14ac:dyDescent="0.25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</row>
    <row r="447" spans="1:17" hidden="1" x14ac:dyDescent="0.25">
      <c r="A447" s="880" t="s">
        <v>191</v>
      </c>
      <c r="B447" s="880"/>
      <c r="C447" s="880"/>
      <c r="D447" s="880"/>
      <c r="E447" s="880"/>
      <c r="F447" s="880"/>
      <c r="G447" s="880"/>
      <c r="H447" s="880"/>
      <c r="I447" s="880"/>
      <c r="J447" s="880"/>
      <c r="K447" s="123"/>
    </row>
    <row r="448" spans="1:17" hidden="1" x14ac:dyDescent="0.25">
      <c r="A448" s="176"/>
      <c r="B448" s="176"/>
      <c r="C448" s="176"/>
      <c r="D448" s="176"/>
      <c r="E448" s="176"/>
      <c r="F448" s="176"/>
      <c r="G448" s="176"/>
      <c r="H448" s="176"/>
      <c r="I448" s="176"/>
      <c r="J448" s="176"/>
      <c r="K448" s="170"/>
    </row>
    <row r="449" spans="1:17" hidden="1" x14ac:dyDescent="0.25">
      <c r="A449" s="882" t="s">
        <v>120</v>
      </c>
      <c r="B449" s="882"/>
      <c r="C449" s="882"/>
      <c r="D449" s="882"/>
      <c r="E449" s="882"/>
      <c r="F449" s="882"/>
      <c r="G449" s="882"/>
      <c r="H449" s="882"/>
      <c r="I449" s="882"/>
      <c r="J449" s="882"/>
      <c r="K449" s="125"/>
    </row>
    <row r="450" spans="1:17" hidden="1" x14ac:dyDescent="0.25">
      <c r="B450" s="111"/>
      <c r="C450" s="111"/>
      <c r="D450" s="111"/>
      <c r="E450" s="111"/>
      <c r="F450" s="111"/>
      <c r="G450" s="111"/>
      <c r="H450" s="111"/>
      <c r="I450" s="111"/>
      <c r="J450" s="111"/>
      <c r="K450" s="176"/>
    </row>
    <row r="451" spans="1:17" hidden="1" x14ac:dyDescent="0.25">
      <c r="B451" s="11"/>
      <c r="C451" s="11"/>
      <c r="D451" s="20"/>
      <c r="E451" s="20"/>
      <c r="F451" s="20"/>
      <c r="G451" s="20"/>
      <c r="H451" s="20"/>
      <c r="I451" s="20"/>
      <c r="J451" s="20"/>
      <c r="K451" s="119"/>
    </row>
    <row r="452" spans="1:17" hidden="1" x14ac:dyDescent="0.25">
      <c r="A452" s="875" t="s">
        <v>24</v>
      </c>
      <c r="B452" s="875" t="s">
        <v>22</v>
      </c>
      <c r="C452" s="875" t="s">
        <v>23</v>
      </c>
      <c r="D452" s="877" t="s">
        <v>16</v>
      </c>
      <c r="E452" s="878"/>
      <c r="F452" s="878"/>
      <c r="G452" s="879"/>
      <c r="H452" s="884" t="s">
        <v>17</v>
      </c>
      <c r="I452" s="884" t="s">
        <v>25</v>
      </c>
      <c r="J452" s="874" t="s">
        <v>168</v>
      </c>
      <c r="K452" s="18"/>
    </row>
    <row r="453" spans="1:17" hidden="1" x14ac:dyDescent="0.25">
      <c r="A453" s="883"/>
      <c r="B453" s="883"/>
      <c r="C453" s="883"/>
      <c r="D453" s="875" t="s">
        <v>6</v>
      </c>
      <c r="E453" s="877" t="s">
        <v>1</v>
      </c>
      <c r="F453" s="878"/>
      <c r="G453" s="879"/>
      <c r="H453" s="885"/>
      <c r="I453" s="885"/>
      <c r="J453" s="874"/>
      <c r="K453" s="21"/>
    </row>
    <row r="454" spans="1:17" ht="409.5" hidden="1" x14ac:dyDescent="0.25">
      <c r="A454" s="876"/>
      <c r="B454" s="876"/>
      <c r="C454" s="876"/>
      <c r="D454" s="876"/>
      <c r="E454" s="167" t="s">
        <v>18</v>
      </c>
      <c r="F454" s="167" t="s">
        <v>26</v>
      </c>
      <c r="G454" s="167" t="s">
        <v>19</v>
      </c>
      <c r="H454" s="886"/>
      <c r="I454" s="886"/>
      <c r="J454" s="874"/>
      <c r="K454" s="180"/>
    </row>
    <row r="455" spans="1:17" hidden="1" x14ac:dyDescent="0.25">
      <c r="A455" s="113">
        <v>1</v>
      </c>
      <c r="B455" s="113">
        <v>2</v>
      </c>
      <c r="C455" s="113">
        <v>3</v>
      </c>
      <c r="D455" s="113">
        <v>4</v>
      </c>
      <c r="E455" s="113">
        <v>5</v>
      </c>
      <c r="F455" s="113">
        <v>6</v>
      </c>
      <c r="G455" s="113">
        <v>7</v>
      </c>
      <c r="H455" s="113">
        <v>8</v>
      </c>
      <c r="I455" s="113">
        <v>9</v>
      </c>
      <c r="J455" s="113">
        <v>10</v>
      </c>
      <c r="K455" s="180"/>
    </row>
    <row r="456" spans="1:17" hidden="1" x14ac:dyDescent="0.25">
      <c r="A456" s="167" t="s">
        <v>89</v>
      </c>
      <c r="B456" s="10"/>
      <c r="C456" s="165"/>
      <c r="D456" s="165">
        <f>F456+G456+E456</f>
        <v>0</v>
      </c>
      <c r="E456" s="165"/>
      <c r="F456" s="165"/>
      <c r="G456" s="165">
        <f>ROUND((J456-K456)/12,2)</f>
        <v>0</v>
      </c>
      <c r="H456" s="165">
        <v>0</v>
      </c>
      <c r="I456" s="165"/>
      <c r="J456" s="5"/>
      <c r="K456" s="183">
        <f>ROUND((E456+F456)*12,2)</f>
        <v>0</v>
      </c>
      <c r="M456" s="75"/>
      <c r="N456" s="181"/>
      <c r="O456" s="185"/>
    </row>
    <row r="457" spans="1:17" s="78" customFormat="1" hidden="1" x14ac:dyDescent="0.25">
      <c r="A457" s="144"/>
      <c r="B457" s="145" t="s">
        <v>20</v>
      </c>
      <c r="C457" s="146">
        <f>SUM(C456:C456)</f>
        <v>0</v>
      </c>
      <c r="D457" s="146">
        <f>SUM(D456:D456)</f>
        <v>0</v>
      </c>
      <c r="E457" s="144" t="s">
        <v>21</v>
      </c>
      <c r="F457" s="144" t="s">
        <v>21</v>
      </c>
      <c r="G457" s="144" t="s">
        <v>21</v>
      </c>
      <c r="H457" s="144" t="s">
        <v>21</v>
      </c>
      <c r="I457" s="144" t="s">
        <v>21</v>
      </c>
      <c r="J457" s="146">
        <f>SUM(J456:J456)</f>
        <v>0</v>
      </c>
      <c r="K457" s="182"/>
      <c r="M457" s="75"/>
      <c r="N457" s="181"/>
      <c r="O457" s="185"/>
      <c r="P457" s="184"/>
      <c r="Q457" s="188"/>
    </row>
    <row r="458" spans="1:17" hidden="1" x14ac:dyDescent="0.25">
      <c r="K458" s="114"/>
    </row>
    <row r="459" spans="1:17" hidden="1" x14ac:dyDescent="0.25">
      <c r="A459" s="868" t="s">
        <v>124</v>
      </c>
      <c r="B459" s="868"/>
      <c r="C459" s="868"/>
      <c r="D459" s="868"/>
      <c r="E459" s="868"/>
      <c r="F459" s="868"/>
      <c r="G459" s="868"/>
      <c r="H459" s="868"/>
      <c r="I459" s="868"/>
      <c r="J459" s="868"/>
      <c r="K459" s="115"/>
    </row>
    <row r="460" spans="1:17" hidden="1" x14ac:dyDescent="0.25">
      <c r="A460" s="174"/>
      <c r="B460" s="174"/>
      <c r="C460" s="174"/>
      <c r="D460" s="174"/>
      <c r="E460" s="174"/>
      <c r="F460" s="174"/>
      <c r="G460" s="174"/>
      <c r="H460" s="174"/>
      <c r="I460" s="850" t="s">
        <v>172</v>
      </c>
      <c r="J460" s="850"/>
    </row>
    <row r="461" spans="1:17" ht="69.75" hidden="1" x14ac:dyDescent="0.25">
      <c r="A461" s="14" t="s">
        <v>24</v>
      </c>
      <c r="B461" s="14" t="s">
        <v>14</v>
      </c>
      <c r="C461" s="167" t="s">
        <v>132</v>
      </c>
      <c r="D461" s="167" t="s">
        <v>133</v>
      </c>
      <c r="E461" s="167" t="s">
        <v>134</v>
      </c>
      <c r="G461" s="174"/>
      <c r="H461" s="174"/>
      <c r="I461" s="133" t="s">
        <v>115</v>
      </c>
      <c r="J461" s="133" t="s">
        <v>173</v>
      </c>
      <c r="K461" s="120"/>
    </row>
    <row r="462" spans="1:17" hidden="1" x14ac:dyDescent="0.25">
      <c r="A462" s="91">
        <v>1</v>
      </c>
      <c r="B462" s="91">
        <v>2</v>
      </c>
      <c r="C462" s="113">
        <v>3</v>
      </c>
      <c r="D462" s="113">
        <v>4</v>
      </c>
      <c r="E462" s="113">
        <v>5</v>
      </c>
      <c r="G462" s="174"/>
      <c r="H462" s="174"/>
      <c r="I462" s="134"/>
      <c r="J462" s="133"/>
    </row>
    <row r="463" spans="1:17" ht="139.5" hidden="1" x14ac:dyDescent="0.25">
      <c r="A463" s="84">
        <v>1</v>
      </c>
      <c r="B463" s="90" t="s">
        <v>123</v>
      </c>
      <c r="C463" s="165"/>
      <c r="D463" s="77">
        <v>12</v>
      </c>
      <c r="E463" s="85"/>
      <c r="G463" s="86"/>
      <c r="H463" s="87"/>
      <c r="I463" s="138"/>
      <c r="J463" s="138"/>
    </row>
    <row r="464" spans="1:17" hidden="1" x14ac:dyDescent="0.25">
      <c r="A464" s="84">
        <v>2</v>
      </c>
      <c r="B464" s="90" t="s">
        <v>160</v>
      </c>
      <c r="C464" s="165"/>
      <c r="D464" s="77"/>
      <c r="E464" s="85"/>
      <c r="G464" s="86"/>
      <c r="H464" s="87"/>
      <c r="I464" s="138"/>
      <c r="J464" s="138"/>
    </row>
    <row r="465" spans="1:17" hidden="1" x14ac:dyDescent="0.25">
      <c r="A465" s="147"/>
      <c r="B465" s="145" t="s">
        <v>20</v>
      </c>
      <c r="C465" s="148"/>
      <c r="D465" s="149"/>
      <c r="E465" s="146">
        <f>E464+E463</f>
        <v>0</v>
      </c>
      <c r="G465" s="174"/>
      <c r="H465" s="174"/>
      <c r="I465" s="135">
        <f>SUM(I463:I464)</f>
        <v>0</v>
      </c>
      <c r="J465" s="135">
        <f>SUM(J463:J464)</f>
        <v>0</v>
      </c>
    </row>
    <row r="466" spans="1:17" hidden="1" x14ac:dyDescent="0.25"/>
    <row r="467" spans="1:17" hidden="1" x14ac:dyDescent="0.25">
      <c r="A467" s="880" t="s">
        <v>190</v>
      </c>
      <c r="B467" s="880"/>
      <c r="C467" s="880"/>
      <c r="D467" s="880"/>
      <c r="E467" s="880"/>
      <c r="F467" s="880"/>
      <c r="G467" s="880"/>
      <c r="H467" s="880"/>
      <c r="I467" s="880"/>
      <c r="J467" s="880"/>
    </row>
    <row r="468" spans="1:17" hidden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</row>
    <row r="469" spans="1:17" hidden="1" x14ac:dyDescent="0.25">
      <c r="A469" s="865" t="s">
        <v>121</v>
      </c>
      <c r="B469" s="865"/>
      <c r="C469" s="865"/>
      <c r="D469" s="865"/>
      <c r="E469" s="865"/>
      <c r="F469" s="865"/>
      <c r="G469" s="865"/>
      <c r="H469" s="865"/>
      <c r="I469" s="865"/>
      <c r="J469" s="865"/>
      <c r="K469" s="125"/>
    </row>
    <row r="470" spans="1:17" hidden="1" x14ac:dyDescent="0.25">
      <c r="A470" s="163"/>
      <c r="B470" s="24"/>
      <c r="C470" s="163"/>
      <c r="D470" s="163"/>
      <c r="E470" s="163"/>
      <c r="F470" s="163"/>
      <c r="I470" s="850" t="s">
        <v>172</v>
      </c>
      <c r="J470" s="850"/>
      <c r="K470" s="111"/>
    </row>
    <row r="471" spans="1:17" ht="139.5" hidden="1" x14ac:dyDescent="0.25">
      <c r="A471" s="167" t="s">
        <v>24</v>
      </c>
      <c r="B471" s="167" t="s">
        <v>14</v>
      </c>
      <c r="C471" s="167" t="s">
        <v>40</v>
      </c>
      <c r="D471" s="167" t="s">
        <v>38</v>
      </c>
      <c r="E471" s="167" t="s">
        <v>39</v>
      </c>
      <c r="F471" s="167" t="s">
        <v>80</v>
      </c>
      <c r="I471" s="133" t="s">
        <v>115</v>
      </c>
      <c r="J471" s="133" t="s">
        <v>173</v>
      </c>
      <c r="K471" s="122"/>
      <c r="O471" s="106"/>
    </row>
    <row r="472" spans="1:17" hidden="1" x14ac:dyDescent="0.25">
      <c r="A472" s="113">
        <v>1</v>
      </c>
      <c r="B472" s="113">
        <v>2</v>
      </c>
      <c r="C472" s="113">
        <v>3</v>
      </c>
      <c r="D472" s="113">
        <v>4</v>
      </c>
      <c r="E472" s="113">
        <v>5</v>
      </c>
      <c r="F472" s="113">
        <v>6</v>
      </c>
      <c r="G472" s="78"/>
      <c r="H472" s="78"/>
      <c r="I472" s="136"/>
      <c r="J472" s="136"/>
      <c r="O472" s="106"/>
    </row>
    <row r="473" spans="1:17" ht="69.75" hidden="1" x14ac:dyDescent="0.25">
      <c r="A473" s="167">
        <v>1</v>
      </c>
      <c r="B473" s="10" t="s">
        <v>28</v>
      </c>
      <c r="C473" s="167" t="s">
        <v>21</v>
      </c>
      <c r="D473" s="167" t="s">
        <v>21</v>
      </c>
      <c r="E473" s="167" t="s">
        <v>21</v>
      </c>
      <c r="F473" s="5">
        <f>F475</f>
        <v>0</v>
      </c>
      <c r="I473" s="137">
        <f>I475</f>
        <v>0</v>
      </c>
      <c r="J473" s="137">
        <f>J475</f>
        <v>0</v>
      </c>
      <c r="O473" s="106"/>
    </row>
    <row r="474" spans="1:17" s="78" customFormat="1" hidden="1" x14ac:dyDescent="0.25">
      <c r="A474" s="873" t="s">
        <v>29</v>
      </c>
      <c r="B474" s="10" t="s">
        <v>1</v>
      </c>
      <c r="C474" s="167"/>
      <c r="D474" s="167"/>
      <c r="E474" s="167"/>
      <c r="F474" s="5"/>
      <c r="G474" s="67"/>
      <c r="H474" s="67"/>
      <c r="I474" s="137"/>
      <c r="J474" s="137"/>
      <c r="K474" s="79"/>
      <c r="O474" s="186"/>
      <c r="P474" s="188"/>
      <c r="Q474" s="188"/>
    </row>
    <row r="475" spans="1:17" ht="69.75" hidden="1" x14ac:dyDescent="0.25">
      <c r="A475" s="873"/>
      <c r="B475" s="10" t="s">
        <v>30</v>
      </c>
      <c r="C475" s="167" t="e">
        <f>F475/E475/D475</f>
        <v>#DIV/0!</v>
      </c>
      <c r="D475" s="167"/>
      <c r="E475" s="167"/>
      <c r="F475" s="5"/>
      <c r="I475" s="143"/>
      <c r="J475" s="143"/>
      <c r="O475" s="106"/>
    </row>
    <row r="476" spans="1:17" ht="69.75" hidden="1" x14ac:dyDescent="0.25">
      <c r="A476" s="167">
        <v>2</v>
      </c>
      <c r="B476" s="10" t="s">
        <v>34</v>
      </c>
      <c r="C476" s="167" t="s">
        <v>21</v>
      </c>
      <c r="D476" s="167" t="s">
        <v>21</v>
      </c>
      <c r="E476" s="167" t="s">
        <v>21</v>
      </c>
      <c r="F476" s="5">
        <f>F478</f>
        <v>0</v>
      </c>
      <c r="I476" s="137">
        <f>I478</f>
        <v>0</v>
      </c>
      <c r="J476" s="137">
        <f>J478</f>
        <v>0</v>
      </c>
      <c r="O476" s="106"/>
    </row>
    <row r="477" spans="1:17" hidden="1" x14ac:dyDescent="0.25">
      <c r="A477" s="873" t="s">
        <v>35</v>
      </c>
      <c r="B477" s="10" t="s">
        <v>1</v>
      </c>
      <c r="C477" s="167"/>
      <c r="D477" s="167"/>
      <c r="E477" s="167"/>
      <c r="F477" s="5"/>
      <c r="I477" s="137"/>
      <c r="J477" s="137"/>
      <c r="O477" s="106"/>
    </row>
    <row r="478" spans="1:17" ht="69.75" hidden="1" x14ac:dyDescent="0.25">
      <c r="A478" s="873"/>
      <c r="B478" s="10" t="s">
        <v>30</v>
      </c>
      <c r="C478" s="167" t="e">
        <f t="shared" ref="C478" si="11">F478/E478/D478</f>
        <v>#DIV/0!</v>
      </c>
      <c r="D478" s="167"/>
      <c r="E478" s="167"/>
      <c r="F478" s="5"/>
      <c r="I478" s="143"/>
      <c r="J478" s="143"/>
      <c r="O478" s="106"/>
    </row>
    <row r="479" spans="1:17" hidden="1" x14ac:dyDescent="0.25">
      <c r="A479" s="147"/>
      <c r="B479" s="145" t="s">
        <v>20</v>
      </c>
      <c r="C479" s="144" t="s">
        <v>21</v>
      </c>
      <c r="D479" s="144" t="s">
        <v>21</v>
      </c>
      <c r="E479" s="144" t="s">
        <v>21</v>
      </c>
      <c r="F479" s="146">
        <f>F476+F473</f>
        <v>0</v>
      </c>
      <c r="I479" s="137">
        <f>I473+I476</f>
        <v>0</v>
      </c>
      <c r="J479" s="137">
        <f>J473+J476</f>
        <v>0</v>
      </c>
      <c r="O479" s="106"/>
    </row>
    <row r="480" spans="1:17" hidden="1" x14ac:dyDescent="0.25">
      <c r="A480" s="17"/>
      <c r="B480" s="11"/>
      <c r="C480" s="17"/>
      <c r="D480" s="17"/>
      <c r="E480" s="17"/>
      <c r="F480" s="17"/>
      <c r="G480" s="121"/>
      <c r="O480" s="106"/>
    </row>
    <row r="481" spans="1:17" hidden="1" x14ac:dyDescent="0.25">
      <c r="A481" s="865" t="s">
        <v>118</v>
      </c>
      <c r="B481" s="865"/>
      <c r="C481" s="865"/>
      <c r="D481" s="865"/>
      <c r="E481" s="865"/>
      <c r="F481" s="865"/>
      <c r="G481" s="865"/>
      <c r="H481" s="865"/>
      <c r="I481" s="865"/>
      <c r="J481" s="865"/>
      <c r="O481" s="106"/>
    </row>
    <row r="482" spans="1:17" hidden="1" x14ac:dyDescent="0.25">
      <c r="A482" s="163"/>
      <c r="B482" s="24"/>
      <c r="C482" s="163"/>
      <c r="D482" s="163"/>
      <c r="E482" s="163"/>
      <c r="F482" s="163"/>
      <c r="I482" s="850" t="s">
        <v>172</v>
      </c>
      <c r="J482" s="850"/>
      <c r="O482" s="106"/>
    </row>
    <row r="483" spans="1:17" ht="139.5" hidden="1" x14ac:dyDescent="0.25">
      <c r="A483" s="167" t="s">
        <v>24</v>
      </c>
      <c r="B483" s="167" t="s">
        <v>14</v>
      </c>
      <c r="C483" s="167" t="s">
        <v>163</v>
      </c>
      <c r="D483" s="167" t="s">
        <v>38</v>
      </c>
      <c r="E483" s="167" t="s">
        <v>39</v>
      </c>
      <c r="F483" s="167" t="s">
        <v>80</v>
      </c>
      <c r="I483" s="133" t="s">
        <v>115</v>
      </c>
      <c r="J483" s="133" t="s">
        <v>173</v>
      </c>
      <c r="K483" s="122"/>
      <c r="O483" s="106"/>
    </row>
    <row r="484" spans="1:17" hidden="1" x14ac:dyDescent="0.25">
      <c r="A484" s="112">
        <v>1</v>
      </c>
      <c r="B484" s="112">
        <v>2</v>
      </c>
      <c r="C484" s="112">
        <v>3</v>
      </c>
      <c r="D484" s="112">
        <v>4</v>
      </c>
      <c r="E484" s="112">
        <v>5</v>
      </c>
      <c r="F484" s="112">
        <v>6</v>
      </c>
      <c r="G484" s="8"/>
      <c r="H484" s="8"/>
      <c r="I484" s="136"/>
      <c r="J484" s="136"/>
      <c r="O484" s="106"/>
    </row>
    <row r="485" spans="1:17" ht="69.75" hidden="1" x14ac:dyDescent="0.25">
      <c r="A485" s="167">
        <v>1</v>
      </c>
      <c r="B485" s="10" t="s">
        <v>28</v>
      </c>
      <c r="C485" s="167" t="s">
        <v>21</v>
      </c>
      <c r="D485" s="167" t="s">
        <v>21</v>
      </c>
      <c r="E485" s="167" t="s">
        <v>21</v>
      </c>
      <c r="F485" s="5">
        <f>F487+F489+F488+F490</f>
        <v>0</v>
      </c>
      <c r="I485" s="137">
        <f>I487+I488+I489+I490</f>
        <v>0</v>
      </c>
      <c r="J485" s="137">
        <f>J487+J488+J489+J490</f>
        <v>0</v>
      </c>
      <c r="O485" s="106"/>
    </row>
    <row r="486" spans="1:17" s="8" customFormat="1" hidden="1" x14ac:dyDescent="0.25">
      <c r="A486" s="167"/>
      <c r="B486" s="10" t="s">
        <v>1</v>
      </c>
      <c r="C486" s="167"/>
      <c r="D486" s="167"/>
      <c r="E486" s="167"/>
      <c r="F486" s="5"/>
      <c r="G486" s="67"/>
      <c r="H486" s="67"/>
      <c r="I486" s="137"/>
      <c r="J486" s="137"/>
      <c r="K486" s="80"/>
      <c r="O486" s="187"/>
      <c r="P486" s="192"/>
      <c r="Q486" s="192"/>
    </row>
    <row r="487" spans="1:17" ht="46.5" hidden="1" x14ac:dyDescent="0.25">
      <c r="A487" s="167" t="s">
        <v>29</v>
      </c>
      <c r="B487" s="10" t="s">
        <v>32</v>
      </c>
      <c r="C487" s="167" t="e">
        <f t="shared" ref="C487:C488" si="12">F487/E487/D487</f>
        <v>#DIV/0!</v>
      </c>
      <c r="D487" s="167"/>
      <c r="E487" s="167"/>
      <c r="F487" s="5"/>
      <c r="I487" s="143"/>
      <c r="J487" s="143"/>
      <c r="O487" s="106"/>
    </row>
    <row r="488" spans="1:17" ht="46.5" hidden="1" x14ac:dyDescent="0.25">
      <c r="A488" s="167" t="s">
        <v>31</v>
      </c>
      <c r="B488" s="10" t="s">
        <v>33</v>
      </c>
      <c r="C488" s="167" t="e">
        <f t="shared" si="12"/>
        <v>#DIV/0!</v>
      </c>
      <c r="D488" s="167"/>
      <c r="E488" s="167"/>
      <c r="F488" s="5"/>
      <c r="I488" s="143"/>
      <c r="J488" s="143"/>
      <c r="O488" s="106"/>
    </row>
    <row r="489" spans="1:17" hidden="1" x14ac:dyDescent="0.25">
      <c r="A489" s="167"/>
      <c r="B489" s="10"/>
      <c r="C489" s="167"/>
      <c r="D489" s="167"/>
      <c r="E489" s="167"/>
      <c r="F489" s="5"/>
      <c r="I489" s="143"/>
      <c r="J489" s="143"/>
      <c r="O489" s="106"/>
    </row>
    <row r="490" spans="1:17" hidden="1" x14ac:dyDescent="0.25">
      <c r="A490" s="167"/>
      <c r="B490" s="10"/>
      <c r="C490" s="167"/>
      <c r="D490" s="167"/>
      <c r="E490" s="167"/>
      <c r="F490" s="5"/>
      <c r="I490" s="143"/>
      <c r="J490" s="143"/>
      <c r="O490" s="106"/>
    </row>
    <row r="491" spans="1:17" ht="69.75" hidden="1" x14ac:dyDescent="0.25">
      <c r="A491" s="167">
        <v>2</v>
      </c>
      <c r="B491" s="10" t="s">
        <v>34</v>
      </c>
      <c r="C491" s="167" t="s">
        <v>21</v>
      </c>
      <c r="D491" s="167" t="s">
        <v>21</v>
      </c>
      <c r="E491" s="167" t="s">
        <v>21</v>
      </c>
      <c r="F491" s="5">
        <f>F493+F495+F494+F496</f>
        <v>0</v>
      </c>
      <c r="I491" s="137">
        <f>I493+I494+I495+I496</f>
        <v>0</v>
      </c>
      <c r="J491" s="137">
        <f>J493+J494+J495+J496</f>
        <v>0</v>
      </c>
      <c r="O491" s="106"/>
    </row>
    <row r="492" spans="1:17" hidden="1" x14ac:dyDescent="0.25">
      <c r="A492" s="167"/>
      <c r="B492" s="10" t="s">
        <v>1</v>
      </c>
      <c r="C492" s="167"/>
      <c r="D492" s="167"/>
      <c r="E492" s="167"/>
      <c r="F492" s="5"/>
      <c r="I492" s="137"/>
      <c r="J492" s="137"/>
      <c r="O492" s="106"/>
    </row>
    <row r="493" spans="1:17" ht="46.5" hidden="1" x14ac:dyDescent="0.25">
      <c r="A493" s="167" t="s">
        <v>35</v>
      </c>
      <c r="B493" s="10" t="s">
        <v>32</v>
      </c>
      <c r="C493" s="167" t="e">
        <f t="shared" ref="C493:C494" si="13">F493/E493/D493</f>
        <v>#DIV/0!</v>
      </c>
      <c r="D493" s="167"/>
      <c r="E493" s="167"/>
      <c r="F493" s="5"/>
      <c r="I493" s="143"/>
      <c r="J493" s="143"/>
      <c r="O493" s="106"/>
    </row>
    <row r="494" spans="1:17" ht="46.5" hidden="1" x14ac:dyDescent="0.25">
      <c r="A494" s="167" t="s">
        <v>36</v>
      </c>
      <c r="B494" s="10" t="s">
        <v>33</v>
      </c>
      <c r="C494" s="167" t="e">
        <f t="shared" si="13"/>
        <v>#DIV/0!</v>
      </c>
      <c r="D494" s="167"/>
      <c r="E494" s="167"/>
      <c r="F494" s="5"/>
      <c r="I494" s="143"/>
      <c r="J494" s="143"/>
      <c r="O494" s="106"/>
    </row>
    <row r="495" spans="1:17" hidden="1" x14ac:dyDescent="0.25">
      <c r="A495" s="167"/>
      <c r="B495" s="10"/>
      <c r="C495" s="167"/>
      <c r="D495" s="167"/>
      <c r="E495" s="167"/>
      <c r="F495" s="5"/>
      <c r="I495" s="143"/>
      <c r="J495" s="143"/>
      <c r="O495" s="106"/>
    </row>
    <row r="496" spans="1:17" hidden="1" x14ac:dyDescent="0.25">
      <c r="A496" s="167"/>
      <c r="B496" s="10"/>
      <c r="C496" s="167"/>
      <c r="D496" s="167"/>
      <c r="E496" s="167"/>
      <c r="F496" s="5"/>
      <c r="I496" s="143"/>
      <c r="J496" s="143"/>
      <c r="O496" s="106"/>
    </row>
    <row r="497" spans="1:17" hidden="1" x14ac:dyDescent="0.25">
      <c r="A497" s="147"/>
      <c r="B497" s="145" t="s">
        <v>20</v>
      </c>
      <c r="C497" s="144" t="s">
        <v>21</v>
      </c>
      <c r="D497" s="144" t="s">
        <v>21</v>
      </c>
      <c r="E497" s="144" t="s">
        <v>21</v>
      </c>
      <c r="F497" s="146">
        <f>F491+F485</f>
        <v>0</v>
      </c>
      <c r="I497" s="137">
        <f>I485+I491</f>
        <v>0</v>
      </c>
      <c r="J497" s="137">
        <f>J485+J491</f>
        <v>0</v>
      </c>
      <c r="O497" s="106"/>
    </row>
    <row r="498" spans="1:17" hidden="1" x14ac:dyDescent="0.25">
      <c r="A498" s="17"/>
      <c r="B498" s="11"/>
      <c r="C498" s="17"/>
      <c r="D498" s="17"/>
      <c r="E498" s="17"/>
      <c r="F498" s="17"/>
      <c r="O498" s="106"/>
    </row>
    <row r="499" spans="1:17" hidden="1" x14ac:dyDescent="0.25">
      <c r="A499" s="865" t="s">
        <v>119</v>
      </c>
      <c r="B499" s="865"/>
      <c r="C499" s="865"/>
      <c r="D499" s="865"/>
      <c r="E499" s="865"/>
      <c r="F499" s="865"/>
      <c r="G499" s="865"/>
      <c r="H499" s="865"/>
      <c r="I499" s="865"/>
      <c r="J499" s="865"/>
      <c r="O499" s="106"/>
    </row>
    <row r="500" spans="1:17" hidden="1" x14ac:dyDescent="0.25">
      <c r="A500" s="163"/>
      <c r="B500" s="24"/>
      <c r="C500" s="163"/>
      <c r="D500" s="163"/>
      <c r="E500" s="163"/>
      <c r="F500" s="163"/>
      <c r="I500" s="850" t="s">
        <v>172</v>
      </c>
      <c r="J500" s="850"/>
      <c r="O500" s="106"/>
    </row>
    <row r="501" spans="1:17" ht="116.25" hidden="1" x14ac:dyDescent="0.25">
      <c r="A501" s="167" t="s">
        <v>24</v>
      </c>
      <c r="B501" s="167" t="s">
        <v>14</v>
      </c>
      <c r="C501" s="167" t="s">
        <v>43</v>
      </c>
      <c r="D501" s="167" t="s">
        <v>41</v>
      </c>
      <c r="E501" s="167" t="s">
        <v>44</v>
      </c>
      <c r="F501" s="167" t="s">
        <v>42</v>
      </c>
      <c r="I501" s="133" t="s">
        <v>115</v>
      </c>
      <c r="J501" s="133" t="s">
        <v>173</v>
      </c>
      <c r="K501" s="122"/>
      <c r="O501" s="106"/>
    </row>
    <row r="502" spans="1:17" hidden="1" x14ac:dyDescent="0.25">
      <c r="A502" s="113">
        <v>1</v>
      </c>
      <c r="B502" s="113">
        <v>2</v>
      </c>
      <c r="C502" s="113">
        <v>3</v>
      </c>
      <c r="D502" s="113">
        <v>4</v>
      </c>
      <c r="E502" s="113">
        <v>5</v>
      </c>
      <c r="F502" s="113">
        <v>6</v>
      </c>
      <c r="G502" s="78"/>
      <c r="H502" s="78"/>
      <c r="I502" s="136"/>
      <c r="J502" s="136"/>
      <c r="O502" s="106"/>
    </row>
    <row r="503" spans="1:17" hidden="1" x14ac:dyDescent="0.25">
      <c r="A503" s="167">
        <v>1</v>
      </c>
      <c r="B503" s="10" t="s">
        <v>45</v>
      </c>
      <c r="C503" s="167"/>
      <c r="D503" s="167"/>
      <c r="E503" s="167">
        <v>50</v>
      </c>
      <c r="F503" s="5">
        <f>E503*D503*C503</f>
        <v>0</v>
      </c>
      <c r="I503" s="138"/>
      <c r="J503" s="138"/>
      <c r="O503" s="106"/>
    </row>
    <row r="504" spans="1:17" s="78" customFormat="1" hidden="1" x14ac:dyDescent="0.25">
      <c r="A504" s="147"/>
      <c r="B504" s="145" t="s">
        <v>20</v>
      </c>
      <c r="C504" s="144" t="s">
        <v>21</v>
      </c>
      <c r="D504" s="144" t="s">
        <v>21</v>
      </c>
      <c r="E504" s="144" t="s">
        <v>21</v>
      </c>
      <c r="F504" s="146">
        <f>F503</f>
        <v>0</v>
      </c>
      <c r="G504" s="67"/>
      <c r="H504" s="67"/>
      <c r="I504" s="135">
        <f>I503</f>
        <v>0</v>
      </c>
      <c r="J504" s="135">
        <f>J503</f>
        <v>0</v>
      </c>
      <c r="K504" s="79"/>
      <c r="O504" s="186"/>
      <c r="P504" s="188"/>
      <c r="Q504" s="188"/>
    </row>
    <row r="505" spans="1:17" hidden="1" x14ac:dyDescent="0.25">
      <c r="O505" s="106"/>
    </row>
    <row r="506" spans="1:17" ht="50.25" hidden="1" customHeight="1" x14ac:dyDescent="0.25">
      <c r="A506" s="871" t="s">
        <v>189</v>
      </c>
      <c r="B506" s="871"/>
      <c r="C506" s="871"/>
      <c r="D506" s="871"/>
      <c r="E506" s="871"/>
      <c r="F506" s="871"/>
      <c r="G506" s="871"/>
      <c r="H506" s="871"/>
      <c r="I506" s="871"/>
      <c r="J506" s="871"/>
      <c r="O506" s="106"/>
    </row>
    <row r="507" spans="1:17" hidden="1" x14ac:dyDescent="0.25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</row>
    <row r="508" spans="1:17" hidden="1" x14ac:dyDescent="0.25">
      <c r="A508" s="861" t="s">
        <v>118</v>
      </c>
      <c r="B508" s="861"/>
      <c r="C508" s="861"/>
      <c r="D508" s="861"/>
      <c r="E508" s="861"/>
      <c r="F508" s="861"/>
      <c r="G508" s="861"/>
      <c r="H508" s="861"/>
      <c r="I508" s="861"/>
      <c r="J508" s="861"/>
      <c r="K508" s="124"/>
    </row>
    <row r="509" spans="1:17" hidden="1" x14ac:dyDescent="0.25">
      <c r="A509" s="862"/>
      <c r="B509" s="862"/>
      <c r="C509" s="862"/>
      <c r="D509" s="862"/>
      <c r="E509" s="862"/>
      <c r="F509" s="17"/>
      <c r="I509" s="850" t="s">
        <v>172</v>
      </c>
      <c r="J509" s="850"/>
      <c r="K509" s="170"/>
    </row>
    <row r="510" spans="1:17" ht="69.75" hidden="1" x14ac:dyDescent="0.25">
      <c r="A510" s="167" t="s">
        <v>15</v>
      </c>
      <c r="B510" s="167" t="s">
        <v>14</v>
      </c>
      <c r="C510" s="167" t="s">
        <v>27</v>
      </c>
      <c r="D510" s="167" t="s">
        <v>75</v>
      </c>
      <c r="E510" s="167" t="s">
        <v>76</v>
      </c>
      <c r="I510" s="133" t="s">
        <v>115</v>
      </c>
      <c r="J510" s="133" t="s">
        <v>173</v>
      </c>
      <c r="K510" s="81"/>
    </row>
    <row r="511" spans="1:17" hidden="1" x14ac:dyDescent="0.25">
      <c r="A511" s="113">
        <v>1</v>
      </c>
      <c r="B511" s="113">
        <v>2</v>
      </c>
      <c r="C511" s="113">
        <v>3</v>
      </c>
      <c r="D511" s="113">
        <v>4</v>
      </c>
      <c r="E511" s="113">
        <v>5</v>
      </c>
      <c r="F511" s="78"/>
      <c r="G511" s="78"/>
      <c r="H511" s="78"/>
      <c r="I511" s="136"/>
      <c r="J511" s="136"/>
    </row>
    <row r="512" spans="1:17" ht="139.5" hidden="1" x14ac:dyDescent="0.25">
      <c r="A512" s="167">
        <v>1</v>
      </c>
      <c r="B512" s="10" t="s">
        <v>105</v>
      </c>
      <c r="C512" s="167"/>
      <c r="D512" s="165" t="e">
        <f>E512/C512</f>
        <v>#DIV/0!</v>
      </c>
      <c r="E512" s="165"/>
      <c r="I512" s="138"/>
      <c r="J512" s="138"/>
    </row>
    <row r="513" spans="1:17" s="78" customFormat="1" hidden="1" x14ac:dyDescent="0.25">
      <c r="A513" s="144"/>
      <c r="B513" s="145" t="s">
        <v>20</v>
      </c>
      <c r="C513" s="144"/>
      <c r="D513" s="144" t="s">
        <v>21</v>
      </c>
      <c r="E513" s="146">
        <f>E512</f>
        <v>0</v>
      </c>
      <c r="F513" s="67"/>
      <c r="G513" s="67"/>
      <c r="H513" s="67"/>
      <c r="I513" s="135">
        <f>I512</f>
        <v>0</v>
      </c>
      <c r="J513" s="135">
        <f>J512</f>
        <v>0</v>
      </c>
      <c r="K513" s="79"/>
      <c r="O513" s="188"/>
      <c r="P513" s="188"/>
      <c r="Q513" s="188"/>
    </row>
    <row r="514" spans="1:17" hidden="1" x14ac:dyDescent="0.25"/>
    <row r="515" spans="1:17" ht="61.5" hidden="1" customHeight="1" x14ac:dyDescent="0.25">
      <c r="A515" s="871" t="s">
        <v>188</v>
      </c>
      <c r="B515" s="871"/>
      <c r="C515" s="871"/>
      <c r="D515" s="871"/>
      <c r="E515" s="871"/>
      <c r="F515" s="871"/>
      <c r="G515" s="871"/>
      <c r="H515" s="871"/>
      <c r="I515" s="871"/>
      <c r="J515" s="871"/>
    </row>
    <row r="516" spans="1:17" hidden="1" x14ac:dyDescent="0.25">
      <c r="A516" s="17"/>
      <c r="B516" s="11"/>
      <c r="C516" s="17"/>
      <c r="D516" s="17"/>
      <c r="E516" s="17"/>
      <c r="F516" s="17"/>
    </row>
    <row r="517" spans="1:17" hidden="1" x14ac:dyDescent="0.25">
      <c r="A517" s="861" t="s">
        <v>122</v>
      </c>
      <c r="B517" s="861"/>
      <c r="C517" s="861"/>
      <c r="D517" s="861"/>
      <c r="E517" s="861"/>
      <c r="F517" s="861"/>
      <c r="G517" s="861"/>
      <c r="H517" s="861"/>
      <c r="I517" s="861"/>
      <c r="J517" s="861"/>
      <c r="K517" s="124"/>
    </row>
    <row r="518" spans="1:17" hidden="1" x14ac:dyDescent="0.25">
      <c r="A518" s="23"/>
      <c r="B518" s="11"/>
      <c r="C518" s="17"/>
      <c r="D518" s="17"/>
      <c r="E518" s="17"/>
      <c r="F518" s="17"/>
      <c r="I518" s="850" t="s">
        <v>172</v>
      </c>
      <c r="J518" s="850"/>
    </row>
    <row r="519" spans="1:17" ht="116.25" hidden="1" x14ac:dyDescent="0.25">
      <c r="A519" s="167" t="s">
        <v>24</v>
      </c>
      <c r="B519" s="167" t="s">
        <v>46</v>
      </c>
      <c r="C519" s="167" t="s">
        <v>53</v>
      </c>
      <c r="D519" s="167" t="s">
        <v>54</v>
      </c>
      <c r="F519" s="17"/>
      <c r="I519" s="133" t="s">
        <v>115</v>
      </c>
      <c r="J519" s="133" t="s">
        <v>173</v>
      </c>
    </row>
    <row r="520" spans="1:17" hidden="1" x14ac:dyDescent="0.25">
      <c r="A520" s="113">
        <v>1</v>
      </c>
      <c r="B520" s="113">
        <v>2</v>
      </c>
      <c r="C520" s="113">
        <v>3</v>
      </c>
      <c r="D520" s="113">
        <v>4</v>
      </c>
      <c r="E520" s="78"/>
      <c r="F520" s="1"/>
      <c r="G520" s="78"/>
      <c r="H520" s="78"/>
      <c r="I520" s="133"/>
      <c r="J520" s="133"/>
    </row>
    <row r="521" spans="1:17" ht="45" hidden="1" x14ac:dyDescent="0.25">
      <c r="A521" s="171">
        <v>1</v>
      </c>
      <c r="B521" s="26" t="s">
        <v>47</v>
      </c>
      <c r="C521" s="171" t="s">
        <v>21</v>
      </c>
      <c r="D521" s="5">
        <f>D522</f>
        <v>0</v>
      </c>
      <c r="F521" s="17"/>
      <c r="I521" s="138">
        <f>I522</f>
        <v>0</v>
      </c>
      <c r="J521" s="138">
        <f>J522</f>
        <v>0</v>
      </c>
    </row>
    <row r="522" spans="1:17" s="78" customFormat="1" hidden="1" x14ac:dyDescent="0.25">
      <c r="A522" s="167" t="s">
        <v>29</v>
      </c>
      <c r="B522" s="10" t="s">
        <v>48</v>
      </c>
      <c r="C522" s="165">
        <f>J457+E463</f>
        <v>0</v>
      </c>
      <c r="D522" s="165"/>
      <c r="E522" s="67"/>
      <c r="F522" s="17"/>
      <c r="G522" s="67"/>
      <c r="H522" s="67"/>
      <c r="I522" s="138"/>
      <c r="J522" s="138"/>
      <c r="K522" s="74">
        <f>C522*0.22</f>
        <v>0</v>
      </c>
      <c r="L522" s="872" t="s">
        <v>114</v>
      </c>
      <c r="O522" s="188"/>
      <c r="P522" s="188"/>
      <c r="Q522" s="188"/>
    </row>
    <row r="523" spans="1:17" ht="45" hidden="1" x14ac:dyDescent="0.25">
      <c r="A523" s="171">
        <v>2</v>
      </c>
      <c r="B523" s="26" t="s">
        <v>49</v>
      </c>
      <c r="C523" s="171" t="s">
        <v>21</v>
      </c>
      <c r="D523" s="5">
        <f>D525+D526</f>
        <v>0</v>
      </c>
      <c r="F523" s="17"/>
      <c r="I523" s="138">
        <f>I525+I526+I527</f>
        <v>0</v>
      </c>
      <c r="J523" s="138">
        <f>J525+J526+J527</f>
        <v>0</v>
      </c>
      <c r="K523" s="74"/>
      <c r="L523" s="872"/>
    </row>
    <row r="524" spans="1:17" hidden="1" x14ac:dyDescent="0.25">
      <c r="A524" s="873" t="s">
        <v>35</v>
      </c>
      <c r="B524" s="10" t="s">
        <v>1</v>
      </c>
      <c r="C524" s="167"/>
      <c r="D524" s="165"/>
      <c r="F524" s="17"/>
      <c r="I524" s="138"/>
      <c r="J524" s="138"/>
      <c r="K524" s="74"/>
      <c r="L524" s="872"/>
      <c r="N524" s="27"/>
      <c r="O524" s="27"/>
      <c r="P524" s="27"/>
      <c r="Q524" s="27"/>
    </row>
    <row r="525" spans="1:17" ht="69.75" hidden="1" x14ac:dyDescent="0.25">
      <c r="A525" s="873"/>
      <c r="B525" s="10" t="s">
        <v>50</v>
      </c>
      <c r="C525" s="7">
        <f>C522</f>
        <v>0</v>
      </c>
      <c r="D525" s="165"/>
      <c r="F525" s="17"/>
      <c r="I525" s="138"/>
      <c r="J525" s="138"/>
      <c r="K525" s="74">
        <f>C525*0.029</f>
        <v>0</v>
      </c>
      <c r="L525" s="872"/>
      <c r="N525" s="27"/>
      <c r="O525" s="27"/>
      <c r="P525" s="27"/>
      <c r="Q525" s="27"/>
    </row>
    <row r="526" spans="1:17" ht="69.75" hidden="1" x14ac:dyDescent="0.25">
      <c r="A526" s="167" t="s">
        <v>37</v>
      </c>
      <c r="B526" s="10" t="s">
        <v>51</v>
      </c>
      <c r="C526" s="165">
        <f>C522</f>
        <v>0</v>
      </c>
      <c r="D526" s="165"/>
      <c r="F526" s="17"/>
      <c r="I526" s="138"/>
      <c r="J526" s="138"/>
      <c r="K526" s="74">
        <f>C526*0.002</f>
        <v>0</v>
      </c>
      <c r="L526" s="872"/>
      <c r="N526" s="27"/>
      <c r="O526" s="27"/>
      <c r="P526" s="27"/>
      <c r="Q526" s="27"/>
    </row>
    <row r="527" spans="1:17" ht="67.5" hidden="1" x14ac:dyDescent="0.25">
      <c r="A527" s="171">
        <v>3</v>
      </c>
      <c r="B527" s="26" t="s">
        <v>52</v>
      </c>
      <c r="C527" s="165">
        <f>C522</f>
        <v>0</v>
      </c>
      <c r="D527" s="165"/>
      <c r="F527" s="17"/>
      <c r="I527" s="138"/>
      <c r="J527" s="138"/>
      <c r="K527" s="74">
        <f>C527*0.051</f>
        <v>0</v>
      </c>
      <c r="L527" s="872"/>
      <c r="N527" s="27"/>
      <c r="O527" s="27"/>
      <c r="P527" s="27"/>
      <c r="Q527" s="27"/>
    </row>
    <row r="528" spans="1:17" hidden="1" x14ac:dyDescent="0.25">
      <c r="A528" s="171">
        <v>4</v>
      </c>
      <c r="B528" s="26" t="s">
        <v>106</v>
      </c>
      <c r="C528" s="165"/>
      <c r="D528" s="165"/>
      <c r="F528" s="17"/>
      <c r="I528" s="138"/>
      <c r="J528" s="138"/>
      <c r="N528" s="27"/>
      <c r="O528" s="27"/>
      <c r="P528" s="27"/>
      <c r="Q528" s="27"/>
    </row>
    <row r="529" spans="1:17" hidden="1" x14ac:dyDescent="0.25">
      <c r="A529" s="144"/>
      <c r="B529" s="145" t="s">
        <v>20</v>
      </c>
      <c r="C529" s="144" t="s">
        <v>21</v>
      </c>
      <c r="D529" s="146">
        <f>D527+D523+D521+D528</f>
        <v>0</v>
      </c>
      <c r="F529" s="17"/>
      <c r="I529" s="135">
        <f>I528+I527+I523+I521</f>
        <v>0</v>
      </c>
      <c r="J529" s="135">
        <f>J528+J527+J523+J521</f>
        <v>0</v>
      </c>
      <c r="N529" s="27"/>
      <c r="O529" s="27"/>
      <c r="P529" s="27"/>
      <c r="Q529" s="27"/>
    </row>
    <row r="530" spans="1:17" hidden="1" x14ac:dyDescent="0.25"/>
    <row r="531" spans="1:17" ht="50.25" hidden="1" customHeight="1" x14ac:dyDescent="0.25">
      <c r="A531" s="869" t="s">
        <v>187</v>
      </c>
      <c r="B531" s="869"/>
      <c r="C531" s="869"/>
      <c r="D531" s="869"/>
      <c r="E531" s="869"/>
      <c r="F531" s="869"/>
      <c r="G531" s="869"/>
      <c r="H531" s="869"/>
      <c r="I531" s="869"/>
      <c r="J531" s="869"/>
    </row>
    <row r="532" spans="1:17" hidden="1" x14ac:dyDescent="0.25"/>
    <row r="533" spans="1:17" hidden="1" x14ac:dyDescent="0.25">
      <c r="A533" s="868" t="s">
        <v>162</v>
      </c>
      <c r="B533" s="868"/>
      <c r="C533" s="868"/>
      <c r="D533" s="868"/>
      <c r="E533" s="868"/>
      <c r="F533" s="868"/>
      <c r="G533" s="868"/>
      <c r="H533" s="868"/>
      <c r="I533" s="868"/>
      <c r="J533" s="868"/>
      <c r="K533" s="126"/>
    </row>
    <row r="534" spans="1:17" hidden="1" x14ac:dyDescent="0.25">
      <c r="A534" s="174"/>
      <c r="B534" s="174"/>
      <c r="C534" s="174"/>
      <c r="D534" s="174"/>
      <c r="E534" s="174"/>
      <c r="F534" s="174"/>
      <c r="G534" s="174"/>
      <c r="H534" s="174"/>
      <c r="I534" s="850" t="s">
        <v>172</v>
      </c>
      <c r="J534" s="850"/>
    </row>
    <row r="535" spans="1:17" ht="69.75" hidden="1" x14ac:dyDescent="0.25">
      <c r="A535" s="14" t="s">
        <v>24</v>
      </c>
      <c r="B535" s="14" t="s">
        <v>14</v>
      </c>
      <c r="C535" s="167" t="s">
        <v>132</v>
      </c>
      <c r="D535" s="167" t="s">
        <v>133</v>
      </c>
      <c r="E535" s="167" t="s">
        <v>109</v>
      </c>
      <c r="G535" s="174"/>
      <c r="H535" s="174"/>
      <c r="I535" s="133" t="s">
        <v>115</v>
      </c>
      <c r="J535" s="133" t="s">
        <v>173</v>
      </c>
      <c r="K535" s="120"/>
    </row>
    <row r="536" spans="1:17" hidden="1" x14ac:dyDescent="0.25">
      <c r="A536" s="91">
        <v>1</v>
      </c>
      <c r="B536" s="91">
        <v>2</v>
      </c>
      <c r="C536" s="113">
        <v>3</v>
      </c>
      <c r="D536" s="113">
        <v>4</v>
      </c>
      <c r="E536" s="113">
        <v>5</v>
      </c>
      <c r="G536" s="174"/>
      <c r="H536" s="174"/>
      <c r="I536" s="138"/>
      <c r="J536" s="138"/>
    </row>
    <row r="537" spans="1:17" ht="69.75" hidden="1" x14ac:dyDescent="0.25">
      <c r="A537" s="84">
        <v>1</v>
      </c>
      <c r="B537" s="101" t="s">
        <v>166</v>
      </c>
      <c r="C537" s="165"/>
      <c r="D537" s="77" t="e">
        <f>E537/C537*100</f>
        <v>#DIV/0!</v>
      </c>
      <c r="E537" s="85"/>
      <c r="G537" s="86"/>
      <c r="H537" s="87"/>
      <c r="I537" s="138"/>
      <c r="J537" s="138"/>
    </row>
    <row r="538" spans="1:17" ht="93" hidden="1" x14ac:dyDescent="0.25">
      <c r="A538" s="84">
        <v>2</v>
      </c>
      <c r="B538" s="101" t="s">
        <v>164</v>
      </c>
      <c r="C538" s="165"/>
      <c r="D538" s="77" t="e">
        <f>E538/C538*100</f>
        <v>#DIV/0!</v>
      </c>
      <c r="E538" s="85"/>
      <c r="G538" s="86"/>
      <c r="H538" s="87"/>
      <c r="I538" s="138"/>
      <c r="J538" s="138"/>
    </row>
    <row r="539" spans="1:17" ht="93" hidden="1" x14ac:dyDescent="0.25">
      <c r="A539" s="84">
        <v>3</v>
      </c>
      <c r="B539" s="101" t="s">
        <v>165</v>
      </c>
      <c r="C539" s="165"/>
      <c r="D539" s="77" t="e">
        <f>E539/C539*100</f>
        <v>#DIV/0!</v>
      </c>
      <c r="E539" s="85"/>
      <c r="G539" s="86"/>
      <c r="H539" s="87"/>
      <c r="I539" s="138"/>
      <c r="J539" s="138"/>
    </row>
    <row r="540" spans="1:17" hidden="1" x14ac:dyDescent="0.25">
      <c r="A540" s="147"/>
      <c r="B540" s="145" t="s">
        <v>20</v>
      </c>
      <c r="C540" s="148"/>
      <c r="D540" s="149"/>
      <c r="E540" s="146">
        <f>E537</f>
        <v>0</v>
      </c>
      <c r="G540" s="174"/>
      <c r="H540" s="174"/>
      <c r="I540" s="135">
        <f>I537</f>
        <v>0</v>
      </c>
      <c r="J540" s="135">
        <f>J537</f>
        <v>0</v>
      </c>
    </row>
    <row r="541" spans="1:17" hidden="1" x14ac:dyDescent="0.25"/>
    <row r="542" spans="1:17" ht="42.75" hidden="1" customHeight="1" x14ac:dyDescent="0.25">
      <c r="A542" s="869" t="s">
        <v>186</v>
      </c>
      <c r="B542" s="869"/>
      <c r="C542" s="869"/>
      <c r="D542" s="869"/>
      <c r="E542" s="869"/>
      <c r="F542" s="869"/>
      <c r="G542" s="869"/>
      <c r="H542" s="869"/>
      <c r="I542" s="869"/>
      <c r="J542" s="869"/>
    </row>
    <row r="543" spans="1:17" hidden="1" x14ac:dyDescent="0.25"/>
    <row r="544" spans="1:17" hidden="1" x14ac:dyDescent="0.25">
      <c r="A544" s="861" t="s">
        <v>131</v>
      </c>
      <c r="B544" s="861"/>
      <c r="C544" s="861"/>
      <c r="D544" s="861"/>
      <c r="E544" s="861"/>
      <c r="F544" s="861"/>
      <c r="G544" s="861"/>
      <c r="H544" s="861"/>
      <c r="I544" s="861"/>
      <c r="J544" s="861"/>
      <c r="K544" s="126"/>
    </row>
    <row r="545" spans="1:20" hidden="1" x14ac:dyDescent="0.35">
      <c r="A545" s="870"/>
      <c r="B545" s="870"/>
      <c r="C545" s="870"/>
      <c r="D545" s="870"/>
      <c r="E545" s="870"/>
      <c r="F545" s="17"/>
      <c r="G545" s="12"/>
      <c r="H545" s="12"/>
      <c r="I545" s="850" t="s">
        <v>172</v>
      </c>
      <c r="J545" s="850"/>
    </row>
    <row r="546" spans="1:20" s="12" customFormat="1" ht="93" hidden="1" x14ac:dyDescent="0.35">
      <c r="A546" s="167" t="s">
        <v>24</v>
      </c>
      <c r="B546" s="167" t="s">
        <v>14</v>
      </c>
      <c r="C546" s="167" t="s">
        <v>58</v>
      </c>
      <c r="D546" s="167" t="s">
        <v>55</v>
      </c>
      <c r="E546" s="167" t="s">
        <v>7</v>
      </c>
      <c r="I546" s="133" t="s">
        <v>115</v>
      </c>
      <c r="J546" s="133" t="s">
        <v>173</v>
      </c>
      <c r="K546" s="81"/>
      <c r="L546" s="36"/>
      <c r="M546" s="36"/>
      <c r="O546" s="189"/>
      <c r="P546" s="196"/>
      <c r="Q546" s="196"/>
      <c r="R546" s="92"/>
      <c r="S546" s="92"/>
      <c r="T546" s="92"/>
    </row>
    <row r="547" spans="1:20" s="12" customFormat="1" hidden="1" x14ac:dyDescent="0.35">
      <c r="A547" s="113">
        <v>1</v>
      </c>
      <c r="B547" s="113">
        <v>2</v>
      </c>
      <c r="C547" s="113">
        <v>3</v>
      </c>
      <c r="D547" s="113">
        <v>4</v>
      </c>
      <c r="E547" s="113">
        <v>5</v>
      </c>
      <c r="F547" s="97"/>
      <c r="G547" s="97"/>
      <c r="H547" s="97"/>
      <c r="I547" s="138"/>
      <c r="J547" s="138"/>
      <c r="K547" s="16"/>
      <c r="L547" s="36"/>
      <c r="M547" s="36"/>
      <c r="O547" s="189"/>
      <c r="P547" s="196"/>
      <c r="Q547" s="196"/>
      <c r="R547" s="92"/>
      <c r="S547" s="92"/>
      <c r="T547" s="92"/>
    </row>
    <row r="548" spans="1:20" s="12" customFormat="1" hidden="1" x14ac:dyDescent="0.35">
      <c r="A548" s="167">
        <v>1</v>
      </c>
      <c r="B548" s="10" t="s">
        <v>56</v>
      </c>
      <c r="C548" s="94">
        <f>C550</f>
        <v>0</v>
      </c>
      <c r="D548" s="14">
        <f>D550</f>
        <v>1.5</v>
      </c>
      <c r="E548" s="94">
        <f>E550</f>
        <v>0</v>
      </c>
      <c r="I548" s="138">
        <f>I550</f>
        <v>0</v>
      </c>
      <c r="J548" s="138">
        <f>J550</f>
        <v>0</v>
      </c>
      <c r="K548" s="16"/>
      <c r="L548" s="36"/>
      <c r="M548" s="36"/>
      <c r="O548" s="189"/>
      <c r="P548" s="196"/>
      <c r="Q548" s="196"/>
      <c r="R548" s="92"/>
      <c r="S548" s="92"/>
      <c r="T548" s="92"/>
    </row>
    <row r="549" spans="1:20" s="97" customFormat="1" hidden="1" x14ac:dyDescent="0.35">
      <c r="A549" s="167"/>
      <c r="B549" s="10" t="s">
        <v>57</v>
      </c>
      <c r="C549" s="165"/>
      <c r="D549" s="167"/>
      <c r="E549" s="165"/>
      <c r="F549" s="12"/>
      <c r="G549" s="12"/>
      <c r="H549" s="12"/>
      <c r="I549" s="138"/>
      <c r="J549" s="138"/>
      <c r="K549" s="98"/>
      <c r="L549" s="99"/>
      <c r="M549" s="99"/>
      <c r="O549" s="190"/>
      <c r="P549" s="197"/>
      <c r="Q549" s="197"/>
      <c r="R549" s="100"/>
      <c r="S549" s="100"/>
      <c r="T549" s="100"/>
    </row>
    <row r="550" spans="1:20" s="12" customFormat="1" hidden="1" x14ac:dyDescent="0.35">
      <c r="A550" s="167"/>
      <c r="B550" s="10" t="s">
        <v>130</v>
      </c>
      <c r="C550" s="165"/>
      <c r="D550" s="167">
        <v>1.5</v>
      </c>
      <c r="E550" s="165"/>
      <c r="I550" s="138"/>
      <c r="J550" s="138"/>
      <c r="K550" s="16" t="s">
        <v>193</v>
      </c>
      <c r="L550" s="36"/>
      <c r="M550" s="36"/>
      <c r="O550" s="189"/>
      <c r="P550" s="196"/>
      <c r="Q550" s="196"/>
      <c r="R550" s="92"/>
      <c r="S550" s="92"/>
      <c r="T550" s="92"/>
    </row>
    <row r="551" spans="1:20" s="12" customFormat="1" hidden="1" x14ac:dyDescent="0.35">
      <c r="A551" s="144"/>
      <c r="B551" s="145" t="s">
        <v>20</v>
      </c>
      <c r="C551" s="144" t="s">
        <v>21</v>
      </c>
      <c r="D551" s="144" t="s">
        <v>21</v>
      </c>
      <c r="E551" s="146">
        <f>E548</f>
        <v>0</v>
      </c>
      <c r="I551" s="135">
        <f>I548</f>
        <v>0</v>
      </c>
      <c r="J551" s="135">
        <f>J548</f>
        <v>0</v>
      </c>
      <c r="K551" s="16"/>
      <c r="L551" s="36"/>
      <c r="M551" s="36"/>
      <c r="O551" s="189"/>
      <c r="P551" s="196"/>
      <c r="Q551" s="196"/>
      <c r="R551" s="92"/>
      <c r="S551" s="92"/>
      <c r="T551" s="92"/>
    </row>
    <row r="552" spans="1:20" s="12" customFormat="1" hidden="1" x14ac:dyDescent="0.35">
      <c r="A552" s="28"/>
      <c r="B552" s="29"/>
      <c r="C552" s="28"/>
      <c r="D552" s="28"/>
      <c r="E552" s="17"/>
      <c r="F552" s="17"/>
      <c r="K552" s="16"/>
      <c r="L552" s="36"/>
      <c r="M552" s="36"/>
      <c r="O552" s="189"/>
      <c r="P552" s="196"/>
      <c r="Q552" s="196"/>
      <c r="R552" s="92"/>
      <c r="S552" s="92"/>
      <c r="T552" s="92"/>
    </row>
    <row r="553" spans="1:20" s="12" customFormat="1" hidden="1" x14ac:dyDescent="0.35">
      <c r="A553" s="28"/>
      <c r="B553" s="29"/>
      <c r="C553" s="28"/>
      <c r="D553" s="28"/>
      <c r="E553" s="17"/>
      <c r="F553" s="17"/>
      <c r="K553" s="16"/>
      <c r="L553" s="36"/>
      <c r="M553" s="36"/>
      <c r="O553" s="189"/>
      <c r="P553" s="196"/>
      <c r="Q553" s="196"/>
      <c r="R553" s="92"/>
      <c r="S553" s="92"/>
      <c r="T553" s="92"/>
    </row>
    <row r="554" spans="1:20" s="12" customFormat="1" hidden="1" x14ac:dyDescent="0.35">
      <c r="A554" s="28"/>
      <c r="B554" s="29"/>
      <c r="C554" s="28"/>
      <c r="D554" s="28"/>
      <c r="E554" s="17"/>
      <c r="F554" s="17"/>
      <c r="I554" s="850" t="s">
        <v>172</v>
      </c>
      <c r="J554" s="850"/>
      <c r="K554" s="16"/>
      <c r="L554" s="36"/>
      <c r="M554" s="36"/>
      <c r="O554" s="189"/>
      <c r="P554" s="196"/>
      <c r="Q554" s="196"/>
      <c r="R554" s="92"/>
      <c r="S554" s="92"/>
      <c r="T554" s="92"/>
    </row>
    <row r="555" spans="1:20" s="12" customFormat="1" ht="116.25" hidden="1" x14ac:dyDescent="0.35">
      <c r="A555" s="168" t="s">
        <v>24</v>
      </c>
      <c r="B555" s="167" t="s">
        <v>14</v>
      </c>
      <c r="C555" s="168" t="s">
        <v>125</v>
      </c>
      <c r="D555" s="167" t="s">
        <v>55</v>
      </c>
      <c r="E555" s="167" t="s">
        <v>161</v>
      </c>
      <c r="I555" s="133" t="s">
        <v>115</v>
      </c>
      <c r="J555" s="133" t="s">
        <v>173</v>
      </c>
      <c r="K555" s="16"/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hidden="1" x14ac:dyDescent="0.35">
      <c r="A556" s="113">
        <v>1</v>
      </c>
      <c r="B556" s="113">
        <v>2</v>
      </c>
      <c r="C556" s="113">
        <v>3</v>
      </c>
      <c r="D556" s="113">
        <v>4</v>
      </c>
      <c r="E556" s="113">
        <v>5</v>
      </c>
      <c r="F556" s="97"/>
      <c r="G556" s="97"/>
      <c r="H556" s="97"/>
      <c r="I556" s="134"/>
      <c r="J556" s="134"/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hidden="1" x14ac:dyDescent="0.35">
      <c r="A557" s="13">
        <v>1</v>
      </c>
      <c r="B557" s="95" t="s">
        <v>126</v>
      </c>
      <c r="C557" s="165" t="s">
        <v>12</v>
      </c>
      <c r="D557" s="165" t="s">
        <v>12</v>
      </c>
      <c r="E557" s="165">
        <f>E561</f>
        <v>0</v>
      </c>
      <c r="I557" s="135">
        <f>I558</f>
        <v>0</v>
      </c>
      <c r="J557" s="135">
        <f>J558</f>
        <v>0</v>
      </c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97" customFormat="1" ht="46.5" hidden="1" x14ac:dyDescent="0.35">
      <c r="A558" s="165"/>
      <c r="B558" s="95" t="s">
        <v>127</v>
      </c>
      <c r="C558" s="165">
        <f>C561</f>
        <v>0</v>
      </c>
      <c r="D558" s="165">
        <f>D561</f>
        <v>2.2000000000000002</v>
      </c>
      <c r="E558" s="165">
        <f>E561</f>
        <v>0</v>
      </c>
      <c r="F558" s="12"/>
      <c r="G558" s="12"/>
      <c r="H558" s="12"/>
      <c r="I558" s="135">
        <f>I561</f>
        <v>0</v>
      </c>
      <c r="J558" s="135">
        <f>J561</f>
        <v>0</v>
      </c>
      <c r="K558" s="98"/>
      <c r="L558" s="99"/>
      <c r="M558" s="99"/>
      <c r="O558" s="190"/>
      <c r="P558" s="197"/>
      <c r="Q558" s="197"/>
      <c r="R558" s="100"/>
      <c r="S558" s="100"/>
      <c r="T558" s="100"/>
    </row>
    <row r="559" spans="1:20" s="12" customFormat="1" hidden="1" x14ac:dyDescent="0.35">
      <c r="A559" s="867"/>
      <c r="B559" s="95" t="s">
        <v>116</v>
      </c>
      <c r="C559" s="867"/>
      <c r="D559" s="867"/>
      <c r="E559" s="867"/>
      <c r="I559" s="138"/>
      <c r="J559" s="138"/>
      <c r="K559" s="16"/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hidden="1" x14ac:dyDescent="0.35">
      <c r="A560" s="867"/>
      <c r="B560" s="95" t="s">
        <v>128</v>
      </c>
      <c r="C560" s="867"/>
      <c r="D560" s="867"/>
      <c r="E560" s="867"/>
      <c r="I560" s="138"/>
      <c r="J560" s="138"/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hidden="1" x14ac:dyDescent="0.35">
      <c r="A561" s="165"/>
      <c r="B561" s="95" t="s">
        <v>129</v>
      </c>
      <c r="C561" s="165">
        <f>E561/D561*100</f>
        <v>0</v>
      </c>
      <c r="D561" s="165">
        <v>2.2000000000000002</v>
      </c>
      <c r="E561" s="165"/>
      <c r="I561" s="138"/>
      <c r="J561" s="138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hidden="1" x14ac:dyDescent="0.35">
      <c r="A562" s="146"/>
      <c r="B562" s="146" t="s">
        <v>20</v>
      </c>
      <c r="C562" s="146"/>
      <c r="D562" s="146" t="s">
        <v>21</v>
      </c>
      <c r="E562" s="146">
        <f>E557</f>
        <v>0</v>
      </c>
      <c r="I562" s="135">
        <f>I557</f>
        <v>0</v>
      </c>
      <c r="J562" s="135">
        <f>J557</f>
        <v>0</v>
      </c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hidden="1" x14ac:dyDescent="0.3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hidden="1" x14ac:dyDescent="0.35">
      <c r="A564" s="863" t="s">
        <v>185</v>
      </c>
      <c r="B564" s="863"/>
      <c r="C564" s="863"/>
      <c r="D564" s="863"/>
      <c r="E564" s="863"/>
      <c r="F564" s="863"/>
      <c r="G564" s="863"/>
      <c r="H564" s="863"/>
      <c r="I564" s="863"/>
      <c r="J564" s="863"/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hidden="1" x14ac:dyDescent="0.25">
      <c r="A565" s="173"/>
      <c r="B565" s="173"/>
      <c r="C565" s="173"/>
      <c r="D565" s="173"/>
      <c r="E565" s="173"/>
      <c r="F565" s="173"/>
      <c r="G565" s="173"/>
      <c r="H565" s="173"/>
      <c r="I565" s="173"/>
      <c r="J565" s="173"/>
    </row>
    <row r="566" spans="1:20" hidden="1" x14ac:dyDescent="0.25">
      <c r="A566" s="861" t="s">
        <v>131</v>
      </c>
      <c r="B566" s="861"/>
      <c r="C566" s="861"/>
      <c r="D566" s="861"/>
      <c r="E566" s="861"/>
      <c r="F566" s="861"/>
      <c r="G566" s="861"/>
      <c r="H566" s="861"/>
      <c r="I566" s="861"/>
      <c r="J566" s="861"/>
      <c r="K566" s="123"/>
    </row>
    <row r="567" spans="1:20" hidden="1" x14ac:dyDescent="0.25">
      <c r="I567" s="850" t="s">
        <v>172</v>
      </c>
      <c r="J567" s="850"/>
      <c r="K567" s="173"/>
    </row>
    <row r="568" spans="1:20" s="12" customFormat="1" ht="56.25" hidden="1" x14ac:dyDescent="0.35">
      <c r="A568" s="14" t="s">
        <v>24</v>
      </c>
      <c r="B568" s="14" t="s">
        <v>14</v>
      </c>
      <c r="C568" s="14" t="s">
        <v>81</v>
      </c>
      <c r="D568" s="67"/>
      <c r="E568" s="67"/>
      <c r="F568" s="67"/>
      <c r="G568" s="67"/>
      <c r="H568" s="67"/>
      <c r="I568" s="133" t="s">
        <v>115</v>
      </c>
      <c r="J568" s="133" t="s">
        <v>173</v>
      </c>
      <c r="K568" s="81"/>
      <c r="L568" s="36"/>
      <c r="M568" s="36"/>
      <c r="O568" s="189"/>
      <c r="P568" s="196"/>
      <c r="Q568" s="196"/>
      <c r="R568" s="92"/>
      <c r="S568" s="92"/>
      <c r="T568" s="92"/>
    </row>
    <row r="569" spans="1:20" hidden="1" x14ac:dyDescent="0.25">
      <c r="A569" s="91">
        <v>1</v>
      </c>
      <c r="B569" s="91">
        <v>2</v>
      </c>
      <c r="C569" s="91">
        <v>3</v>
      </c>
      <c r="D569" s="78"/>
      <c r="E569" s="78"/>
      <c r="F569" s="78"/>
      <c r="G569" s="78"/>
      <c r="H569" s="78"/>
      <c r="I569" s="140"/>
      <c r="J569" s="140"/>
    </row>
    <row r="570" spans="1:20" hidden="1" x14ac:dyDescent="0.25">
      <c r="A570" s="14">
        <v>1</v>
      </c>
      <c r="B570" s="101" t="s">
        <v>82</v>
      </c>
      <c r="C570" s="102">
        <f>C571+C572+C573+C574</f>
        <v>0</v>
      </c>
      <c r="I570" s="135">
        <f>I571+I572+I573+I574</f>
        <v>0</v>
      </c>
      <c r="J570" s="135">
        <f>J571+J572+J573+J574</f>
        <v>0</v>
      </c>
    </row>
    <row r="571" spans="1:20" s="78" customFormat="1" hidden="1" x14ac:dyDescent="0.25">
      <c r="A571" s="14"/>
      <c r="B571" s="101"/>
      <c r="C571" s="94"/>
      <c r="D571" s="67"/>
      <c r="E571" s="67"/>
      <c r="F571" s="67"/>
      <c r="G571" s="67"/>
      <c r="H571" s="67"/>
      <c r="I571" s="140"/>
      <c r="J571" s="140"/>
      <c r="K571" s="79"/>
      <c r="O571" s="188"/>
      <c r="P571" s="188"/>
      <c r="Q571" s="188"/>
    </row>
    <row r="572" spans="1:20" hidden="1" x14ac:dyDescent="0.25">
      <c r="A572" s="14"/>
      <c r="B572" s="101"/>
      <c r="C572" s="94"/>
      <c r="I572" s="140"/>
      <c r="J572" s="140"/>
    </row>
    <row r="573" spans="1:20" hidden="1" x14ac:dyDescent="0.25">
      <c r="A573" s="14"/>
      <c r="B573" s="101"/>
      <c r="C573" s="94"/>
      <c r="I573" s="140"/>
      <c r="J573" s="140"/>
    </row>
    <row r="574" spans="1:20" hidden="1" x14ac:dyDescent="0.25">
      <c r="A574" s="14"/>
      <c r="B574" s="101"/>
      <c r="C574" s="94"/>
      <c r="I574" s="140"/>
      <c r="J574" s="140"/>
    </row>
    <row r="575" spans="1:20" hidden="1" x14ac:dyDescent="0.25">
      <c r="A575" s="144"/>
      <c r="B575" s="145" t="s">
        <v>20</v>
      </c>
      <c r="C575" s="146">
        <f>C570</f>
        <v>0</v>
      </c>
      <c r="I575" s="135">
        <f>I570</f>
        <v>0</v>
      </c>
      <c r="J575" s="135">
        <f>J570</f>
        <v>0</v>
      </c>
    </row>
    <row r="576" spans="1:20" hidden="1" x14ac:dyDescent="0.25"/>
    <row r="577" spans="1:20" hidden="1" x14ac:dyDescent="0.25">
      <c r="A577" s="863" t="s">
        <v>184</v>
      </c>
      <c r="B577" s="863"/>
      <c r="C577" s="863"/>
      <c r="D577" s="863"/>
      <c r="E577" s="863"/>
      <c r="F577" s="863"/>
      <c r="G577" s="863"/>
      <c r="H577" s="863"/>
      <c r="I577" s="863"/>
      <c r="J577" s="863"/>
    </row>
    <row r="578" spans="1:20" hidden="1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</row>
    <row r="579" spans="1:20" hidden="1" x14ac:dyDescent="0.25">
      <c r="A579" s="861" t="s">
        <v>131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123"/>
    </row>
    <row r="580" spans="1:20" hidden="1" x14ac:dyDescent="0.25">
      <c r="I580" s="850" t="s">
        <v>172</v>
      </c>
      <c r="J580" s="850"/>
      <c r="K580" s="173"/>
    </row>
    <row r="581" spans="1:20" s="12" customFormat="1" ht="56.25" hidden="1" x14ac:dyDescent="0.35">
      <c r="A581" s="14" t="s">
        <v>24</v>
      </c>
      <c r="B581" s="14" t="s">
        <v>14</v>
      </c>
      <c r="C581" s="14" t="s">
        <v>81</v>
      </c>
      <c r="D581" s="67"/>
      <c r="E581" s="67"/>
      <c r="F581" s="67"/>
      <c r="G581" s="67"/>
      <c r="H581" s="67"/>
      <c r="I581" s="133" t="s">
        <v>115</v>
      </c>
      <c r="J581" s="133" t="s">
        <v>173</v>
      </c>
      <c r="K581" s="81"/>
      <c r="L581" s="36"/>
      <c r="M581" s="36"/>
      <c r="O581" s="189"/>
      <c r="P581" s="196"/>
      <c r="Q581" s="196"/>
      <c r="R581" s="92"/>
      <c r="S581" s="92"/>
      <c r="T581" s="92"/>
    </row>
    <row r="582" spans="1:20" hidden="1" x14ac:dyDescent="0.25">
      <c r="A582" s="91">
        <v>1</v>
      </c>
      <c r="B582" s="91">
        <v>2</v>
      </c>
      <c r="C582" s="91">
        <v>3</v>
      </c>
      <c r="D582" s="78"/>
      <c r="E582" s="78"/>
      <c r="F582" s="78"/>
      <c r="G582" s="78"/>
      <c r="H582" s="78"/>
      <c r="I582" s="140"/>
      <c r="J582" s="140"/>
    </row>
    <row r="583" spans="1:20" hidden="1" x14ac:dyDescent="0.25">
      <c r="A583" s="14">
        <v>1</v>
      </c>
      <c r="B583" s="101"/>
      <c r="C583" s="102"/>
      <c r="I583" s="138"/>
      <c r="J583" s="138"/>
    </row>
    <row r="584" spans="1:20" s="78" customFormat="1" hidden="1" x14ac:dyDescent="0.25">
      <c r="A584" s="14"/>
      <c r="B584" s="101"/>
      <c r="C584" s="94"/>
      <c r="D584" s="67"/>
      <c r="E584" s="67"/>
      <c r="F584" s="67"/>
      <c r="G584" s="67"/>
      <c r="H584" s="67"/>
      <c r="I584" s="140"/>
      <c r="J584" s="140"/>
      <c r="K584" s="79"/>
      <c r="O584" s="188"/>
      <c r="P584" s="188"/>
      <c r="Q584" s="188"/>
    </row>
    <row r="585" spans="1:20" hidden="1" x14ac:dyDescent="0.25">
      <c r="A585" s="14"/>
      <c r="B585" s="101"/>
      <c r="C585" s="94"/>
      <c r="I585" s="140"/>
      <c r="J585" s="140"/>
    </row>
    <row r="586" spans="1:20" hidden="1" x14ac:dyDescent="0.25">
      <c r="A586" s="14"/>
      <c r="B586" s="101"/>
      <c r="C586" s="94"/>
      <c r="I586" s="140"/>
      <c r="J586" s="140"/>
    </row>
    <row r="587" spans="1:20" hidden="1" x14ac:dyDescent="0.25">
      <c r="A587" s="14"/>
      <c r="B587" s="101"/>
      <c r="C587" s="94"/>
      <c r="I587" s="140"/>
      <c r="J587" s="140"/>
    </row>
    <row r="588" spans="1:20" hidden="1" x14ac:dyDescent="0.25">
      <c r="A588" s="144"/>
      <c r="B588" s="145" t="s">
        <v>20</v>
      </c>
      <c r="C588" s="146">
        <f>SUM(C583:C587)</f>
        <v>0</v>
      </c>
      <c r="I588" s="135">
        <f>SUM(I583:I587)</f>
        <v>0</v>
      </c>
      <c r="J588" s="135">
        <f>SUM(J583:J587)</f>
        <v>0</v>
      </c>
    </row>
    <row r="589" spans="1:20" hidden="1" x14ac:dyDescent="0.25"/>
    <row r="590" spans="1:20" hidden="1" x14ac:dyDescent="0.25">
      <c r="A590" s="861" t="s">
        <v>135</v>
      </c>
      <c r="B590" s="861"/>
      <c r="C590" s="861"/>
      <c r="D590" s="861"/>
      <c r="E590" s="861"/>
      <c r="F590" s="861"/>
      <c r="G590" s="861"/>
      <c r="H590" s="861"/>
      <c r="I590" s="861"/>
      <c r="J590" s="861"/>
    </row>
    <row r="591" spans="1:20" hidden="1" x14ac:dyDescent="0.25">
      <c r="I591" s="850" t="s">
        <v>172</v>
      </c>
      <c r="J591" s="850"/>
    </row>
    <row r="592" spans="1:20" s="12" customFormat="1" ht="56.25" hidden="1" x14ac:dyDescent="0.35">
      <c r="A592" s="14" t="s">
        <v>24</v>
      </c>
      <c r="B592" s="14" t="s">
        <v>14</v>
      </c>
      <c r="C592" s="14" t="s">
        <v>81</v>
      </c>
      <c r="D592" s="67"/>
      <c r="E592" s="67"/>
      <c r="F592" s="67"/>
      <c r="G592" s="67"/>
      <c r="H592" s="67"/>
      <c r="I592" s="133" t="s">
        <v>115</v>
      </c>
      <c r="J592" s="133" t="s">
        <v>173</v>
      </c>
      <c r="K592" s="81"/>
      <c r="L592" s="36"/>
      <c r="M592" s="36"/>
      <c r="O592" s="189"/>
      <c r="P592" s="196"/>
      <c r="Q592" s="196"/>
      <c r="R592" s="92"/>
      <c r="S592" s="92"/>
      <c r="T592" s="92"/>
    </row>
    <row r="593" spans="1:20" hidden="1" x14ac:dyDescent="0.25">
      <c r="A593" s="91">
        <v>1</v>
      </c>
      <c r="B593" s="91">
        <v>2</v>
      </c>
      <c r="C593" s="91">
        <v>3</v>
      </c>
      <c r="D593" s="78"/>
      <c r="E593" s="78"/>
      <c r="F593" s="78"/>
      <c r="G593" s="78"/>
      <c r="H593" s="78"/>
      <c r="I593" s="140"/>
      <c r="J593" s="140"/>
    </row>
    <row r="594" spans="1:20" hidden="1" x14ac:dyDescent="0.25">
      <c r="A594" s="14">
        <v>1</v>
      </c>
      <c r="B594" s="101"/>
      <c r="C594" s="102"/>
      <c r="I594" s="138"/>
      <c r="J594" s="138"/>
    </row>
    <row r="595" spans="1:20" s="78" customFormat="1" hidden="1" x14ac:dyDescent="0.25">
      <c r="A595" s="14"/>
      <c r="B595" s="101"/>
      <c r="C595" s="94"/>
      <c r="D595" s="67"/>
      <c r="E595" s="67"/>
      <c r="F595" s="67"/>
      <c r="G595" s="67"/>
      <c r="H595" s="67"/>
      <c r="I595" s="140"/>
      <c r="J595" s="140"/>
      <c r="K595" s="79"/>
      <c r="O595" s="188"/>
      <c r="P595" s="188"/>
      <c r="Q595" s="188"/>
    </row>
    <row r="596" spans="1:20" hidden="1" x14ac:dyDescent="0.25">
      <c r="A596" s="14"/>
      <c r="B596" s="101"/>
      <c r="C596" s="94"/>
      <c r="I596" s="140"/>
      <c r="J596" s="140"/>
    </row>
    <row r="597" spans="1:20" hidden="1" x14ac:dyDescent="0.25">
      <c r="A597" s="14"/>
      <c r="B597" s="101"/>
      <c r="C597" s="94"/>
      <c r="I597" s="140"/>
      <c r="J597" s="140"/>
    </row>
    <row r="598" spans="1:20" hidden="1" x14ac:dyDescent="0.25">
      <c r="A598" s="14"/>
      <c r="B598" s="101"/>
      <c r="C598" s="94"/>
      <c r="I598" s="140"/>
      <c r="J598" s="140"/>
    </row>
    <row r="599" spans="1:20" hidden="1" x14ac:dyDescent="0.25">
      <c r="A599" s="144"/>
      <c r="B599" s="145" t="s">
        <v>20</v>
      </c>
      <c r="C599" s="146">
        <f>SUM(C594:C598)</f>
        <v>0</v>
      </c>
      <c r="I599" s="135">
        <f>SUM(I594:I598)</f>
        <v>0</v>
      </c>
      <c r="J599" s="135">
        <f>SUM(J594:J598)</f>
        <v>0</v>
      </c>
    </row>
    <row r="600" spans="1:20" hidden="1" x14ac:dyDescent="0.25"/>
    <row r="601" spans="1:20" hidden="1" x14ac:dyDescent="0.25">
      <c r="A601" s="861" t="s">
        <v>136</v>
      </c>
      <c r="B601" s="861"/>
      <c r="C601" s="861"/>
      <c r="D601" s="861"/>
      <c r="E601" s="861"/>
      <c r="F601" s="861"/>
      <c r="G601" s="861"/>
      <c r="H601" s="861"/>
      <c r="I601" s="861"/>
      <c r="J601" s="861"/>
    </row>
    <row r="602" spans="1:20" hidden="1" x14ac:dyDescent="0.25">
      <c r="I602" s="850" t="s">
        <v>172</v>
      </c>
      <c r="J602" s="850"/>
    </row>
    <row r="603" spans="1:20" s="12" customFormat="1" ht="56.25" hidden="1" x14ac:dyDescent="0.35">
      <c r="A603" s="14" t="s">
        <v>24</v>
      </c>
      <c r="B603" s="14" t="s">
        <v>14</v>
      </c>
      <c r="C603" s="14" t="s">
        <v>81</v>
      </c>
      <c r="D603" s="67"/>
      <c r="E603" s="67"/>
      <c r="F603" s="67"/>
      <c r="G603" s="67"/>
      <c r="H603" s="67"/>
      <c r="I603" s="133" t="s">
        <v>115</v>
      </c>
      <c r="J603" s="133" t="s">
        <v>173</v>
      </c>
      <c r="K603" s="81"/>
      <c r="L603" s="36"/>
      <c r="M603" s="36"/>
      <c r="O603" s="189"/>
      <c r="P603" s="196"/>
      <c r="Q603" s="196"/>
      <c r="R603" s="92"/>
      <c r="S603" s="92"/>
      <c r="T603" s="92"/>
    </row>
    <row r="604" spans="1:20" hidden="1" x14ac:dyDescent="0.25">
      <c r="A604" s="91">
        <v>1</v>
      </c>
      <c r="B604" s="91">
        <v>2</v>
      </c>
      <c r="C604" s="91">
        <v>3</v>
      </c>
      <c r="D604" s="78"/>
      <c r="E604" s="78"/>
      <c r="F604" s="78"/>
      <c r="G604" s="78"/>
      <c r="H604" s="78"/>
      <c r="I604" s="140"/>
      <c r="J604" s="140"/>
    </row>
    <row r="605" spans="1:20" hidden="1" x14ac:dyDescent="0.25">
      <c r="A605" s="14">
        <v>1</v>
      </c>
      <c r="B605" s="101"/>
      <c r="C605" s="102"/>
      <c r="I605" s="138"/>
      <c r="J605" s="138"/>
    </row>
    <row r="606" spans="1:20" s="78" customFormat="1" hidden="1" x14ac:dyDescent="0.25">
      <c r="A606" s="14"/>
      <c r="B606" s="101"/>
      <c r="C606" s="94"/>
      <c r="D606" s="67"/>
      <c r="E606" s="67"/>
      <c r="F606" s="67"/>
      <c r="G606" s="67"/>
      <c r="H606" s="67"/>
      <c r="I606" s="140"/>
      <c r="J606" s="140"/>
      <c r="K606" s="79"/>
      <c r="O606" s="188"/>
      <c r="P606" s="188"/>
      <c r="Q606" s="188"/>
    </row>
    <row r="607" spans="1:20" hidden="1" x14ac:dyDescent="0.25">
      <c r="A607" s="14"/>
      <c r="B607" s="101"/>
      <c r="C607" s="94"/>
      <c r="I607" s="140"/>
      <c r="J607" s="140"/>
    </row>
    <row r="608" spans="1:20" hidden="1" x14ac:dyDescent="0.25">
      <c r="A608" s="14"/>
      <c r="B608" s="101"/>
      <c r="C608" s="94"/>
      <c r="I608" s="140"/>
      <c r="J608" s="140"/>
    </row>
    <row r="609" spans="1:20" hidden="1" x14ac:dyDescent="0.25">
      <c r="A609" s="14"/>
      <c r="B609" s="101"/>
      <c r="C609" s="94"/>
      <c r="I609" s="140"/>
      <c r="J609" s="140"/>
    </row>
    <row r="610" spans="1:20" hidden="1" x14ac:dyDescent="0.25">
      <c r="A610" s="144"/>
      <c r="B610" s="145" t="s">
        <v>20</v>
      </c>
      <c r="C610" s="146">
        <f>SUM(C605:C609)</f>
        <v>0</v>
      </c>
      <c r="I610" s="135">
        <f>SUM(I605:I609)</f>
        <v>0</v>
      </c>
      <c r="J610" s="135">
        <f>SUM(J605:J609)</f>
        <v>0</v>
      </c>
    </row>
    <row r="611" spans="1:20" hidden="1" x14ac:dyDescent="0.25"/>
    <row r="612" spans="1:20" hidden="1" x14ac:dyDescent="0.25">
      <c r="A612" s="861" t="s">
        <v>137</v>
      </c>
      <c r="B612" s="861"/>
      <c r="C612" s="861"/>
      <c r="D612" s="861"/>
      <c r="E612" s="861"/>
      <c r="F612" s="861"/>
      <c r="G612" s="861"/>
      <c r="H612" s="861"/>
      <c r="I612" s="861"/>
      <c r="J612" s="861"/>
    </row>
    <row r="613" spans="1:20" hidden="1" x14ac:dyDescent="0.25">
      <c r="I613" s="850" t="s">
        <v>172</v>
      </c>
      <c r="J613" s="850"/>
    </row>
    <row r="614" spans="1:20" s="12" customFormat="1" ht="56.25" hidden="1" x14ac:dyDescent="0.35">
      <c r="A614" s="14" t="s">
        <v>24</v>
      </c>
      <c r="B614" s="14" t="s">
        <v>14</v>
      </c>
      <c r="C614" s="14" t="s">
        <v>81</v>
      </c>
      <c r="D614" s="67"/>
      <c r="E614" s="67"/>
      <c r="F614" s="67"/>
      <c r="G614" s="67"/>
      <c r="H614" s="67"/>
      <c r="I614" s="133" t="s">
        <v>115</v>
      </c>
      <c r="J614" s="133" t="s">
        <v>173</v>
      </c>
      <c r="K614" s="81"/>
      <c r="L614" s="36"/>
      <c r="M614" s="36"/>
      <c r="O614" s="189"/>
      <c r="P614" s="196"/>
      <c r="Q614" s="196"/>
      <c r="R614" s="92"/>
      <c r="S614" s="92"/>
      <c r="T614" s="92"/>
    </row>
    <row r="615" spans="1:20" hidden="1" x14ac:dyDescent="0.25">
      <c r="A615" s="91">
        <v>1</v>
      </c>
      <c r="B615" s="91">
        <v>2</v>
      </c>
      <c r="C615" s="91">
        <v>3</v>
      </c>
      <c r="D615" s="78"/>
      <c r="E615" s="78"/>
      <c r="F615" s="78"/>
      <c r="G615" s="78"/>
      <c r="H615" s="78"/>
      <c r="I615" s="140"/>
      <c r="J615" s="140"/>
    </row>
    <row r="616" spans="1:20" hidden="1" x14ac:dyDescent="0.25">
      <c r="A616" s="14">
        <v>1</v>
      </c>
      <c r="B616" s="101"/>
      <c r="C616" s="102"/>
      <c r="I616" s="138"/>
      <c r="J616" s="138"/>
    </row>
    <row r="617" spans="1:20" s="78" customFormat="1" hidden="1" x14ac:dyDescent="0.25">
      <c r="A617" s="14"/>
      <c r="B617" s="101"/>
      <c r="C617" s="94"/>
      <c r="D617" s="67"/>
      <c r="E617" s="67"/>
      <c r="F617" s="67"/>
      <c r="G617" s="67"/>
      <c r="H617" s="67"/>
      <c r="I617" s="140"/>
      <c r="J617" s="140"/>
      <c r="K617" s="79"/>
      <c r="O617" s="188"/>
      <c r="P617" s="188"/>
      <c r="Q617" s="188"/>
    </row>
    <row r="618" spans="1:20" hidden="1" x14ac:dyDescent="0.25">
      <c r="A618" s="14"/>
      <c r="B618" s="101"/>
      <c r="C618" s="94"/>
      <c r="I618" s="140"/>
      <c r="J618" s="140"/>
    </row>
    <row r="619" spans="1:20" hidden="1" x14ac:dyDescent="0.25">
      <c r="A619" s="14"/>
      <c r="B619" s="101"/>
      <c r="C619" s="94"/>
      <c r="I619" s="140"/>
      <c r="J619" s="140"/>
    </row>
    <row r="620" spans="1:20" hidden="1" x14ac:dyDescent="0.25">
      <c r="A620" s="14"/>
      <c r="B620" s="101"/>
      <c r="C620" s="94"/>
      <c r="I620" s="140"/>
      <c r="J620" s="140"/>
    </row>
    <row r="621" spans="1:20" hidden="1" x14ac:dyDescent="0.25">
      <c r="A621" s="144"/>
      <c r="B621" s="145" t="s">
        <v>20</v>
      </c>
      <c r="C621" s="146">
        <f>SUM(C616:C620)</f>
        <v>0</v>
      </c>
      <c r="I621" s="135">
        <f>SUM(I616:I620)</f>
        <v>0</v>
      </c>
      <c r="J621" s="135">
        <f>SUM(J616:J620)</f>
        <v>0</v>
      </c>
    </row>
    <row r="622" spans="1:20" hidden="1" x14ac:dyDescent="0.25"/>
    <row r="623" spans="1:20" hidden="1" x14ac:dyDescent="0.25"/>
    <row r="624" spans="1:20" ht="51" hidden="1" customHeight="1" x14ac:dyDescent="0.25">
      <c r="A624" s="863" t="s">
        <v>183</v>
      </c>
      <c r="B624" s="863"/>
      <c r="C624" s="863"/>
      <c r="D624" s="863"/>
      <c r="E624" s="863"/>
      <c r="F624" s="863"/>
      <c r="G624" s="863"/>
      <c r="H624" s="863"/>
      <c r="I624" s="863"/>
      <c r="J624" s="863"/>
    </row>
    <row r="625" spans="1:20" hidden="1" x14ac:dyDescent="0.25"/>
    <row r="626" spans="1:20" hidden="1" x14ac:dyDescent="0.25">
      <c r="A626" s="861" t="s">
        <v>138</v>
      </c>
      <c r="B626" s="861"/>
      <c r="C626" s="861"/>
      <c r="D626" s="861"/>
      <c r="E626" s="861"/>
      <c r="F626" s="861"/>
      <c r="G626" s="861"/>
      <c r="H626" s="861"/>
      <c r="I626" s="861"/>
      <c r="J626" s="861"/>
      <c r="K626" s="123"/>
    </row>
    <row r="627" spans="1:20" hidden="1" x14ac:dyDescent="0.25">
      <c r="I627" s="850" t="s">
        <v>172</v>
      </c>
      <c r="J627" s="850"/>
    </row>
    <row r="628" spans="1:20" s="12" customFormat="1" ht="69.75" hidden="1" x14ac:dyDescent="0.35">
      <c r="A628" s="14" t="s">
        <v>24</v>
      </c>
      <c r="B628" s="14" t="s">
        <v>14</v>
      </c>
      <c r="C628" s="167" t="s">
        <v>132</v>
      </c>
      <c r="D628" s="167" t="s">
        <v>133</v>
      </c>
      <c r="E628" s="167" t="s">
        <v>134</v>
      </c>
      <c r="F628" s="67"/>
      <c r="G628" s="67"/>
      <c r="H628" s="67"/>
      <c r="I628" s="133" t="s">
        <v>115</v>
      </c>
      <c r="J628" s="133" t="s">
        <v>173</v>
      </c>
      <c r="K628" s="81"/>
      <c r="L628" s="36"/>
      <c r="M628" s="36"/>
      <c r="O628" s="189"/>
      <c r="P628" s="196"/>
      <c r="Q628" s="196"/>
      <c r="R628" s="92"/>
      <c r="S628" s="92"/>
      <c r="T628" s="92"/>
    </row>
    <row r="629" spans="1:20" hidden="1" x14ac:dyDescent="0.25">
      <c r="A629" s="91">
        <v>1</v>
      </c>
      <c r="B629" s="91">
        <v>2</v>
      </c>
      <c r="C629" s="113">
        <v>3</v>
      </c>
      <c r="D629" s="113">
        <v>4</v>
      </c>
      <c r="E629" s="113">
        <v>5</v>
      </c>
      <c r="F629" s="78"/>
      <c r="G629" s="78"/>
      <c r="H629" s="78"/>
      <c r="I629" s="138"/>
      <c r="J629" s="138"/>
    </row>
    <row r="630" spans="1:20" hidden="1" x14ac:dyDescent="0.25">
      <c r="A630" s="14">
        <v>1</v>
      </c>
      <c r="B630" s="101"/>
      <c r="C630" s="94"/>
      <c r="D630" s="14"/>
      <c r="E630" s="94"/>
      <c r="I630" s="138"/>
      <c r="J630" s="138"/>
    </row>
    <row r="631" spans="1:20" s="78" customFormat="1" hidden="1" x14ac:dyDescent="0.25">
      <c r="A631" s="14"/>
      <c r="B631" s="101"/>
      <c r="C631" s="165"/>
      <c r="D631" s="167"/>
      <c r="E631" s="165"/>
      <c r="F631" s="67"/>
      <c r="G631" s="67"/>
      <c r="H631" s="67"/>
      <c r="I631" s="138"/>
      <c r="J631" s="138"/>
      <c r="K631" s="79"/>
      <c r="O631" s="188"/>
      <c r="P631" s="188"/>
      <c r="Q631" s="188"/>
    </row>
    <row r="632" spans="1:20" hidden="1" x14ac:dyDescent="0.25">
      <c r="A632" s="14"/>
      <c r="B632" s="101"/>
      <c r="C632" s="165"/>
      <c r="D632" s="167"/>
      <c r="E632" s="165"/>
      <c r="I632" s="138"/>
      <c r="J632" s="138"/>
    </row>
    <row r="633" spans="1:20" hidden="1" x14ac:dyDescent="0.25">
      <c r="A633" s="144"/>
      <c r="B633" s="145" t="s">
        <v>20</v>
      </c>
      <c r="C633" s="144" t="s">
        <v>21</v>
      </c>
      <c r="D633" s="144" t="s">
        <v>21</v>
      </c>
      <c r="E633" s="146">
        <f>E630</f>
        <v>0</v>
      </c>
      <c r="I633" s="135">
        <f>SUM(I630:I632)</f>
        <v>0</v>
      </c>
      <c r="J633" s="135">
        <f>SUM(J630:J632)</f>
        <v>0</v>
      </c>
    </row>
    <row r="634" spans="1:20" hidden="1" x14ac:dyDescent="0.25"/>
    <row r="635" spans="1:20" hidden="1" x14ac:dyDescent="0.25">
      <c r="A635" s="861" t="s">
        <v>139</v>
      </c>
      <c r="B635" s="861"/>
      <c r="C635" s="861"/>
      <c r="D635" s="861"/>
      <c r="E635" s="861"/>
      <c r="F635" s="861"/>
      <c r="G635" s="861"/>
      <c r="H635" s="861"/>
      <c r="I635" s="861"/>
      <c r="J635" s="861"/>
    </row>
    <row r="636" spans="1:20" hidden="1" x14ac:dyDescent="0.25">
      <c r="I636" s="850" t="s">
        <v>172</v>
      </c>
      <c r="J636" s="850"/>
    </row>
    <row r="637" spans="1:20" s="12" customFormat="1" ht="69.75" hidden="1" x14ac:dyDescent="0.35">
      <c r="A637" s="14" t="s">
        <v>24</v>
      </c>
      <c r="B637" s="14" t="s">
        <v>14</v>
      </c>
      <c r="C637" s="167" t="s">
        <v>132</v>
      </c>
      <c r="D637" s="167" t="s">
        <v>133</v>
      </c>
      <c r="E637" s="167" t="s">
        <v>134</v>
      </c>
      <c r="F637" s="67"/>
      <c r="G637" s="67"/>
      <c r="H637" s="67"/>
      <c r="I637" s="133" t="s">
        <v>115</v>
      </c>
      <c r="J637" s="133" t="s">
        <v>173</v>
      </c>
      <c r="K637" s="81"/>
      <c r="L637" s="36"/>
      <c r="M637" s="36"/>
      <c r="O637" s="189"/>
      <c r="P637" s="196"/>
      <c r="Q637" s="196"/>
      <c r="R637" s="92"/>
      <c r="S637" s="92"/>
      <c r="T637" s="92"/>
    </row>
    <row r="638" spans="1:20" hidden="1" x14ac:dyDescent="0.25">
      <c r="A638" s="91">
        <v>1</v>
      </c>
      <c r="B638" s="91">
        <v>2</v>
      </c>
      <c r="C638" s="113">
        <v>3</v>
      </c>
      <c r="D638" s="113">
        <v>4</v>
      </c>
      <c r="E638" s="113">
        <v>5</v>
      </c>
      <c r="F638" s="78"/>
      <c r="G638" s="78"/>
      <c r="H638" s="78"/>
      <c r="I638" s="138"/>
      <c r="J638" s="138"/>
    </row>
    <row r="639" spans="1:20" hidden="1" x14ac:dyDescent="0.25">
      <c r="A639" s="14">
        <v>1</v>
      </c>
      <c r="B639" s="101"/>
      <c r="C639" s="94"/>
      <c r="D639" s="14"/>
      <c r="E639" s="94"/>
      <c r="I639" s="138"/>
      <c r="J639" s="138"/>
    </row>
    <row r="640" spans="1:20" s="78" customFormat="1" hidden="1" x14ac:dyDescent="0.25">
      <c r="A640" s="14"/>
      <c r="B640" s="101"/>
      <c r="C640" s="165"/>
      <c r="D640" s="167"/>
      <c r="E640" s="165"/>
      <c r="F640" s="67"/>
      <c r="G640" s="67"/>
      <c r="H640" s="67"/>
      <c r="I640" s="138"/>
      <c r="J640" s="138"/>
      <c r="K640" s="79"/>
      <c r="O640" s="188"/>
      <c r="P640" s="188"/>
      <c r="Q640" s="188"/>
    </row>
    <row r="641" spans="1:17" hidden="1" x14ac:dyDescent="0.25">
      <c r="A641" s="14"/>
      <c r="B641" s="101"/>
      <c r="C641" s="165"/>
      <c r="D641" s="167"/>
      <c r="E641" s="165"/>
      <c r="I641" s="138"/>
      <c r="J641" s="138"/>
    </row>
    <row r="642" spans="1:17" hidden="1" x14ac:dyDescent="0.25">
      <c r="A642" s="144"/>
      <c r="B642" s="145" t="s">
        <v>20</v>
      </c>
      <c r="C642" s="144" t="s">
        <v>21</v>
      </c>
      <c r="D642" s="144" t="s">
        <v>21</v>
      </c>
      <c r="E642" s="146">
        <f>E639</f>
        <v>0</v>
      </c>
      <c r="I642" s="135">
        <f>SUM(I639:I641)</f>
        <v>0</v>
      </c>
      <c r="J642" s="135">
        <f>SUM(J639:J641)</f>
        <v>0</v>
      </c>
    </row>
    <row r="643" spans="1:17" hidden="1" x14ac:dyDescent="0.25"/>
    <row r="644" spans="1:17" hidden="1" x14ac:dyDescent="0.25"/>
    <row r="645" spans="1:17" ht="53.25" hidden="1" customHeight="1" x14ac:dyDescent="0.25">
      <c r="A645" s="863" t="s">
        <v>182</v>
      </c>
      <c r="B645" s="863"/>
      <c r="C645" s="863"/>
      <c r="D645" s="863"/>
      <c r="E645" s="863"/>
      <c r="F645" s="863"/>
      <c r="G645" s="863"/>
      <c r="H645" s="863"/>
      <c r="I645" s="863"/>
      <c r="J645" s="863"/>
    </row>
    <row r="646" spans="1:17" hidden="1" x14ac:dyDescent="0.25"/>
    <row r="647" spans="1:17" hidden="1" x14ac:dyDescent="0.25">
      <c r="A647" s="866" t="s">
        <v>140</v>
      </c>
      <c r="B647" s="866"/>
      <c r="C647" s="866"/>
      <c r="D647" s="866"/>
      <c r="E647" s="866"/>
      <c r="F647" s="866"/>
      <c r="G647" s="866"/>
      <c r="H647" s="866"/>
      <c r="I647" s="866"/>
      <c r="J647" s="866"/>
      <c r="K647" s="123"/>
    </row>
    <row r="648" spans="1:17" hidden="1" x14ac:dyDescent="0.25">
      <c r="A648" s="32"/>
      <c r="B648" s="11"/>
      <c r="C648" s="17"/>
      <c r="D648" s="17"/>
      <c r="E648" s="17"/>
      <c r="F648" s="17"/>
      <c r="I648" s="850" t="s">
        <v>172</v>
      </c>
      <c r="J648" s="850"/>
    </row>
    <row r="649" spans="1:17" ht="69.75" hidden="1" x14ac:dyDescent="0.25">
      <c r="A649" s="167" t="s">
        <v>24</v>
      </c>
      <c r="B649" s="167" t="s">
        <v>14</v>
      </c>
      <c r="C649" s="167" t="s">
        <v>71</v>
      </c>
      <c r="D649" s="167" t="s">
        <v>72</v>
      </c>
      <c r="E649" s="167" t="s">
        <v>73</v>
      </c>
      <c r="I649" s="133" t="s">
        <v>115</v>
      </c>
      <c r="J649" s="133" t="s">
        <v>173</v>
      </c>
      <c r="K649" s="127"/>
    </row>
    <row r="650" spans="1:17" hidden="1" x14ac:dyDescent="0.25">
      <c r="A650" s="113">
        <v>1</v>
      </c>
      <c r="B650" s="113">
        <v>2</v>
      </c>
      <c r="C650" s="113">
        <v>3</v>
      </c>
      <c r="D650" s="113">
        <v>4</v>
      </c>
      <c r="E650" s="113">
        <v>5</v>
      </c>
      <c r="F650" s="78"/>
      <c r="G650" s="78"/>
      <c r="H650" s="78"/>
      <c r="I650" s="138"/>
      <c r="J650" s="138"/>
    </row>
    <row r="651" spans="1:17" hidden="1" x14ac:dyDescent="0.25">
      <c r="A651" s="171"/>
      <c r="B651" s="26"/>
      <c r="C651" s="167"/>
      <c r="D651" s="13"/>
      <c r="E651" s="165"/>
      <c r="I651" s="138"/>
      <c r="J651" s="138"/>
    </row>
    <row r="652" spans="1:17" s="78" customFormat="1" hidden="1" x14ac:dyDescent="0.25">
      <c r="A652" s="167"/>
      <c r="B652" s="10"/>
      <c r="C652" s="167"/>
      <c r="D652" s="13"/>
      <c r="E652" s="165"/>
      <c r="F652" s="67"/>
      <c r="G652" s="67"/>
      <c r="H652" s="67"/>
      <c r="I652" s="138"/>
      <c r="J652" s="138"/>
      <c r="K652" s="79"/>
      <c r="O652" s="188"/>
      <c r="P652" s="188"/>
      <c r="Q652" s="188"/>
    </row>
    <row r="653" spans="1:17" hidden="1" x14ac:dyDescent="0.25">
      <c r="A653" s="167"/>
      <c r="B653" s="10"/>
      <c r="C653" s="167"/>
      <c r="D653" s="13"/>
      <c r="E653" s="165"/>
      <c r="I653" s="138"/>
      <c r="J653" s="138"/>
    </row>
    <row r="654" spans="1:17" hidden="1" x14ac:dyDescent="0.25">
      <c r="A654" s="144"/>
      <c r="B654" s="145" t="s">
        <v>20</v>
      </c>
      <c r="C654" s="144" t="s">
        <v>21</v>
      </c>
      <c r="D654" s="144" t="s">
        <v>21</v>
      </c>
      <c r="E654" s="146">
        <f>SUM(E651:E653)</f>
        <v>0</v>
      </c>
      <c r="I654" s="135">
        <f>SUM(I651:I653)</f>
        <v>0</v>
      </c>
      <c r="J654" s="135">
        <f>SUM(J651:J653)</f>
        <v>0</v>
      </c>
    </row>
    <row r="655" spans="1:17" hidden="1" x14ac:dyDescent="0.25">
      <c r="A655" s="30"/>
      <c r="B655" s="31"/>
      <c r="C655" s="30"/>
      <c r="D655" s="30"/>
      <c r="E655" s="30"/>
      <c r="F655" s="30"/>
    </row>
    <row r="656" spans="1:17" hidden="1" x14ac:dyDescent="0.25">
      <c r="A656" s="860" t="s">
        <v>118</v>
      </c>
      <c r="B656" s="860"/>
      <c r="C656" s="860"/>
      <c r="D656" s="860"/>
      <c r="E656" s="860"/>
      <c r="F656" s="860"/>
      <c r="G656" s="860"/>
      <c r="H656" s="860"/>
      <c r="I656" s="860"/>
      <c r="J656" s="860"/>
    </row>
    <row r="657" spans="1:17" hidden="1" x14ac:dyDescent="0.25">
      <c r="A657" s="30"/>
      <c r="B657" s="11"/>
      <c r="C657" s="17"/>
      <c r="D657" s="17"/>
      <c r="E657" s="17"/>
      <c r="F657" s="17"/>
      <c r="I657" s="850" t="s">
        <v>172</v>
      </c>
      <c r="J657" s="850"/>
    </row>
    <row r="658" spans="1:17" ht="69.75" hidden="1" x14ac:dyDescent="0.25">
      <c r="A658" s="167" t="s">
        <v>24</v>
      </c>
      <c r="B658" s="167" t="s">
        <v>14</v>
      </c>
      <c r="C658" s="167" t="s">
        <v>74</v>
      </c>
      <c r="D658" s="167" t="s">
        <v>117</v>
      </c>
      <c r="F658" s="17"/>
      <c r="I658" s="133" t="s">
        <v>115</v>
      </c>
      <c r="J658" s="133" t="s">
        <v>173</v>
      </c>
      <c r="K658" s="128"/>
    </row>
    <row r="659" spans="1:17" hidden="1" x14ac:dyDescent="0.25">
      <c r="A659" s="113">
        <v>1</v>
      </c>
      <c r="B659" s="113">
        <v>2</v>
      </c>
      <c r="C659" s="113">
        <v>3</v>
      </c>
      <c r="D659" s="113">
        <v>4</v>
      </c>
      <c r="E659" s="78"/>
      <c r="F659" s="1"/>
      <c r="G659" s="78"/>
      <c r="H659" s="78"/>
      <c r="I659" s="138"/>
      <c r="J659" s="138"/>
    </row>
    <row r="660" spans="1:17" hidden="1" x14ac:dyDescent="0.25">
      <c r="A660" s="167"/>
      <c r="B660" s="26"/>
      <c r="C660" s="13"/>
      <c r="D660" s="165"/>
      <c r="F660" s="17"/>
      <c r="I660" s="138"/>
      <c r="J660" s="138"/>
    </row>
    <row r="661" spans="1:17" s="78" customFormat="1" hidden="1" x14ac:dyDescent="0.25">
      <c r="A661" s="167"/>
      <c r="B661" s="10"/>
      <c r="C661" s="13"/>
      <c r="D661" s="165"/>
      <c r="E661" s="67"/>
      <c r="F661" s="17"/>
      <c r="G661" s="67"/>
      <c r="H661" s="67"/>
      <c r="I661" s="138"/>
      <c r="J661" s="138"/>
      <c r="K661" s="79"/>
      <c r="O661" s="188"/>
      <c r="P661" s="188"/>
      <c r="Q661" s="188"/>
    </row>
    <row r="662" spans="1:17" hidden="1" x14ac:dyDescent="0.25">
      <c r="A662" s="167"/>
      <c r="B662" s="10"/>
      <c r="C662" s="13"/>
      <c r="D662" s="165"/>
      <c r="F662" s="17"/>
      <c r="I662" s="138"/>
      <c r="J662" s="138"/>
    </row>
    <row r="663" spans="1:17" hidden="1" x14ac:dyDescent="0.25">
      <c r="A663" s="144"/>
      <c r="B663" s="145" t="s">
        <v>20</v>
      </c>
      <c r="C663" s="144" t="s">
        <v>21</v>
      </c>
      <c r="D663" s="146">
        <f>SUM(D660:D662)</f>
        <v>0</v>
      </c>
      <c r="F663" s="17"/>
      <c r="I663" s="135">
        <f>SUM(I660:I662)</f>
        <v>0</v>
      </c>
      <c r="J663" s="135">
        <f>SUM(J660:J662)</f>
        <v>0</v>
      </c>
    </row>
    <row r="664" spans="1:17" hidden="1" x14ac:dyDescent="0.25">
      <c r="A664" s="30"/>
      <c r="B664" s="31"/>
      <c r="C664" s="30"/>
      <c r="D664" s="30"/>
      <c r="E664" s="30"/>
      <c r="F664" s="30"/>
    </row>
    <row r="665" spans="1:17" hidden="1" x14ac:dyDescent="0.25">
      <c r="A665" s="860" t="s">
        <v>141</v>
      </c>
      <c r="B665" s="860"/>
      <c r="C665" s="860"/>
      <c r="D665" s="860"/>
      <c r="E665" s="860"/>
      <c r="F665" s="860"/>
      <c r="G665" s="860"/>
      <c r="H665" s="860"/>
      <c r="I665" s="860"/>
      <c r="J665" s="860"/>
    </row>
    <row r="666" spans="1:17" hidden="1" x14ac:dyDescent="0.25">
      <c r="A666" s="30"/>
      <c r="B666" s="11"/>
      <c r="C666" s="17"/>
      <c r="D666" s="17"/>
      <c r="E666" s="17"/>
      <c r="F666" s="17"/>
      <c r="I666" s="850" t="s">
        <v>172</v>
      </c>
      <c r="J666" s="850"/>
    </row>
    <row r="667" spans="1:17" ht="69.75" hidden="1" x14ac:dyDescent="0.25">
      <c r="A667" s="167" t="s">
        <v>24</v>
      </c>
      <c r="B667" s="167" t="s">
        <v>14</v>
      </c>
      <c r="C667" s="167" t="s">
        <v>74</v>
      </c>
      <c r="D667" s="167" t="s">
        <v>117</v>
      </c>
      <c r="F667" s="17"/>
      <c r="I667" s="133" t="s">
        <v>115</v>
      </c>
      <c r="J667" s="133" t="s">
        <v>173</v>
      </c>
      <c r="K667" s="128"/>
    </row>
    <row r="668" spans="1:17" hidden="1" x14ac:dyDescent="0.25">
      <c r="A668" s="113">
        <v>1</v>
      </c>
      <c r="B668" s="113">
        <v>2</v>
      </c>
      <c r="C668" s="113">
        <v>3</v>
      </c>
      <c r="D668" s="113">
        <v>4</v>
      </c>
      <c r="E668" s="78"/>
      <c r="F668" s="1"/>
      <c r="G668" s="78"/>
      <c r="H668" s="78"/>
      <c r="I668" s="138"/>
      <c r="J668" s="138"/>
    </row>
    <row r="669" spans="1:17" hidden="1" x14ac:dyDescent="0.25">
      <c r="A669" s="167"/>
      <c r="B669" s="26"/>
      <c r="C669" s="13"/>
      <c r="D669" s="165"/>
      <c r="F669" s="17"/>
      <c r="I669" s="138"/>
      <c r="J669" s="138"/>
    </row>
    <row r="670" spans="1:17" s="78" customFormat="1" hidden="1" x14ac:dyDescent="0.25">
      <c r="A670" s="167"/>
      <c r="B670" s="10"/>
      <c r="C670" s="13"/>
      <c r="D670" s="165"/>
      <c r="E670" s="67"/>
      <c r="F670" s="17"/>
      <c r="G670" s="67"/>
      <c r="H670" s="67"/>
      <c r="I670" s="138"/>
      <c r="J670" s="138"/>
      <c r="K670" s="79"/>
      <c r="O670" s="188"/>
      <c r="P670" s="188"/>
      <c r="Q670" s="188"/>
    </row>
    <row r="671" spans="1:17" hidden="1" x14ac:dyDescent="0.25">
      <c r="A671" s="167"/>
      <c r="B671" s="10"/>
      <c r="C671" s="13"/>
      <c r="D671" s="165"/>
      <c r="F671" s="17"/>
      <c r="I671" s="138"/>
      <c r="J671" s="138"/>
    </row>
    <row r="672" spans="1:17" hidden="1" x14ac:dyDescent="0.25">
      <c r="A672" s="144"/>
      <c r="B672" s="145" t="s">
        <v>20</v>
      </c>
      <c r="C672" s="144" t="s">
        <v>21</v>
      </c>
      <c r="D672" s="146">
        <f>SUM(D669:D671)</f>
        <v>0</v>
      </c>
      <c r="F672" s="17"/>
      <c r="I672" s="135">
        <f>SUM(I669:I671)</f>
        <v>0</v>
      </c>
      <c r="J672" s="135">
        <f>SUM(J669:J671)</f>
        <v>0</v>
      </c>
    </row>
    <row r="673" spans="1:17" hidden="1" x14ac:dyDescent="0.25">
      <c r="A673" s="30"/>
      <c r="B673" s="31"/>
      <c r="C673" s="30"/>
      <c r="D673" s="30"/>
      <c r="E673" s="30"/>
      <c r="F673" s="30"/>
    </row>
    <row r="674" spans="1:17" hidden="1" x14ac:dyDescent="0.25">
      <c r="A674" s="861" t="s">
        <v>169</v>
      </c>
      <c r="B674" s="861"/>
      <c r="C674" s="861"/>
      <c r="D674" s="861"/>
      <c r="E674" s="861"/>
      <c r="F674" s="861"/>
      <c r="G674" s="861"/>
      <c r="H674" s="861"/>
      <c r="I674" s="861"/>
      <c r="J674" s="861"/>
    </row>
    <row r="675" spans="1:17" hidden="1" x14ac:dyDescent="0.25">
      <c r="A675" s="862"/>
      <c r="B675" s="862"/>
      <c r="C675" s="862"/>
      <c r="D675" s="862"/>
      <c r="E675" s="862"/>
      <c r="F675" s="862"/>
      <c r="I675" s="850" t="s">
        <v>172</v>
      </c>
      <c r="J675" s="850"/>
    </row>
    <row r="676" spans="1:17" ht="56.25" hidden="1" x14ac:dyDescent="0.25">
      <c r="A676" s="167" t="s">
        <v>24</v>
      </c>
      <c r="B676" s="167" t="s">
        <v>14</v>
      </c>
      <c r="C676" s="167" t="s">
        <v>78</v>
      </c>
      <c r="D676" s="167" t="s">
        <v>27</v>
      </c>
      <c r="E676" s="167" t="s">
        <v>79</v>
      </c>
      <c r="F676" s="167" t="s">
        <v>7</v>
      </c>
      <c r="I676" s="133" t="s">
        <v>115</v>
      </c>
      <c r="J676" s="133" t="s">
        <v>173</v>
      </c>
      <c r="K676" s="81"/>
    </row>
    <row r="677" spans="1:17" hidden="1" x14ac:dyDescent="0.25">
      <c r="A677" s="113">
        <v>1</v>
      </c>
      <c r="B677" s="113">
        <v>2</v>
      </c>
      <c r="C677" s="113">
        <v>3</v>
      </c>
      <c r="D677" s="113">
        <v>4</v>
      </c>
      <c r="E677" s="113">
        <v>5</v>
      </c>
      <c r="F677" s="113">
        <v>6</v>
      </c>
      <c r="G677" s="78"/>
      <c r="H677" s="78"/>
      <c r="I677" s="138"/>
      <c r="J677" s="138"/>
    </row>
    <row r="678" spans="1:17" hidden="1" x14ac:dyDescent="0.25">
      <c r="A678" s="167">
        <v>1</v>
      </c>
      <c r="B678" s="10"/>
      <c r="C678" s="167"/>
      <c r="D678" s="167"/>
      <c r="E678" s="165" t="e">
        <f>F678/D678</f>
        <v>#DIV/0!</v>
      </c>
      <c r="F678" s="165"/>
      <c r="I678" s="138"/>
      <c r="J678" s="138"/>
    </row>
    <row r="679" spans="1:17" s="78" customFormat="1" hidden="1" x14ac:dyDescent="0.25">
      <c r="A679" s="167">
        <v>2</v>
      </c>
      <c r="B679" s="10"/>
      <c r="C679" s="14"/>
      <c r="D679" s="14"/>
      <c r="E679" s="165" t="e">
        <f t="shared" ref="E679:E680" si="14">F679/D679</f>
        <v>#DIV/0!</v>
      </c>
      <c r="F679" s="165"/>
      <c r="G679" s="67"/>
      <c r="H679" s="67"/>
      <c r="I679" s="138"/>
      <c r="J679" s="138"/>
      <c r="K679" s="79"/>
      <c r="O679" s="188"/>
      <c r="P679" s="188"/>
      <c r="Q679" s="188"/>
    </row>
    <row r="680" spans="1:17" hidden="1" x14ac:dyDescent="0.25">
      <c r="A680" s="167">
        <v>3</v>
      </c>
      <c r="B680" s="10"/>
      <c r="C680" s="167"/>
      <c r="D680" s="167"/>
      <c r="E680" s="165" t="e">
        <f t="shared" si="14"/>
        <v>#DIV/0!</v>
      </c>
      <c r="F680" s="165"/>
      <c r="I680" s="138"/>
      <c r="J680" s="138"/>
    </row>
    <row r="681" spans="1:17" hidden="1" x14ac:dyDescent="0.25">
      <c r="A681" s="144"/>
      <c r="B681" s="145" t="s">
        <v>20</v>
      </c>
      <c r="C681" s="144" t="s">
        <v>21</v>
      </c>
      <c r="D681" s="144" t="s">
        <v>21</v>
      </c>
      <c r="E681" s="144" t="s">
        <v>21</v>
      </c>
      <c r="F681" s="146">
        <f>F680+F679+F678</f>
        <v>0</v>
      </c>
      <c r="I681" s="135">
        <f>SUM(I678:I680)</f>
        <v>0</v>
      </c>
      <c r="J681" s="135">
        <f>SUM(J678:J680)</f>
        <v>0</v>
      </c>
    </row>
    <row r="682" spans="1:17" hidden="1" x14ac:dyDescent="0.25">
      <c r="A682" s="30"/>
      <c r="B682" s="31"/>
      <c r="C682" s="30"/>
      <c r="D682" s="30"/>
      <c r="E682" s="30"/>
      <c r="F682" s="30"/>
    </row>
    <row r="683" spans="1:17" hidden="1" x14ac:dyDescent="0.25">
      <c r="A683" s="30"/>
      <c r="B683" s="31"/>
      <c r="C683" s="30"/>
      <c r="D683" s="30"/>
      <c r="E683" s="30"/>
      <c r="F683" s="30"/>
    </row>
    <row r="684" spans="1:17" hidden="1" x14ac:dyDescent="0.25">
      <c r="A684" s="863" t="s">
        <v>181</v>
      </c>
      <c r="B684" s="863"/>
      <c r="C684" s="863"/>
      <c r="D684" s="863"/>
      <c r="E684" s="863"/>
      <c r="F684" s="863"/>
      <c r="G684" s="863"/>
      <c r="H684" s="863"/>
      <c r="I684" s="863"/>
      <c r="J684" s="863"/>
    </row>
    <row r="685" spans="1:17" hidden="1" x14ac:dyDescent="0.25">
      <c r="A685" s="30"/>
      <c r="B685" s="31"/>
      <c r="C685" s="30"/>
      <c r="D685" s="30"/>
      <c r="E685" s="30"/>
      <c r="F685" s="30"/>
    </row>
    <row r="686" spans="1:17" hidden="1" x14ac:dyDescent="0.25">
      <c r="A686" s="865" t="s">
        <v>142</v>
      </c>
      <c r="B686" s="865"/>
      <c r="C686" s="865"/>
      <c r="D686" s="865"/>
      <c r="E686" s="865"/>
      <c r="F686" s="865"/>
      <c r="G686" s="865"/>
      <c r="H686" s="865"/>
      <c r="I686" s="865"/>
      <c r="J686" s="865"/>
      <c r="K686" s="123"/>
    </row>
    <row r="687" spans="1:17" hidden="1" x14ac:dyDescent="0.25">
      <c r="A687" s="166"/>
      <c r="B687" s="34"/>
      <c r="C687" s="166"/>
      <c r="D687" s="166"/>
      <c r="E687" s="166"/>
      <c r="F687" s="166"/>
      <c r="I687" s="850" t="s">
        <v>172</v>
      </c>
      <c r="J687" s="850"/>
    </row>
    <row r="688" spans="1:17" ht="69.75" hidden="1" x14ac:dyDescent="0.25">
      <c r="A688" s="167" t="s">
        <v>24</v>
      </c>
      <c r="B688" s="167" t="s">
        <v>14</v>
      </c>
      <c r="C688" s="167" t="s">
        <v>65</v>
      </c>
      <c r="D688" s="167" t="s">
        <v>59</v>
      </c>
      <c r="E688" s="167" t="s">
        <v>60</v>
      </c>
      <c r="F688" s="167" t="s">
        <v>159</v>
      </c>
      <c r="I688" s="133" t="s">
        <v>115</v>
      </c>
      <c r="J688" s="133" t="s">
        <v>173</v>
      </c>
      <c r="K688" s="122"/>
    </row>
    <row r="689" spans="1:17" hidden="1" x14ac:dyDescent="0.25">
      <c r="A689" s="113">
        <v>1</v>
      </c>
      <c r="B689" s="113">
        <v>2</v>
      </c>
      <c r="C689" s="113">
        <v>3</v>
      </c>
      <c r="D689" s="113">
        <v>4</v>
      </c>
      <c r="E689" s="113">
        <v>5</v>
      </c>
      <c r="F689" s="113">
        <v>6</v>
      </c>
      <c r="G689" s="78"/>
      <c r="H689" s="78"/>
      <c r="I689" s="138"/>
      <c r="J689" s="138"/>
    </row>
    <row r="690" spans="1:17" hidden="1" x14ac:dyDescent="0.25">
      <c r="A690" s="167">
        <v>1</v>
      </c>
      <c r="B690" s="10" t="s">
        <v>61</v>
      </c>
      <c r="C690" s="167"/>
      <c r="D690" s="167"/>
      <c r="E690" s="165" t="e">
        <f>F690/D690/C690</f>
        <v>#DIV/0!</v>
      </c>
      <c r="F690" s="165"/>
      <c r="I690" s="138"/>
      <c r="J690" s="138"/>
    </row>
    <row r="691" spans="1:17" s="78" customFormat="1" ht="69.75" hidden="1" x14ac:dyDescent="0.25">
      <c r="A691" s="167">
        <v>2</v>
      </c>
      <c r="B691" s="10" t="s">
        <v>62</v>
      </c>
      <c r="C691" s="167"/>
      <c r="D691" s="167"/>
      <c r="E691" s="165" t="e">
        <f t="shared" ref="E691:E695" si="15">F691/D691/C691</f>
        <v>#DIV/0!</v>
      </c>
      <c r="F691" s="165"/>
      <c r="G691" s="67"/>
      <c r="H691" s="67"/>
      <c r="I691" s="138"/>
      <c r="J691" s="138"/>
      <c r="K691" s="79"/>
      <c r="O691" s="188"/>
      <c r="P691" s="188"/>
      <c r="Q691" s="188"/>
    </row>
    <row r="692" spans="1:17" ht="69.75" hidden="1" x14ac:dyDescent="0.25">
      <c r="A692" s="167">
        <v>3</v>
      </c>
      <c r="B692" s="10" t="s">
        <v>63</v>
      </c>
      <c r="C692" s="167"/>
      <c r="D692" s="167"/>
      <c r="E692" s="165" t="e">
        <f t="shared" si="15"/>
        <v>#DIV/0!</v>
      </c>
      <c r="F692" s="165"/>
      <c r="I692" s="138"/>
      <c r="J692" s="138"/>
    </row>
    <row r="693" spans="1:17" hidden="1" x14ac:dyDescent="0.25">
      <c r="A693" s="167">
        <v>4</v>
      </c>
      <c r="B693" s="10" t="s">
        <v>64</v>
      </c>
      <c r="C693" s="167"/>
      <c r="D693" s="167"/>
      <c r="E693" s="165" t="e">
        <f t="shared" si="15"/>
        <v>#DIV/0!</v>
      </c>
      <c r="F693" s="165"/>
      <c r="I693" s="140"/>
      <c r="J693" s="140"/>
    </row>
    <row r="694" spans="1:17" ht="116.25" hidden="1" x14ac:dyDescent="0.25">
      <c r="A694" s="167">
        <v>5</v>
      </c>
      <c r="B694" s="10" t="s">
        <v>90</v>
      </c>
      <c r="C694" s="167"/>
      <c r="D694" s="167"/>
      <c r="E694" s="165" t="e">
        <f t="shared" si="15"/>
        <v>#DIV/0!</v>
      </c>
      <c r="F694" s="165"/>
      <c r="I694" s="138"/>
      <c r="J694" s="138"/>
    </row>
    <row r="695" spans="1:17" hidden="1" x14ac:dyDescent="0.25">
      <c r="A695" s="167">
        <v>6</v>
      </c>
      <c r="B695" s="10" t="s">
        <v>91</v>
      </c>
      <c r="C695" s="167"/>
      <c r="D695" s="167"/>
      <c r="E695" s="165" t="e">
        <f t="shared" si="15"/>
        <v>#DIV/0!</v>
      </c>
      <c r="F695" s="165"/>
      <c r="I695" s="138"/>
      <c r="J695" s="138"/>
    </row>
    <row r="696" spans="1:17" hidden="1" x14ac:dyDescent="0.25">
      <c r="A696" s="144"/>
      <c r="B696" s="145" t="s">
        <v>20</v>
      </c>
      <c r="C696" s="144" t="s">
        <v>21</v>
      </c>
      <c r="D696" s="144" t="s">
        <v>21</v>
      </c>
      <c r="E696" s="144" t="s">
        <v>21</v>
      </c>
      <c r="F696" s="146">
        <f>F695+F694+F693+F692+F691+F690</f>
        <v>0</v>
      </c>
      <c r="I696" s="135">
        <f>SUM(I690:I695)</f>
        <v>0</v>
      </c>
      <c r="J696" s="135">
        <f>SUM(J690:J695)</f>
        <v>0</v>
      </c>
    </row>
    <row r="697" spans="1:17" hidden="1" x14ac:dyDescent="0.25">
      <c r="A697" s="17"/>
      <c r="B697" s="11"/>
      <c r="C697" s="17"/>
      <c r="D697" s="17"/>
      <c r="E697" s="17"/>
      <c r="F697" s="17"/>
    </row>
    <row r="698" spans="1:17" hidden="1" x14ac:dyDescent="0.25">
      <c r="A698" s="865" t="s">
        <v>143</v>
      </c>
      <c r="B698" s="865"/>
      <c r="C698" s="865"/>
      <c r="D698" s="865"/>
      <c r="E698" s="865"/>
      <c r="F698" s="865"/>
      <c r="G698" s="865"/>
      <c r="H698" s="865"/>
      <c r="I698" s="865"/>
      <c r="J698" s="865"/>
    </row>
    <row r="699" spans="1:17" hidden="1" x14ac:dyDescent="0.25">
      <c r="A699" s="163"/>
      <c r="B699" s="24"/>
      <c r="C699" s="163"/>
      <c r="D699" s="163"/>
      <c r="E699" s="163"/>
      <c r="F699" s="17"/>
      <c r="I699" s="850" t="s">
        <v>172</v>
      </c>
      <c r="J699" s="850"/>
    </row>
    <row r="700" spans="1:17" ht="69.75" hidden="1" x14ac:dyDescent="0.25">
      <c r="A700" s="167" t="s">
        <v>24</v>
      </c>
      <c r="B700" s="167" t="s">
        <v>14</v>
      </c>
      <c r="C700" s="167" t="s">
        <v>66</v>
      </c>
      <c r="D700" s="167" t="s">
        <v>145</v>
      </c>
      <c r="E700" s="169" t="s">
        <v>107</v>
      </c>
      <c r="F700" s="167" t="s">
        <v>144</v>
      </c>
      <c r="I700" s="133" t="s">
        <v>115</v>
      </c>
      <c r="J700" s="133" t="s">
        <v>173</v>
      </c>
      <c r="K700" s="122"/>
    </row>
    <row r="701" spans="1:17" hidden="1" x14ac:dyDescent="0.25">
      <c r="A701" s="113">
        <v>1</v>
      </c>
      <c r="B701" s="113">
        <v>2</v>
      </c>
      <c r="C701" s="113">
        <v>3</v>
      </c>
      <c r="D701" s="113">
        <v>4</v>
      </c>
      <c r="E701" s="1">
        <v>5</v>
      </c>
      <c r="F701" s="113">
        <v>6</v>
      </c>
      <c r="G701" s="78"/>
      <c r="H701" s="78"/>
      <c r="I701" s="132"/>
      <c r="J701" s="132"/>
    </row>
    <row r="702" spans="1:17" ht="46.5" hidden="1" x14ac:dyDescent="0.25">
      <c r="A702" s="167">
        <v>1</v>
      </c>
      <c r="B702" s="10" t="s">
        <v>87</v>
      </c>
      <c r="C702" s="167"/>
      <c r="D702" s="165" t="e">
        <f>F702/C702</f>
        <v>#DIV/0!</v>
      </c>
      <c r="E702" s="169" t="s">
        <v>12</v>
      </c>
      <c r="F702" s="165"/>
      <c r="I702" s="138"/>
      <c r="J702" s="138"/>
    </row>
    <row r="703" spans="1:17" s="78" customFormat="1" ht="46.5" hidden="1" x14ac:dyDescent="0.25">
      <c r="A703" s="167">
        <v>2</v>
      </c>
      <c r="B703" s="10" t="s">
        <v>198</v>
      </c>
      <c r="C703" s="167" t="s">
        <v>12</v>
      </c>
      <c r="D703" s="165"/>
      <c r="E703" s="169" t="e">
        <f>F703/D703</f>
        <v>#DIV/0!</v>
      </c>
      <c r="F703" s="165"/>
      <c r="G703" s="67"/>
      <c r="H703" s="67"/>
      <c r="I703" s="138"/>
      <c r="J703" s="138"/>
      <c r="K703" s="79"/>
      <c r="O703" s="188"/>
      <c r="P703" s="188"/>
      <c r="Q703" s="188"/>
    </row>
    <row r="704" spans="1:17" hidden="1" x14ac:dyDescent="0.25">
      <c r="A704" s="144"/>
      <c r="B704" s="145" t="s">
        <v>20</v>
      </c>
      <c r="C704" s="144" t="s">
        <v>12</v>
      </c>
      <c r="D704" s="144" t="s">
        <v>12</v>
      </c>
      <c r="E704" s="144" t="s">
        <v>12</v>
      </c>
      <c r="F704" s="146">
        <f>F702+F703</f>
        <v>0</v>
      </c>
      <c r="I704" s="131">
        <f>SUM(I702:I703)</f>
        <v>0</v>
      </c>
      <c r="J704" s="131">
        <f>SUM(J702:J703)</f>
        <v>0</v>
      </c>
    </row>
    <row r="705" spans="1:17" hidden="1" x14ac:dyDescent="0.25">
      <c r="A705" s="17"/>
      <c r="B705" s="11"/>
      <c r="C705" s="17"/>
      <c r="D705" s="17"/>
      <c r="E705" s="17"/>
      <c r="F705" s="17"/>
    </row>
    <row r="706" spans="1:17" hidden="1" x14ac:dyDescent="0.25">
      <c r="A706" s="861" t="s">
        <v>146</v>
      </c>
      <c r="B706" s="861"/>
      <c r="C706" s="861"/>
      <c r="D706" s="861"/>
      <c r="E706" s="861"/>
      <c r="F706" s="861"/>
      <c r="G706" s="861"/>
      <c r="H706" s="861"/>
      <c r="I706" s="861"/>
      <c r="J706" s="861"/>
    </row>
    <row r="707" spans="1:17" hidden="1" x14ac:dyDescent="0.25">
      <c r="A707" s="172"/>
      <c r="B707" s="172"/>
      <c r="C707" s="172"/>
      <c r="D707" s="172"/>
      <c r="E707" s="172"/>
      <c r="F707" s="172"/>
      <c r="G707" s="172"/>
      <c r="H707" s="172"/>
      <c r="I707" s="850" t="s">
        <v>172</v>
      </c>
      <c r="J707" s="850"/>
    </row>
    <row r="708" spans="1:17" s="17" customFormat="1" ht="69.75" hidden="1" x14ac:dyDescent="0.25">
      <c r="A708" s="167" t="s">
        <v>24</v>
      </c>
      <c r="B708" s="167" t="s">
        <v>0</v>
      </c>
      <c r="C708" s="167" t="s">
        <v>69</v>
      </c>
      <c r="D708" s="167" t="s">
        <v>67</v>
      </c>
      <c r="E708" s="167" t="s">
        <v>70</v>
      </c>
      <c r="F708" s="167" t="s">
        <v>7</v>
      </c>
      <c r="I708" s="133" t="s">
        <v>115</v>
      </c>
      <c r="J708" s="133" t="s">
        <v>173</v>
      </c>
      <c r="K708" s="81"/>
      <c r="O708" s="20"/>
      <c r="P708" s="20"/>
      <c r="Q708" s="20"/>
    </row>
    <row r="709" spans="1:17" s="17" customFormat="1" hidden="1" x14ac:dyDescent="0.25">
      <c r="A709" s="113">
        <v>1</v>
      </c>
      <c r="B709" s="113">
        <v>2</v>
      </c>
      <c r="C709" s="113">
        <v>4</v>
      </c>
      <c r="D709" s="113">
        <v>5</v>
      </c>
      <c r="E709" s="113">
        <v>6</v>
      </c>
      <c r="F709" s="113">
        <v>7</v>
      </c>
      <c r="G709" s="1"/>
      <c r="H709" s="1"/>
      <c r="I709" s="135"/>
      <c r="J709" s="135"/>
      <c r="K709" s="19"/>
      <c r="O709" s="20"/>
      <c r="P709" s="20"/>
      <c r="Q709" s="20"/>
    </row>
    <row r="710" spans="1:17" s="17" customFormat="1" hidden="1" x14ac:dyDescent="0.25">
      <c r="A710" s="167">
        <v>1</v>
      </c>
      <c r="B710" s="10" t="s">
        <v>92</v>
      </c>
      <c r="C710" s="165" t="e">
        <f>F710/D710</f>
        <v>#DIV/0!</v>
      </c>
      <c r="D710" s="165"/>
      <c r="E710" s="165"/>
      <c r="F710" s="165"/>
      <c r="I710" s="138"/>
      <c r="J710" s="138"/>
      <c r="K710" s="19"/>
      <c r="O710" s="20"/>
      <c r="P710" s="20"/>
      <c r="Q710" s="20"/>
    </row>
    <row r="711" spans="1:17" s="1" customFormat="1" hidden="1" x14ac:dyDescent="0.25">
      <c r="A711" s="167">
        <v>2</v>
      </c>
      <c r="B711" s="10" t="s">
        <v>68</v>
      </c>
      <c r="C711" s="165" t="e">
        <f t="shared" ref="C711:C714" si="16">F711/D711</f>
        <v>#DIV/0!</v>
      </c>
      <c r="D711" s="165"/>
      <c r="E711" s="165"/>
      <c r="F711" s="165"/>
      <c r="G711" s="17"/>
      <c r="H711" s="17"/>
      <c r="I711" s="138"/>
      <c r="J711" s="138"/>
      <c r="K711" s="104"/>
      <c r="O711" s="191"/>
      <c r="P711" s="191"/>
      <c r="Q711" s="191"/>
    </row>
    <row r="712" spans="1:17" s="17" customFormat="1" hidden="1" x14ac:dyDescent="0.25">
      <c r="A712" s="167">
        <v>3</v>
      </c>
      <c r="B712" s="10" t="s">
        <v>93</v>
      </c>
      <c r="C712" s="165" t="e">
        <f t="shared" si="16"/>
        <v>#DIV/0!</v>
      </c>
      <c r="D712" s="165"/>
      <c r="E712" s="165"/>
      <c r="F712" s="165"/>
      <c r="I712" s="138"/>
      <c r="J712" s="138"/>
      <c r="K712" s="19"/>
      <c r="O712" s="20"/>
      <c r="P712" s="20"/>
      <c r="Q712" s="20"/>
    </row>
    <row r="713" spans="1:17" s="17" customFormat="1" hidden="1" x14ac:dyDescent="0.25">
      <c r="A713" s="167">
        <v>4</v>
      </c>
      <c r="B713" s="10" t="s">
        <v>94</v>
      </c>
      <c r="C713" s="165" t="e">
        <f t="shared" si="16"/>
        <v>#DIV/0!</v>
      </c>
      <c r="D713" s="165"/>
      <c r="E713" s="165"/>
      <c r="F713" s="165"/>
      <c r="I713" s="138"/>
      <c r="J713" s="138"/>
      <c r="K713" s="19"/>
      <c r="O713" s="20"/>
      <c r="P713" s="20"/>
      <c r="Q713" s="20"/>
    </row>
    <row r="714" spans="1:17" s="17" customFormat="1" hidden="1" x14ac:dyDescent="0.25">
      <c r="A714" s="167">
        <v>5</v>
      </c>
      <c r="B714" s="10" t="s">
        <v>192</v>
      </c>
      <c r="C714" s="165" t="e">
        <f t="shared" si="16"/>
        <v>#DIV/0!</v>
      </c>
      <c r="D714" s="165"/>
      <c r="E714" s="165"/>
      <c r="F714" s="165"/>
      <c r="I714" s="138"/>
      <c r="J714" s="138"/>
      <c r="K714" s="19"/>
      <c r="O714" s="20"/>
      <c r="P714" s="20"/>
      <c r="Q714" s="20"/>
    </row>
    <row r="715" spans="1:17" s="17" customFormat="1" hidden="1" x14ac:dyDescent="0.25">
      <c r="A715" s="144"/>
      <c r="B715" s="145" t="s">
        <v>20</v>
      </c>
      <c r="C715" s="144" t="s">
        <v>21</v>
      </c>
      <c r="D715" s="144" t="s">
        <v>21</v>
      </c>
      <c r="E715" s="144" t="s">
        <v>21</v>
      </c>
      <c r="F715" s="146">
        <f>SUM(F710:F714)</f>
        <v>0</v>
      </c>
      <c r="I715" s="135">
        <f>SUM(I710:I714)</f>
        <v>0</v>
      </c>
      <c r="J715" s="135">
        <f>SUM(J710:J714)</f>
        <v>0</v>
      </c>
      <c r="K715" s="19"/>
      <c r="O715" s="20"/>
      <c r="P715" s="20"/>
      <c r="Q715" s="20"/>
    </row>
    <row r="716" spans="1:17" s="17" customFormat="1" hidden="1" x14ac:dyDescent="0.25">
      <c r="B716" s="11"/>
      <c r="G716" s="67"/>
      <c r="H716" s="67"/>
      <c r="I716" s="67"/>
      <c r="J716" s="67"/>
      <c r="K716" s="19"/>
      <c r="O716" s="20"/>
      <c r="P716" s="20"/>
      <c r="Q716" s="20"/>
    </row>
    <row r="717" spans="1:17" s="17" customFormat="1" hidden="1" x14ac:dyDescent="0.25">
      <c r="A717" s="866" t="s">
        <v>140</v>
      </c>
      <c r="B717" s="866"/>
      <c r="C717" s="866"/>
      <c r="D717" s="866"/>
      <c r="E717" s="866"/>
      <c r="F717" s="866"/>
      <c r="G717" s="866"/>
      <c r="H717" s="866"/>
      <c r="I717" s="866"/>
      <c r="J717" s="866"/>
      <c r="K717" s="19"/>
      <c r="O717" s="20"/>
      <c r="P717" s="20"/>
      <c r="Q717" s="20"/>
    </row>
    <row r="718" spans="1:17" hidden="1" x14ac:dyDescent="0.25">
      <c r="A718" s="32"/>
      <c r="B718" s="11"/>
      <c r="C718" s="17"/>
      <c r="D718" s="17"/>
      <c r="E718" s="17"/>
      <c r="F718" s="17"/>
      <c r="I718" s="850" t="s">
        <v>172</v>
      </c>
      <c r="J718" s="850"/>
    </row>
    <row r="719" spans="1:17" ht="69.75" hidden="1" x14ac:dyDescent="0.25">
      <c r="A719" s="167" t="s">
        <v>24</v>
      </c>
      <c r="B719" s="167" t="s">
        <v>14</v>
      </c>
      <c r="C719" s="167" t="s">
        <v>71</v>
      </c>
      <c r="D719" s="167" t="s">
        <v>72</v>
      </c>
      <c r="E719" s="167" t="s">
        <v>147</v>
      </c>
      <c r="I719" s="133" t="s">
        <v>115</v>
      </c>
      <c r="J719" s="133" t="s">
        <v>173</v>
      </c>
      <c r="K719" s="127"/>
    </row>
    <row r="720" spans="1:17" hidden="1" x14ac:dyDescent="0.25">
      <c r="A720" s="113">
        <v>1</v>
      </c>
      <c r="B720" s="113">
        <v>2</v>
      </c>
      <c r="C720" s="113">
        <v>3</v>
      </c>
      <c r="D720" s="113">
        <v>4</v>
      </c>
      <c r="E720" s="113">
        <v>5</v>
      </c>
      <c r="F720" s="78"/>
      <c r="G720" s="78"/>
      <c r="H720" s="78"/>
      <c r="I720" s="135"/>
      <c r="J720" s="135"/>
    </row>
    <row r="721" spans="1:17" hidden="1" x14ac:dyDescent="0.25">
      <c r="A721" s="167">
        <v>1</v>
      </c>
      <c r="B721" s="10"/>
      <c r="C721" s="167"/>
      <c r="D721" s="13"/>
      <c r="E721" s="165"/>
      <c r="I721" s="138"/>
      <c r="J721" s="138"/>
    </row>
    <row r="722" spans="1:17" s="78" customFormat="1" hidden="1" x14ac:dyDescent="0.25">
      <c r="A722" s="167">
        <v>2</v>
      </c>
      <c r="B722" s="10"/>
      <c r="C722" s="167"/>
      <c r="D722" s="13"/>
      <c r="E722" s="165"/>
      <c r="F722" s="67"/>
      <c r="G722" s="67"/>
      <c r="H722" s="67"/>
      <c r="I722" s="138"/>
      <c r="J722" s="138"/>
      <c r="K722" s="79"/>
      <c r="O722" s="188"/>
      <c r="P722" s="188"/>
      <c r="Q722" s="188"/>
    </row>
    <row r="723" spans="1:17" hidden="1" x14ac:dyDescent="0.25">
      <c r="A723" s="167">
        <v>3</v>
      </c>
      <c r="B723" s="10"/>
      <c r="C723" s="167"/>
      <c r="D723" s="13"/>
      <c r="E723" s="165"/>
      <c r="I723" s="138"/>
      <c r="J723" s="138"/>
      <c r="P723" s="106"/>
      <c r="Q723" s="195"/>
    </row>
    <row r="724" spans="1:17" hidden="1" x14ac:dyDescent="0.25">
      <c r="A724" s="167">
        <v>4</v>
      </c>
      <c r="B724" s="10"/>
      <c r="C724" s="167"/>
      <c r="D724" s="13"/>
      <c r="E724" s="165"/>
      <c r="I724" s="138"/>
      <c r="J724" s="138"/>
      <c r="P724" s="106"/>
      <c r="Q724" s="195"/>
    </row>
    <row r="725" spans="1:17" hidden="1" x14ac:dyDescent="0.25">
      <c r="A725" s="144"/>
      <c r="B725" s="145" t="s">
        <v>20</v>
      </c>
      <c r="C725" s="144" t="s">
        <v>21</v>
      </c>
      <c r="D725" s="144" t="s">
        <v>21</v>
      </c>
      <c r="E725" s="146">
        <f>SUM(E721:E724)</f>
        <v>0</v>
      </c>
      <c r="I725" s="135">
        <f>SUM(I721:I724)</f>
        <v>0</v>
      </c>
      <c r="J725" s="135">
        <f>SUM(J721:J724)</f>
        <v>0</v>
      </c>
      <c r="P725" s="106"/>
      <c r="Q725" s="195"/>
    </row>
    <row r="726" spans="1:17" hidden="1" x14ac:dyDescent="0.25">
      <c r="A726" s="17"/>
      <c r="B726" s="11"/>
      <c r="C726" s="17"/>
      <c r="D726" s="17"/>
      <c r="E726" s="17"/>
      <c r="F726" s="17"/>
      <c r="P726" s="106"/>
      <c r="Q726" s="195"/>
    </row>
    <row r="727" spans="1:17" hidden="1" x14ac:dyDescent="0.25">
      <c r="A727" s="860" t="s">
        <v>118</v>
      </c>
      <c r="B727" s="860"/>
      <c r="C727" s="860"/>
      <c r="D727" s="860"/>
      <c r="E727" s="860"/>
      <c r="F727" s="860"/>
      <c r="G727" s="860"/>
      <c r="H727" s="860"/>
      <c r="I727" s="860"/>
      <c r="J727" s="860"/>
      <c r="P727" s="106"/>
    </row>
    <row r="728" spans="1:17" hidden="1" x14ac:dyDescent="0.25">
      <c r="A728" s="30"/>
      <c r="B728" s="11"/>
      <c r="C728" s="17"/>
      <c r="D728" s="17"/>
      <c r="E728" s="17"/>
      <c r="F728" s="17"/>
      <c r="P728" s="106"/>
    </row>
    <row r="729" spans="1:17" hidden="1" x14ac:dyDescent="0.25">
      <c r="A729" s="30"/>
      <c r="B729" s="11"/>
      <c r="C729" s="17"/>
      <c r="D729" s="17"/>
      <c r="E729" s="17"/>
      <c r="F729" s="17"/>
      <c r="I729" s="850" t="s">
        <v>172</v>
      </c>
      <c r="J729" s="850"/>
      <c r="K729" s="128"/>
    </row>
    <row r="730" spans="1:17" ht="69.75" hidden="1" x14ac:dyDescent="0.25">
      <c r="A730" s="167" t="s">
        <v>24</v>
      </c>
      <c r="B730" s="167" t="s">
        <v>14</v>
      </c>
      <c r="C730" s="167" t="s">
        <v>74</v>
      </c>
      <c r="D730" s="167" t="s">
        <v>117</v>
      </c>
      <c r="F730" s="17"/>
      <c r="I730" s="133" t="s">
        <v>115</v>
      </c>
      <c r="J730" s="133" t="s">
        <v>173</v>
      </c>
      <c r="P730" s="106"/>
    </row>
    <row r="731" spans="1:17" hidden="1" x14ac:dyDescent="0.25">
      <c r="A731" s="113">
        <v>1</v>
      </c>
      <c r="B731" s="113">
        <v>2</v>
      </c>
      <c r="C731" s="113">
        <v>3</v>
      </c>
      <c r="D731" s="113">
        <v>4</v>
      </c>
      <c r="E731" s="78"/>
      <c r="F731" s="1"/>
      <c r="G731" s="78"/>
      <c r="H731" s="78"/>
      <c r="I731" s="135"/>
      <c r="J731" s="135"/>
      <c r="P731" s="106"/>
    </row>
    <row r="732" spans="1:17" hidden="1" x14ac:dyDescent="0.25">
      <c r="A732" s="167"/>
      <c r="B732" s="15"/>
      <c r="C732" s="13"/>
      <c r="D732" s="165"/>
      <c r="F732" s="17"/>
      <c r="I732" s="138"/>
      <c r="J732" s="138"/>
      <c r="P732" s="106"/>
    </row>
    <row r="733" spans="1:17" s="78" customFormat="1" hidden="1" x14ac:dyDescent="0.25">
      <c r="A733" s="167"/>
      <c r="B733" s="15"/>
      <c r="C733" s="13"/>
      <c r="D733" s="165"/>
      <c r="E733" s="67"/>
      <c r="F733" s="36"/>
      <c r="G733" s="67"/>
      <c r="H733" s="67"/>
      <c r="I733" s="138"/>
      <c r="J733" s="138"/>
      <c r="K733" s="79"/>
      <c r="O733" s="188"/>
      <c r="P733" s="186"/>
      <c r="Q733" s="188"/>
    </row>
    <row r="734" spans="1:17" hidden="1" x14ac:dyDescent="0.25">
      <c r="A734" s="167"/>
      <c r="B734" s="15"/>
      <c r="C734" s="13"/>
      <c r="D734" s="165"/>
      <c r="F734" s="17"/>
      <c r="I734" s="138"/>
      <c r="J734" s="138"/>
      <c r="P734" s="106"/>
      <c r="Q734" s="195"/>
    </row>
    <row r="735" spans="1:17" hidden="1" x14ac:dyDescent="0.25">
      <c r="A735" s="167"/>
      <c r="B735" s="15"/>
      <c r="C735" s="13"/>
      <c r="D735" s="165"/>
      <c r="F735" s="17"/>
      <c r="I735" s="138"/>
      <c r="J735" s="138"/>
      <c r="P735" s="106"/>
      <c r="Q735" s="195"/>
    </row>
    <row r="736" spans="1:17" hidden="1" x14ac:dyDescent="0.25">
      <c r="A736" s="144"/>
      <c r="B736" s="145" t="s">
        <v>20</v>
      </c>
      <c r="C736" s="144" t="s">
        <v>21</v>
      </c>
      <c r="D736" s="146">
        <f>SUM(D732:D735)</f>
        <v>0</v>
      </c>
      <c r="F736" s="17"/>
      <c r="I736" s="135">
        <f>SUM(I732:I735)</f>
        <v>0</v>
      </c>
      <c r="J736" s="135">
        <f>SUM(J732:J735)</f>
        <v>0</v>
      </c>
      <c r="P736" s="106"/>
      <c r="Q736" s="195"/>
    </row>
    <row r="737" spans="1:17" hidden="1" x14ac:dyDescent="0.25">
      <c r="A737" s="35"/>
      <c r="B737" s="11"/>
      <c r="C737" s="17"/>
      <c r="D737" s="17"/>
      <c r="E737" s="17"/>
      <c r="F737" s="17"/>
      <c r="P737" s="106"/>
      <c r="Q737" s="195"/>
    </row>
    <row r="738" spans="1:17" hidden="1" x14ac:dyDescent="0.25">
      <c r="A738" s="864" t="s">
        <v>148</v>
      </c>
      <c r="B738" s="864"/>
      <c r="C738" s="864"/>
      <c r="D738" s="864"/>
      <c r="E738" s="864"/>
      <c r="F738" s="864"/>
      <c r="G738" s="864"/>
      <c r="H738" s="864"/>
      <c r="I738" s="864"/>
      <c r="J738" s="864"/>
      <c r="P738" s="106"/>
    </row>
    <row r="739" spans="1:17" hidden="1" x14ac:dyDescent="0.25">
      <c r="A739" s="30"/>
      <c r="B739" s="11"/>
      <c r="C739" s="17"/>
      <c r="D739" s="17"/>
      <c r="E739" s="17"/>
      <c r="F739" s="17"/>
      <c r="P739" s="106"/>
    </row>
    <row r="740" spans="1:17" hidden="1" x14ac:dyDescent="0.25">
      <c r="A740" s="30"/>
      <c r="B740" s="11"/>
      <c r="C740" s="17"/>
      <c r="D740" s="17"/>
      <c r="E740" s="17"/>
      <c r="F740" s="17"/>
      <c r="I740" s="850" t="s">
        <v>172</v>
      </c>
      <c r="J740" s="850"/>
      <c r="K740" s="129"/>
      <c r="P740" s="106"/>
    </row>
    <row r="741" spans="1:17" ht="69.75" hidden="1" x14ac:dyDescent="0.25">
      <c r="A741" s="167" t="s">
        <v>24</v>
      </c>
      <c r="B741" s="167" t="s">
        <v>14</v>
      </c>
      <c r="C741" s="167" t="s">
        <v>74</v>
      </c>
      <c r="D741" s="167" t="s">
        <v>117</v>
      </c>
      <c r="F741" s="17"/>
      <c r="I741" s="133" t="s">
        <v>115</v>
      </c>
      <c r="J741" s="133" t="s">
        <v>173</v>
      </c>
      <c r="P741" s="106"/>
    </row>
    <row r="742" spans="1:17" hidden="1" x14ac:dyDescent="0.25">
      <c r="A742" s="113">
        <v>1</v>
      </c>
      <c r="B742" s="113">
        <v>2</v>
      </c>
      <c r="C742" s="113">
        <v>3</v>
      </c>
      <c r="D742" s="113">
        <v>4</v>
      </c>
      <c r="E742" s="78"/>
      <c r="F742" s="1"/>
      <c r="G742" s="78"/>
      <c r="H742" s="78"/>
      <c r="I742" s="135"/>
      <c r="J742" s="135"/>
      <c r="P742" s="106"/>
    </row>
    <row r="743" spans="1:17" hidden="1" x14ac:dyDescent="0.25">
      <c r="A743" s="167">
        <v>1</v>
      </c>
      <c r="B743" s="15"/>
      <c r="C743" s="13"/>
      <c r="D743" s="165"/>
      <c r="F743" s="17"/>
      <c r="G743" s="75"/>
      <c r="I743" s="138"/>
      <c r="J743" s="138"/>
      <c r="P743" s="106"/>
    </row>
    <row r="744" spans="1:17" s="78" customFormat="1" hidden="1" x14ac:dyDescent="0.25">
      <c r="A744" s="167">
        <v>2</v>
      </c>
      <c r="B744" s="15"/>
      <c r="C744" s="13"/>
      <c r="D744" s="165"/>
      <c r="E744" s="67"/>
      <c r="F744" s="17"/>
      <c r="G744" s="67"/>
      <c r="H744" s="67"/>
      <c r="I744" s="138"/>
      <c r="J744" s="138"/>
      <c r="K744" s="79"/>
      <c r="O744" s="188"/>
      <c r="P744" s="186"/>
      <c r="Q744" s="188"/>
    </row>
    <row r="745" spans="1:17" hidden="1" x14ac:dyDescent="0.25">
      <c r="A745" s="167"/>
      <c r="B745" s="15"/>
      <c r="C745" s="13"/>
      <c r="D745" s="165"/>
      <c r="F745" s="17"/>
      <c r="I745" s="138"/>
      <c r="J745" s="138"/>
      <c r="P745" s="106"/>
      <c r="Q745" s="195"/>
    </row>
    <row r="746" spans="1:17" hidden="1" x14ac:dyDescent="0.25">
      <c r="A746" s="167"/>
      <c r="B746" s="15"/>
      <c r="C746" s="13"/>
      <c r="D746" s="165"/>
      <c r="F746" s="17"/>
      <c r="I746" s="138"/>
      <c r="J746" s="138"/>
      <c r="P746" s="106"/>
      <c r="Q746" s="195"/>
    </row>
    <row r="747" spans="1:17" hidden="1" x14ac:dyDescent="0.25">
      <c r="A747" s="144"/>
      <c r="B747" s="145" t="s">
        <v>20</v>
      </c>
      <c r="C747" s="144" t="s">
        <v>21</v>
      </c>
      <c r="D747" s="146">
        <f>SUM(D743:D746)</f>
        <v>0</v>
      </c>
      <c r="F747" s="17"/>
      <c r="I747" s="135">
        <f>SUM(I743:I746)</f>
        <v>0</v>
      </c>
      <c r="J747" s="135">
        <f>SUM(J743:J746)</f>
        <v>0</v>
      </c>
      <c r="P747" s="106"/>
      <c r="Q747" s="195"/>
    </row>
    <row r="748" spans="1:17" hidden="1" x14ac:dyDescent="0.25">
      <c r="A748" s="35"/>
      <c r="B748" s="11"/>
      <c r="C748" s="17"/>
      <c r="D748" s="17"/>
      <c r="E748" s="17"/>
      <c r="F748" s="17"/>
      <c r="P748" s="106"/>
      <c r="Q748" s="195"/>
    </row>
    <row r="749" spans="1:17" hidden="1" x14ac:dyDescent="0.25">
      <c r="A749" s="861" t="s">
        <v>150</v>
      </c>
      <c r="B749" s="861"/>
      <c r="C749" s="861"/>
      <c r="D749" s="861"/>
      <c r="E749" s="861"/>
      <c r="F749" s="861"/>
      <c r="G749" s="861"/>
      <c r="H749" s="861"/>
      <c r="I749" s="861"/>
      <c r="J749" s="861"/>
      <c r="P749" s="106"/>
    </row>
    <row r="750" spans="1:17" hidden="1" x14ac:dyDescent="0.25">
      <c r="A750" s="862"/>
      <c r="B750" s="862"/>
      <c r="C750" s="862"/>
      <c r="D750" s="862"/>
      <c r="E750" s="862"/>
      <c r="F750" s="17"/>
      <c r="I750" s="850" t="s">
        <v>172</v>
      </c>
      <c r="J750" s="850"/>
      <c r="P750" s="106"/>
    </row>
    <row r="751" spans="1:17" ht="69.75" hidden="1" x14ac:dyDescent="0.25">
      <c r="A751" s="167" t="s">
        <v>15</v>
      </c>
      <c r="B751" s="167" t="s">
        <v>14</v>
      </c>
      <c r="C751" s="167" t="s">
        <v>27</v>
      </c>
      <c r="D751" s="167" t="s">
        <v>75</v>
      </c>
      <c r="E751" s="167" t="s">
        <v>7</v>
      </c>
      <c r="I751" s="133" t="s">
        <v>115</v>
      </c>
      <c r="J751" s="133" t="s">
        <v>173</v>
      </c>
      <c r="P751" s="106"/>
    </row>
    <row r="752" spans="1:17" hidden="1" x14ac:dyDescent="0.25">
      <c r="A752" s="113">
        <v>1</v>
      </c>
      <c r="B752" s="113">
        <v>2</v>
      </c>
      <c r="C752" s="113">
        <v>3</v>
      </c>
      <c r="D752" s="113">
        <v>4</v>
      </c>
      <c r="E752" s="113">
        <v>5</v>
      </c>
      <c r="F752" s="78"/>
      <c r="G752" s="78"/>
      <c r="H752" s="78"/>
      <c r="I752" s="135"/>
      <c r="J752" s="135"/>
      <c r="P752" s="106"/>
    </row>
    <row r="753" spans="1:17" hidden="1" x14ac:dyDescent="0.25">
      <c r="A753" s="167"/>
      <c r="B753" s="10"/>
      <c r="C753" s="246"/>
      <c r="D753" s="245" t="e">
        <f>E753/C753</f>
        <v>#DIV/0!</v>
      </c>
      <c r="E753" s="245"/>
      <c r="I753" s="138"/>
      <c r="J753" s="138"/>
      <c r="P753" s="106"/>
    </row>
    <row r="754" spans="1:17" s="78" customFormat="1" hidden="1" x14ac:dyDescent="0.25">
      <c r="A754" s="167"/>
      <c r="B754" s="10"/>
      <c r="C754" s="167"/>
      <c r="D754" s="165"/>
      <c r="E754" s="165"/>
      <c r="F754" s="67"/>
      <c r="G754" s="67"/>
      <c r="H754" s="67"/>
      <c r="I754" s="138"/>
      <c r="J754" s="138"/>
      <c r="K754" s="79"/>
      <c r="O754" s="188"/>
      <c r="P754" s="186"/>
      <c r="Q754" s="188"/>
    </row>
    <row r="755" spans="1:17" hidden="1" x14ac:dyDescent="0.25">
      <c r="A755" s="167"/>
      <c r="B755" s="10"/>
      <c r="C755" s="167"/>
      <c r="D755" s="165"/>
      <c r="E755" s="165"/>
      <c r="I755" s="138"/>
      <c r="J755" s="138"/>
      <c r="P755" s="106"/>
      <c r="Q755" s="195"/>
    </row>
    <row r="756" spans="1:17" hidden="1" x14ac:dyDescent="0.25">
      <c r="A756" s="167"/>
      <c r="B756" s="10"/>
      <c r="C756" s="167"/>
      <c r="D756" s="165"/>
      <c r="E756" s="165"/>
      <c r="I756" s="138"/>
      <c r="J756" s="138"/>
      <c r="P756" s="106"/>
      <c r="Q756" s="195"/>
    </row>
    <row r="757" spans="1:17" hidden="1" x14ac:dyDescent="0.25">
      <c r="A757" s="144"/>
      <c r="B757" s="145" t="s">
        <v>20</v>
      </c>
      <c r="C757" s="144"/>
      <c r="D757" s="144" t="s">
        <v>21</v>
      </c>
      <c r="E757" s="146">
        <f>E756+E753+E754+E755</f>
        <v>0</v>
      </c>
      <c r="I757" s="135">
        <f>SUM(I753:I756)</f>
        <v>0</v>
      </c>
      <c r="J757" s="135">
        <f>SUM(J753:J756)</f>
        <v>0</v>
      </c>
      <c r="P757" s="106"/>
      <c r="Q757" s="195"/>
    </row>
    <row r="758" spans="1:17" hidden="1" x14ac:dyDescent="0.25">
      <c r="A758" s="17"/>
      <c r="B758" s="11"/>
      <c r="C758" s="17"/>
      <c r="D758" s="17"/>
      <c r="E758" s="17"/>
      <c r="F758" s="17"/>
      <c r="P758" s="106"/>
      <c r="Q758" s="195"/>
    </row>
    <row r="759" spans="1:17" hidden="1" x14ac:dyDescent="0.25">
      <c r="A759" s="861" t="s">
        <v>151</v>
      </c>
      <c r="B759" s="861"/>
      <c r="C759" s="861"/>
      <c r="D759" s="861"/>
      <c r="E759" s="861"/>
      <c r="F759" s="861"/>
      <c r="G759" s="861"/>
      <c r="H759" s="861"/>
      <c r="I759" s="861"/>
      <c r="J759" s="861"/>
      <c r="P759" s="106"/>
    </row>
    <row r="760" spans="1:17" hidden="1" x14ac:dyDescent="0.25">
      <c r="A760" s="862"/>
      <c r="B760" s="862"/>
      <c r="C760" s="862"/>
      <c r="D760" s="862"/>
      <c r="E760" s="862"/>
      <c r="F760" s="862"/>
      <c r="I760" s="850" t="s">
        <v>172</v>
      </c>
      <c r="J760" s="850"/>
      <c r="P760" s="106"/>
    </row>
    <row r="761" spans="1:17" ht="56.25" hidden="1" x14ac:dyDescent="0.25">
      <c r="A761" s="167" t="s">
        <v>24</v>
      </c>
      <c r="B761" s="167" t="s">
        <v>14</v>
      </c>
      <c r="C761" s="167" t="s">
        <v>78</v>
      </c>
      <c r="D761" s="167" t="s">
        <v>27</v>
      </c>
      <c r="E761" s="167" t="s">
        <v>79</v>
      </c>
      <c r="F761" s="167" t="s">
        <v>7</v>
      </c>
      <c r="I761" s="133" t="s">
        <v>115</v>
      </c>
      <c r="J761" s="133" t="s">
        <v>173</v>
      </c>
      <c r="K761" s="81"/>
      <c r="L761" s="81"/>
      <c r="P761" s="106"/>
    </row>
    <row r="762" spans="1:17" hidden="1" x14ac:dyDescent="0.25">
      <c r="A762" s="113">
        <v>1</v>
      </c>
      <c r="B762" s="113">
        <v>2</v>
      </c>
      <c r="C762" s="113">
        <v>3</v>
      </c>
      <c r="D762" s="113">
        <v>4</v>
      </c>
      <c r="E762" s="113">
        <v>5</v>
      </c>
      <c r="F762" s="113">
        <v>6</v>
      </c>
      <c r="G762" s="78"/>
      <c r="H762" s="78"/>
      <c r="I762" s="135"/>
      <c r="J762" s="135"/>
      <c r="P762" s="106"/>
    </row>
    <row r="763" spans="1:17" hidden="1" x14ac:dyDescent="0.25">
      <c r="A763" s="167">
        <v>1</v>
      </c>
      <c r="B763" s="10"/>
      <c r="C763" s="167"/>
      <c r="D763" s="167"/>
      <c r="E763" s="165"/>
      <c r="F763" s="165"/>
      <c r="I763" s="138"/>
      <c r="J763" s="138"/>
      <c r="P763" s="106"/>
    </row>
    <row r="764" spans="1:17" s="78" customFormat="1" hidden="1" x14ac:dyDescent="0.25">
      <c r="A764" s="167">
        <v>2</v>
      </c>
      <c r="B764" s="10"/>
      <c r="C764" s="167"/>
      <c r="D764" s="167"/>
      <c r="E764" s="165"/>
      <c r="F764" s="165"/>
      <c r="G764" s="67"/>
      <c r="H764" s="67"/>
      <c r="I764" s="138"/>
      <c r="J764" s="138"/>
      <c r="K764" s="79"/>
      <c r="O764" s="188"/>
      <c r="P764" s="186"/>
      <c r="Q764" s="188"/>
    </row>
    <row r="765" spans="1:17" hidden="1" x14ac:dyDescent="0.25">
      <c r="A765" s="167">
        <v>3</v>
      </c>
      <c r="B765" s="10"/>
      <c r="C765" s="167"/>
      <c r="D765" s="167"/>
      <c r="E765" s="165"/>
      <c r="F765" s="165"/>
      <c r="I765" s="138"/>
      <c r="J765" s="138"/>
      <c r="K765" s="76"/>
      <c r="P765" s="106"/>
      <c r="Q765" s="195"/>
    </row>
    <row r="766" spans="1:17" hidden="1" x14ac:dyDescent="0.25">
      <c r="A766" s="167">
        <v>4</v>
      </c>
      <c r="B766" s="10"/>
      <c r="C766" s="167"/>
      <c r="D766" s="167"/>
      <c r="E766" s="165"/>
      <c r="F766" s="165"/>
      <c r="I766" s="138"/>
      <c r="J766" s="138"/>
      <c r="P766" s="106"/>
      <c r="Q766" s="195"/>
    </row>
    <row r="767" spans="1:17" hidden="1" x14ac:dyDescent="0.25">
      <c r="A767" s="144"/>
      <c r="B767" s="145" t="s">
        <v>20</v>
      </c>
      <c r="C767" s="144" t="s">
        <v>21</v>
      </c>
      <c r="D767" s="144" t="s">
        <v>21</v>
      </c>
      <c r="E767" s="144" t="s">
        <v>21</v>
      </c>
      <c r="F767" s="146">
        <f>F766+F764+F765+F763</f>
        <v>0</v>
      </c>
      <c r="I767" s="135">
        <f>SUM(I763:I766)</f>
        <v>0</v>
      </c>
      <c r="J767" s="135">
        <f>SUM(J763:J766)</f>
        <v>0</v>
      </c>
      <c r="P767" s="106"/>
      <c r="Q767" s="195"/>
    </row>
    <row r="768" spans="1:17" hidden="1" x14ac:dyDescent="0.25">
      <c r="A768" s="17"/>
      <c r="B768" s="11"/>
      <c r="C768" s="17"/>
      <c r="D768" s="17"/>
      <c r="E768" s="17"/>
      <c r="F768" s="36"/>
      <c r="P768" s="106"/>
      <c r="Q768" s="195"/>
    </row>
    <row r="769" spans="1:17" hidden="1" x14ac:dyDescent="0.25">
      <c r="A769" s="861" t="s">
        <v>152</v>
      </c>
      <c r="B769" s="861"/>
      <c r="C769" s="861"/>
      <c r="D769" s="861"/>
      <c r="E769" s="861"/>
      <c r="F769" s="861"/>
      <c r="G769" s="861"/>
      <c r="H769" s="861"/>
      <c r="I769" s="861"/>
      <c r="J769" s="861"/>
      <c r="P769" s="106"/>
    </row>
    <row r="770" spans="1:17" hidden="1" x14ac:dyDescent="0.25">
      <c r="A770" s="862"/>
      <c r="B770" s="862"/>
      <c r="C770" s="862"/>
      <c r="D770" s="862"/>
      <c r="E770" s="862"/>
      <c r="F770" s="862"/>
      <c r="I770" s="850" t="s">
        <v>172</v>
      </c>
      <c r="J770" s="850"/>
      <c r="P770" s="106"/>
    </row>
    <row r="771" spans="1:17" ht="56.25" hidden="1" x14ac:dyDescent="0.25">
      <c r="A771" s="167" t="s">
        <v>24</v>
      </c>
      <c r="B771" s="167" t="s">
        <v>14</v>
      </c>
      <c r="C771" s="167" t="s">
        <v>78</v>
      </c>
      <c r="D771" s="167" t="s">
        <v>27</v>
      </c>
      <c r="E771" s="167" t="s">
        <v>79</v>
      </c>
      <c r="F771" s="167" t="s">
        <v>7</v>
      </c>
      <c r="I771" s="133" t="s">
        <v>115</v>
      </c>
      <c r="J771" s="133" t="s">
        <v>173</v>
      </c>
      <c r="K771" s="81"/>
      <c r="L771" s="81"/>
      <c r="P771" s="106"/>
    </row>
    <row r="772" spans="1:17" hidden="1" x14ac:dyDescent="0.25">
      <c r="A772" s="113">
        <v>1</v>
      </c>
      <c r="B772" s="113">
        <v>2</v>
      </c>
      <c r="C772" s="113">
        <v>3</v>
      </c>
      <c r="D772" s="113">
        <v>4</v>
      </c>
      <c r="E772" s="113">
        <v>5</v>
      </c>
      <c r="F772" s="113">
        <v>6</v>
      </c>
      <c r="G772" s="78"/>
      <c r="H772" s="78"/>
      <c r="I772" s="135"/>
      <c r="J772" s="135"/>
      <c r="P772" s="106"/>
    </row>
    <row r="773" spans="1:17" hidden="1" x14ac:dyDescent="0.25">
      <c r="A773" s="167">
        <v>1</v>
      </c>
      <c r="B773" s="10"/>
      <c r="C773" s="167"/>
      <c r="D773" s="167"/>
      <c r="E773" s="165" t="e">
        <f>F773/D773</f>
        <v>#DIV/0!</v>
      </c>
      <c r="F773" s="165"/>
      <c r="I773" s="138"/>
      <c r="J773" s="138"/>
      <c r="P773" s="106"/>
    </row>
    <row r="774" spans="1:17" s="78" customFormat="1" hidden="1" x14ac:dyDescent="0.25">
      <c r="A774" s="167">
        <v>2</v>
      </c>
      <c r="B774" s="10"/>
      <c r="C774" s="14"/>
      <c r="D774" s="14"/>
      <c r="E774" s="165" t="e">
        <f t="shared" ref="E774:E776" si="17">F774/D774</f>
        <v>#DIV/0!</v>
      </c>
      <c r="F774" s="165"/>
      <c r="G774" s="67"/>
      <c r="H774" s="67"/>
      <c r="I774" s="138"/>
      <c r="J774" s="138"/>
      <c r="K774" s="79"/>
      <c r="O774" s="188"/>
      <c r="P774" s="186"/>
      <c r="Q774" s="188"/>
    </row>
    <row r="775" spans="1:17" hidden="1" x14ac:dyDescent="0.25">
      <c r="A775" s="167"/>
      <c r="B775" s="10"/>
      <c r="C775" s="14"/>
      <c r="D775" s="14"/>
      <c r="E775" s="165" t="e">
        <f t="shared" si="17"/>
        <v>#DIV/0!</v>
      </c>
      <c r="F775" s="165"/>
      <c r="I775" s="138"/>
      <c r="J775" s="138"/>
      <c r="P775" s="106"/>
    </row>
    <row r="776" spans="1:17" hidden="1" x14ac:dyDescent="0.25">
      <c r="A776" s="167">
        <v>3</v>
      </c>
      <c r="B776" s="10"/>
      <c r="C776" s="167"/>
      <c r="D776" s="167"/>
      <c r="E776" s="165" t="e">
        <f t="shared" si="17"/>
        <v>#DIV/0!</v>
      </c>
      <c r="F776" s="165"/>
      <c r="I776" s="138"/>
      <c r="J776" s="138"/>
      <c r="P776" s="106"/>
    </row>
    <row r="777" spans="1:17" hidden="1" x14ac:dyDescent="0.25">
      <c r="A777" s="144"/>
      <c r="B777" s="145" t="s">
        <v>20</v>
      </c>
      <c r="C777" s="144" t="s">
        <v>21</v>
      </c>
      <c r="D777" s="144" t="s">
        <v>21</v>
      </c>
      <c r="E777" s="144" t="s">
        <v>21</v>
      </c>
      <c r="F777" s="146">
        <f>F776+F774+F773+F775</f>
        <v>0</v>
      </c>
      <c r="I777" s="135">
        <f>SUM(I773:I776)</f>
        <v>0</v>
      </c>
      <c r="J777" s="135">
        <f>SUM(J773:J776)</f>
        <v>0</v>
      </c>
      <c r="P777" s="106"/>
    </row>
    <row r="778" spans="1:17" hidden="1" x14ac:dyDescent="0.25">
      <c r="A778" s="17"/>
      <c r="B778" s="11"/>
      <c r="C778" s="17"/>
      <c r="D778" s="17"/>
      <c r="E778" s="17"/>
      <c r="F778" s="36"/>
      <c r="P778" s="106"/>
    </row>
    <row r="779" spans="1:17" hidden="1" x14ac:dyDescent="0.25">
      <c r="A779" s="861" t="s">
        <v>153</v>
      </c>
      <c r="B779" s="861"/>
      <c r="C779" s="861"/>
      <c r="D779" s="861"/>
      <c r="E779" s="861"/>
      <c r="F779" s="861"/>
      <c r="G779" s="861"/>
      <c r="H779" s="861"/>
      <c r="I779" s="861"/>
      <c r="J779" s="861"/>
      <c r="P779" s="106"/>
    </row>
    <row r="780" spans="1:17" hidden="1" x14ac:dyDescent="0.25">
      <c r="A780" s="862"/>
      <c r="B780" s="862"/>
      <c r="C780" s="862"/>
      <c r="D780" s="862"/>
      <c r="E780" s="862"/>
      <c r="F780" s="862"/>
      <c r="I780" s="850" t="s">
        <v>172</v>
      </c>
      <c r="J780" s="850"/>
      <c r="P780" s="106"/>
    </row>
    <row r="781" spans="1:17" ht="56.25" hidden="1" x14ac:dyDescent="0.25">
      <c r="A781" s="167" t="s">
        <v>24</v>
      </c>
      <c r="B781" s="167" t="s">
        <v>14</v>
      </c>
      <c r="C781" s="167" t="s">
        <v>78</v>
      </c>
      <c r="D781" s="167" t="s">
        <v>27</v>
      </c>
      <c r="E781" s="167" t="s">
        <v>79</v>
      </c>
      <c r="F781" s="167" t="s">
        <v>7</v>
      </c>
      <c r="I781" s="133" t="s">
        <v>115</v>
      </c>
      <c r="J781" s="133" t="s">
        <v>173</v>
      </c>
      <c r="K781" s="81"/>
      <c r="L781" s="81"/>
      <c r="P781" s="106"/>
    </row>
    <row r="782" spans="1:17" hidden="1" x14ac:dyDescent="0.25">
      <c r="A782" s="113">
        <v>1</v>
      </c>
      <c r="B782" s="113">
        <v>2</v>
      </c>
      <c r="C782" s="113">
        <v>3</v>
      </c>
      <c r="D782" s="113">
        <v>4</v>
      </c>
      <c r="E782" s="113">
        <v>5</v>
      </c>
      <c r="F782" s="113">
        <v>6</v>
      </c>
      <c r="G782" s="78"/>
      <c r="H782" s="78"/>
      <c r="I782" s="135"/>
      <c r="J782" s="135"/>
      <c r="P782" s="106"/>
    </row>
    <row r="783" spans="1:17" hidden="1" x14ac:dyDescent="0.25">
      <c r="A783" s="167">
        <v>1</v>
      </c>
      <c r="B783" s="10"/>
      <c r="C783" s="167"/>
      <c r="D783" s="167"/>
      <c r="E783" s="165" t="e">
        <f>F783/D783</f>
        <v>#DIV/0!</v>
      </c>
      <c r="F783" s="165"/>
      <c r="I783" s="138"/>
      <c r="J783" s="138"/>
      <c r="P783" s="106"/>
    </row>
    <row r="784" spans="1:17" s="78" customFormat="1" hidden="1" x14ac:dyDescent="0.25">
      <c r="A784" s="167">
        <v>2</v>
      </c>
      <c r="B784" s="10"/>
      <c r="C784" s="14"/>
      <c r="D784" s="14"/>
      <c r="E784" s="165" t="e">
        <f t="shared" ref="E784:E786" si="18">F784/D784</f>
        <v>#DIV/0!</v>
      </c>
      <c r="F784" s="165"/>
      <c r="G784" s="67"/>
      <c r="H784" s="67"/>
      <c r="I784" s="138"/>
      <c r="J784" s="138"/>
      <c r="K784" s="79"/>
      <c r="O784" s="188"/>
      <c r="P784" s="186"/>
      <c r="Q784" s="188"/>
    </row>
    <row r="785" spans="1:17" hidden="1" x14ac:dyDescent="0.25">
      <c r="A785" s="167"/>
      <c r="B785" s="10"/>
      <c r="C785" s="14"/>
      <c r="D785" s="14"/>
      <c r="E785" s="165" t="e">
        <f t="shared" si="18"/>
        <v>#DIV/0!</v>
      </c>
      <c r="F785" s="165"/>
      <c r="I785" s="138"/>
      <c r="J785" s="138"/>
      <c r="P785" s="106"/>
    </row>
    <row r="786" spans="1:17" hidden="1" x14ac:dyDescent="0.25">
      <c r="A786" s="167">
        <v>3</v>
      </c>
      <c r="B786" s="10"/>
      <c r="C786" s="167"/>
      <c r="D786" s="167"/>
      <c r="E786" s="165" t="e">
        <f t="shared" si="18"/>
        <v>#DIV/0!</v>
      </c>
      <c r="F786" s="165"/>
      <c r="I786" s="138"/>
      <c r="J786" s="138"/>
      <c r="P786" s="106"/>
    </row>
    <row r="787" spans="1:17" hidden="1" x14ac:dyDescent="0.25">
      <c r="A787" s="144"/>
      <c r="B787" s="145" t="s">
        <v>20</v>
      </c>
      <c r="C787" s="144" t="s">
        <v>21</v>
      </c>
      <c r="D787" s="144" t="s">
        <v>21</v>
      </c>
      <c r="E787" s="144" t="s">
        <v>21</v>
      </c>
      <c r="F787" s="146">
        <f>F786+F784+F783+F785</f>
        <v>0</v>
      </c>
      <c r="I787" s="135">
        <f>SUM(I783:I786)</f>
        <v>0</v>
      </c>
      <c r="J787" s="135">
        <f>SUM(J783:J786)</f>
        <v>0</v>
      </c>
      <c r="P787" s="106"/>
    </row>
    <row r="788" spans="1:17" hidden="1" x14ac:dyDescent="0.25">
      <c r="A788" s="17"/>
      <c r="B788" s="11"/>
      <c r="C788" s="17"/>
      <c r="D788" s="17"/>
      <c r="E788" s="17"/>
      <c r="F788" s="36"/>
      <c r="P788" s="106"/>
    </row>
    <row r="789" spans="1:17" hidden="1" x14ac:dyDescent="0.25">
      <c r="A789" s="861" t="s">
        <v>154</v>
      </c>
      <c r="B789" s="861"/>
      <c r="C789" s="861"/>
      <c r="D789" s="861"/>
      <c r="E789" s="861"/>
      <c r="F789" s="861"/>
      <c r="G789" s="861"/>
      <c r="H789" s="861"/>
      <c r="I789" s="861"/>
      <c r="J789" s="861"/>
      <c r="P789" s="106"/>
    </row>
    <row r="790" spans="1:17" hidden="1" x14ac:dyDescent="0.25">
      <c r="A790" s="862"/>
      <c r="B790" s="862"/>
      <c r="C790" s="862"/>
      <c r="D790" s="862"/>
      <c r="E790" s="862"/>
      <c r="F790" s="862"/>
      <c r="I790" s="850" t="s">
        <v>172</v>
      </c>
      <c r="J790" s="850"/>
      <c r="P790" s="106"/>
    </row>
    <row r="791" spans="1:17" ht="56.25" hidden="1" x14ac:dyDescent="0.25">
      <c r="A791" s="167" t="s">
        <v>24</v>
      </c>
      <c r="B791" s="167" t="s">
        <v>14</v>
      </c>
      <c r="C791" s="167" t="s">
        <v>78</v>
      </c>
      <c r="D791" s="167" t="s">
        <v>27</v>
      </c>
      <c r="E791" s="167" t="s">
        <v>79</v>
      </c>
      <c r="F791" s="167" t="s">
        <v>7</v>
      </c>
      <c r="I791" s="133" t="s">
        <v>115</v>
      </c>
      <c r="J791" s="133" t="s">
        <v>173</v>
      </c>
      <c r="K791" s="81"/>
      <c r="L791" s="81"/>
      <c r="P791" s="106"/>
    </row>
    <row r="792" spans="1:17" hidden="1" x14ac:dyDescent="0.25">
      <c r="A792" s="112">
        <v>1</v>
      </c>
      <c r="B792" s="112">
        <v>2</v>
      </c>
      <c r="C792" s="112">
        <v>3</v>
      </c>
      <c r="D792" s="112">
        <v>4</v>
      </c>
      <c r="E792" s="113">
        <v>5</v>
      </c>
      <c r="F792" s="113">
        <v>6</v>
      </c>
      <c r="G792" s="8"/>
      <c r="H792" s="8"/>
      <c r="I792" s="135"/>
      <c r="J792" s="135"/>
      <c r="P792" s="106"/>
    </row>
    <row r="793" spans="1:17" hidden="1" x14ac:dyDescent="0.25">
      <c r="A793" s="167">
        <v>1</v>
      </c>
      <c r="B793" s="10"/>
      <c r="C793" s="167"/>
      <c r="D793" s="167"/>
      <c r="E793" s="165" t="e">
        <f>F793/D793</f>
        <v>#DIV/0!</v>
      </c>
      <c r="F793" s="165"/>
      <c r="I793" s="138"/>
      <c r="J793" s="138"/>
      <c r="P793" s="106"/>
    </row>
    <row r="794" spans="1:17" s="8" customFormat="1" hidden="1" x14ac:dyDescent="0.25">
      <c r="A794" s="167">
        <v>2</v>
      </c>
      <c r="B794" s="10"/>
      <c r="C794" s="14"/>
      <c r="D794" s="14"/>
      <c r="E794" s="165" t="e">
        <f t="shared" ref="E794:E796" si="19">F794/D794</f>
        <v>#DIV/0!</v>
      </c>
      <c r="F794" s="165"/>
      <c r="G794" s="67"/>
      <c r="H794" s="67"/>
      <c r="I794" s="138"/>
      <c r="J794" s="138"/>
      <c r="K794" s="80"/>
      <c r="O794" s="192"/>
      <c r="P794" s="187"/>
      <c r="Q794" s="192"/>
    </row>
    <row r="795" spans="1:17" hidden="1" x14ac:dyDescent="0.25">
      <c r="A795" s="167"/>
      <c r="B795" s="10"/>
      <c r="C795" s="14"/>
      <c r="D795" s="14"/>
      <c r="E795" s="165" t="e">
        <f t="shared" si="19"/>
        <v>#DIV/0!</v>
      </c>
      <c r="F795" s="165"/>
      <c r="I795" s="138"/>
      <c r="J795" s="138"/>
      <c r="P795" s="106"/>
    </row>
    <row r="796" spans="1:17" hidden="1" x14ac:dyDescent="0.25">
      <c r="A796" s="167">
        <v>3</v>
      </c>
      <c r="B796" s="10"/>
      <c r="C796" s="167"/>
      <c r="D796" s="167"/>
      <c r="E796" s="165" t="e">
        <f t="shared" si="19"/>
        <v>#DIV/0!</v>
      </c>
      <c r="F796" s="165"/>
      <c r="I796" s="138"/>
      <c r="J796" s="138"/>
      <c r="P796" s="106"/>
    </row>
    <row r="797" spans="1:17" hidden="1" x14ac:dyDescent="0.25">
      <c r="A797" s="144"/>
      <c r="B797" s="145" t="s">
        <v>20</v>
      </c>
      <c r="C797" s="144" t="s">
        <v>21</v>
      </c>
      <c r="D797" s="144" t="s">
        <v>21</v>
      </c>
      <c r="E797" s="144" t="s">
        <v>21</v>
      </c>
      <c r="F797" s="146">
        <f>F796+F794+F793+F795</f>
        <v>0</v>
      </c>
      <c r="I797" s="135">
        <f>SUM(I793:I796)</f>
        <v>0</v>
      </c>
      <c r="J797" s="135">
        <f>SUM(J793:J796)</f>
        <v>0</v>
      </c>
      <c r="P797" s="106"/>
    </row>
    <row r="798" spans="1:17" hidden="1" x14ac:dyDescent="0.25">
      <c r="A798" s="17"/>
      <c r="B798" s="11"/>
      <c r="C798" s="17"/>
      <c r="D798" s="17"/>
      <c r="E798" s="17"/>
      <c r="F798" s="36"/>
      <c r="P798" s="106"/>
    </row>
    <row r="799" spans="1:17" hidden="1" x14ac:dyDescent="0.25">
      <c r="A799" s="861" t="s">
        <v>155</v>
      </c>
      <c r="B799" s="861"/>
      <c r="C799" s="861"/>
      <c r="D799" s="861"/>
      <c r="E799" s="861"/>
      <c r="F799" s="861"/>
      <c r="G799" s="861"/>
      <c r="H799" s="861"/>
      <c r="I799" s="861"/>
      <c r="J799" s="861"/>
      <c r="P799" s="106"/>
    </row>
    <row r="800" spans="1:17" hidden="1" x14ac:dyDescent="0.25">
      <c r="A800" s="862"/>
      <c r="B800" s="862"/>
      <c r="C800" s="862"/>
      <c r="D800" s="862"/>
      <c r="E800" s="862"/>
      <c r="F800" s="862"/>
      <c r="I800" s="850" t="s">
        <v>172</v>
      </c>
      <c r="J800" s="850"/>
      <c r="P800" s="106"/>
    </row>
    <row r="801" spans="1:17" ht="56.25" hidden="1" x14ac:dyDescent="0.25">
      <c r="A801" s="167" t="s">
        <v>24</v>
      </c>
      <c r="B801" s="167" t="s">
        <v>14</v>
      </c>
      <c r="C801" s="167" t="s">
        <v>78</v>
      </c>
      <c r="D801" s="167" t="s">
        <v>27</v>
      </c>
      <c r="E801" s="167" t="s">
        <v>79</v>
      </c>
      <c r="F801" s="167" t="s">
        <v>7</v>
      </c>
      <c r="I801" s="133" t="s">
        <v>115</v>
      </c>
      <c r="J801" s="133" t="s">
        <v>173</v>
      </c>
      <c r="K801" s="81"/>
      <c r="L801" s="105"/>
      <c r="P801" s="106"/>
    </row>
    <row r="802" spans="1:17" hidden="1" x14ac:dyDescent="0.25">
      <c r="A802" s="113">
        <v>1</v>
      </c>
      <c r="B802" s="113">
        <v>2</v>
      </c>
      <c r="C802" s="113">
        <v>3</v>
      </c>
      <c r="D802" s="113">
        <v>4</v>
      </c>
      <c r="E802" s="113">
        <v>5</v>
      </c>
      <c r="F802" s="113">
        <v>6</v>
      </c>
      <c r="G802" s="78"/>
      <c r="H802" s="78"/>
      <c r="I802" s="135"/>
      <c r="J802" s="135"/>
      <c r="P802" s="106"/>
    </row>
    <row r="803" spans="1:17" hidden="1" x14ac:dyDescent="0.25">
      <c r="A803" s="167">
        <v>1</v>
      </c>
      <c r="B803" s="10"/>
      <c r="C803" s="167"/>
      <c r="D803" s="167"/>
      <c r="E803" s="165" t="e">
        <f>F803/D803</f>
        <v>#DIV/0!</v>
      </c>
      <c r="F803" s="165"/>
      <c r="I803" s="138"/>
      <c r="J803" s="138"/>
      <c r="P803" s="106"/>
    </row>
    <row r="804" spans="1:17" s="78" customFormat="1" hidden="1" x14ac:dyDescent="0.25">
      <c r="A804" s="167">
        <v>2</v>
      </c>
      <c r="B804" s="10"/>
      <c r="C804" s="14"/>
      <c r="D804" s="14"/>
      <c r="E804" s="165" t="e">
        <f t="shared" ref="E804:E806" si="20">F804/D804</f>
        <v>#DIV/0!</v>
      </c>
      <c r="F804" s="165"/>
      <c r="G804" s="67"/>
      <c r="H804" s="67"/>
      <c r="I804" s="138"/>
      <c r="J804" s="138"/>
      <c r="K804" s="79"/>
      <c r="O804" s="188"/>
      <c r="P804" s="186"/>
      <c r="Q804" s="188"/>
    </row>
    <row r="805" spans="1:17" hidden="1" x14ac:dyDescent="0.25">
      <c r="A805" s="167"/>
      <c r="B805" s="10"/>
      <c r="C805" s="14"/>
      <c r="D805" s="14"/>
      <c r="E805" s="165" t="e">
        <f t="shared" si="20"/>
        <v>#DIV/0!</v>
      </c>
      <c r="F805" s="165"/>
      <c r="I805" s="138"/>
      <c r="J805" s="138"/>
      <c r="P805" s="106"/>
    </row>
    <row r="806" spans="1:17" hidden="1" x14ac:dyDescent="0.25">
      <c r="A806" s="167">
        <v>3</v>
      </c>
      <c r="B806" s="10"/>
      <c r="C806" s="167"/>
      <c r="D806" s="167"/>
      <c r="E806" s="165" t="e">
        <f t="shared" si="20"/>
        <v>#DIV/0!</v>
      </c>
      <c r="F806" s="165"/>
      <c r="I806" s="138"/>
      <c r="J806" s="138"/>
      <c r="P806" s="106"/>
    </row>
    <row r="807" spans="1:17" hidden="1" x14ac:dyDescent="0.25">
      <c r="A807" s="144"/>
      <c r="B807" s="145" t="s">
        <v>20</v>
      </c>
      <c r="C807" s="144" t="s">
        <v>21</v>
      </c>
      <c r="D807" s="144" t="s">
        <v>21</v>
      </c>
      <c r="E807" s="144" t="s">
        <v>21</v>
      </c>
      <c r="F807" s="146">
        <f>F806+F804+F803+F805</f>
        <v>0</v>
      </c>
      <c r="I807" s="135">
        <f>SUM(I803:I806)</f>
        <v>0</v>
      </c>
      <c r="J807" s="135">
        <f>SUM(J803:J806)</f>
        <v>0</v>
      </c>
      <c r="P807" s="106"/>
    </row>
    <row r="808" spans="1:17" hidden="1" x14ac:dyDescent="0.25">
      <c r="A808" s="17"/>
      <c r="B808" s="11"/>
      <c r="C808" s="17"/>
      <c r="D808" s="17"/>
      <c r="E808" s="17"/>
      <c r="F808" s="36"/>
      <c r="P808" s="106"/>
    </row>
    <row r="809" spans="1:17" hidden="1" x14ac:dyDescent="0.25">
      <c r="A809" s="861" t="s">
        <v>156</v>
      </c>
      <c r="B809" s="861"/>
      <c r="C809" s="861"/>
      <c r="D809" s="861"/>
      <c r="E809" s="861"/>
      <c r="F809" s="861"/>
      <c r="G809" s="861"/>
      <c r="H809" s="861"/>
      <c r="I809" s="861"/>
      <c r="J809" s="861"/>
      <c r="P809" s="106"/>
    </row>
    <row r="810" spans="1:17" hidden="1" x14ac:dyDescent="0.25">
      <c r="A810" s="862"/>
      <c r="B810" s="862"/>
      <c r="C810" s="862"/>
      <c r="D810" s="862"/>
      <c r="E810" s="862"/>
      <c r="F810" s="862"/>
      <c r="I810" s="850" t="s">
        <v>172</v>
      </c>
      <c r="J810" s="850"/>
      <c r="P810" s="106"/>
    </row>
    <row r="811" spans="1:17" ht="56.25" hidden="1" x14ac:dyDescent="0.25">
      <c r="A811" s="167" t="s">
        <v>24</v>
      </c>
      <c r="B811" s="167" t="s">
        <v>14</v>
      </c>
      <c r="C811" s="167" t="s">
        <v>78</v>
      </c>
      <c r="D811" s="167" t="s">
        <v>27</v>
      </c>
      <c r="E811" s="167" t="s">
        <v>79</v>
      </c>
      <c r="F811" s="167" t="s">
        <v>7</v>
      </c>
      <c r="I811" s="133" t="s">
        <v>115</v>
      </c>
      <c r="J811" s="133" t="s">
        <v>173</v>
      </c>
      <c r="K811" s="81"/>
      <c r="L811" s="105"/>
      <c r="P811" s="106"/>
    </row>
    <row r="812" spans="1:17" hidden="1" x14ac:dyDescent="0.25">
      <c r="A812" s="113">
        <v>1</v>
      </c>
      <c r="B812" s="113">
        <v>2</v>
      </c>
      <c r="C812" s="113">
        <v>3</v>
      </c>
      <c r="D812" s="113">
        <v>4</v>
      </c>
      <c r="E812" s="113">
        <v>5</v>
      </c>
      <c r="F812" s="113">
        <v>6</v>
      </c>
      <c r="G812" s="78"/>
      <c r="H812" s="78"/>
      <c r="I812" s="135"/>
      <c r="J812" s="135"/>
      <c r="P812" s="106"/>
    </row>
    <row r="813" spans="1:17" hidden="1" x14ac:dyDescent="0.25">
      <c r="A813" s="167">
        <v>1</v>
      </c>
      <c r="B813" s="10" t="s">
        <v>170</v>
      </c>
      <c r="C813" s="167"/>
      <c r="D813" s="167"/>
      <c r="E813" s="165" t="e">
        <f>F813/D813</f>
        <v>#DIV/0!</v>
      </c>
      <c r="F813" s="165"/>
      <c r="I813" s="138"/>
      <c r="J813" s="138"/>
      <c r="P813" s="106"/>
    </row>
    <row r="814" spans="1:17" s="78" customFormat="1" hidden="1" x14ac:dyDescent="0.25">
      <c r="A814" s="167">
        <v>2</v>
      </c>
      <c r="B814" s="10" t="s">
        <v>171</v>
      </c>
      <c r="C814" s="14"/>
      <c r="D814" s="14"/>
      <c r="E814" s="165" t="e">
        <f t="shared" ref="E814:E816" si="21">F814/D814</f>
        <v>#DIV/0!</v>
      </c>
      <c r="F814" s="165"/>
      <c r="G814" s="67"/>
      <c r="H814" s="67"/>
      <c r="I814" s="138"/>
      <c r="J814" s="138"/>
      <c r="K814" s="79"/>
      <c r="O814" s="188"/>
      <c r="P814" s="186"/>
      <c r="Q814" s="188"/>
    </row>
    <row r="815" spans="1:17" hidden="1" x14ac:dyDescent="0.25">
      <c r="A815" s="167">
        <v>3</v>
      </c>
      <c r="B815" s="10"/>
      <c r="C815" s="167"/>
      <c r="D815" s="167"/>
      <c r="E815" s="165" t="e">
        <f t="shared" si="21"/>
        <v>#DIV/0!</v>
      </c>
      <c r="F815" s="165"/>
      <c r="I815" s="138"/>
      <c r="J815" s="138"/>
      <c r="P815" s="106"/>
      <c r="Q815" s="195"/>
    </row>
    <row r="816" spans="1:17" hidden="1" x14ac:dyDescent="0.25">
      <c r="A816" s="167">
        <v>4</v>
      </c>
      <c r="B816" s="10"/>
      <c r="C816" s="167"/>
      <c r="D816" s="167"/>
      <c r="E816" s="165" t="e">
        <f t="shared" si="21"/>
        <v>#DIV/0!</v>
      </c>
      <c r="F816" s="165"/>
      <c r="I816" s="138"/>
      <c r="J816" s="138"/>
      <c r="P816" s="106"/>
      <c r="Q816" s="195"/>
    </row>
    <row r="817" spans="1:17" hidden="1" x14ac:dyDescent="0.25">
      <c r="A817" s="144"/>
      <c r="B817" s="145" t="s">
        <v>20</v>
      </c>
      <c r="C817" s="144" t="s">
        <v>21</v>
      </c>
      <c r="D817" s="144" t="s">
        <v>21</v>
      </c>
      <c r="E817" s="144" t="s">
        <v>21</v>
      </c>
      <c r="F817" s="146">
        <f>F816+F814+F813+F815</f>
        <v>0</v>
      </c>
      <c r="I817" s="135">
        <f>SUM(I813:I816)</f>
        <v>0</v>
      </c>
      <c r="J817" s="135">
        <f>SUM(J813:J816)</f>
        <v>0</v>
      </c>
      <c r="K817" s="76"/>
      <c r="P817" s="106"/>
      <c r="Q817" s="195"/>
    </row>
    <row r="818" spans="1:17" hidden="1" x14ac:dyDescent="0.25">
      <c r="A818" s="17"/>
      <c r="B818" s="11"/>
      <c r="C818" s="17"/>
      <c r="D818" s="17"/>
      <c r="E818" s="17"/>
      <c r="F818" s="36"/>
      <c r="P818" s="106"/>
      <c r="Q818" s="195"/>
    </row>
    <row r="819" spans="1:17" hidden="1" x14ac:dyDescent="0.25">
      <c r="A819" s="861" t="s">
        <v>149</v>
      </c>
      <c r="B819" s="861"/>
      <c r="C819" s="861"/>
      <c r="D819" s="861"/>
      <c r="E819" s="861"/>
      <c r="F819" s="861"/>
      <c r="G819" s="861"/>
      <c r="H819" s="861"/>
      <c r="I819" s="861"/>
      <c r="J819" s="861"/>
      <c r="P819" s="106"/>
      <c r="Q819" s="195"/>
    </row>
    <row r="820" spans="1:17" hidden="1" x14ac:dyDescent="0.25">
      <c r="A820" s="862"/>
      <c r="B820" s="862"/>
      <c r="C820" s="862"/>
      <c r="D820" s="862"/>
      <c r="E820" s="862"/>
      <c r="F820" s="17"/>
      <c r="I820" s="850" t="s">
        <v>172</v>
      </c>
      <c r="J820" s="850"/>
      <c r="O820" s="106"/>
    </row>
    <row r="821" spans="1:17" ht="69.75" hidden="1" x14ac:dyDescent="0.25">
      <c r="A821" s="167" t="s">
        <v>15</v>
      </c>
      <c r="B821" s="167" t="s">
        <v>14</v>
      </c>
      <c r="C821" s="167" t="s">
        <v>27</v>
      </c>
      <c r="D821" s="167" t="s">
        <v>75</v>
      </c>
      <c r="E821" s="167" t="s">
        <v>7</v>
      </c>
      <c r="I821" s="133" t="s">
        <v>115</v>
      </c>
      <c r="J821" s="133" t="s">
        <v>173</v>
      </c>
      <c r="K821" s="81"/>
      <c r="O821" s="106"/>
    </row>
    <row r="822" spans="1:17" hidden="1" x14ac:dyDescent="0.25">
      <c r="A822" s="113">
        <v>1</v>
      </c>
      <c r="B822" s="113">
        <v>2</v>
      </c>
      <c r="C822" s="113">
        <v>3</v>
      </c>
      <c r="D822" s="113">
        <v>4</v>
      </c>
      <c r="E822" s="113">
        <v>5</v>
      </c>
      <c r="F822" s="78"/>
      <c r="G822" s="78"/>
      <c r="H822" s="78"/>
      <c r="I822" s="135"/>
      <c r="J822" s="135"/>
      <c r="O822" s="106"/>
    </row>
    <row r="823" spans="1:17" hidden="1" x14ac:dyDescent="0.25">
      <c r="A823" s="167">
        <v>1</v>
      </c>
      <c r="B823" s="10" t="s">
        <v>84</v>
      </c>
      <c r="C823" s="167"/>
      <c r="D823" s="165" t="e">
        <f>E823/C823</f>
        <v>#DIV/0!</v>
      </c>
      <c r="E823" s="165"/>
      <c r="I823" s="138"/>
      <c r="J823" s="138"/>
      <c r="O823" s="106"/>
    </row>
    <row r="824" spans="1:17" s="78" customFormat="1" hidden="1" x14ac:dyDescent="0.25">
      <c r="A824" s="167">
        <v>2</v>
      </c>
      <c r="B824" s="10" t="s">
        <v>83</v>
      </c>
      <c r="C824" s="167"/>
      <c r="D824" s="165" t="e">
        <f>E824/C824</f>
        <v>#DIV/0!</v>
      </c>
      <c r="E824" s="165"/>
      <c r="F824" s="67"/>
      <c r="G824" s="67"/>
      <c r="H824" s="67"/>
      <c r="I824" s="138"/>
      <c r="J824" s="138"/>
      <c r="K824" s="79"/>
      <c r="O824" s="186"/>
      <c r="P824" s="188"/>
      <c r="Q824" s="188"/>
    </row>
    <row r="825" spans="1:17" hidden="1" x14ac:dyDescent="0.25">
      <c r="A825" s="167">
        <v>3</v>
      </c>
      <c r="B825" s="10" t="s">
        <v>85</v>
      </c>
      <c r="C825" s="167"/>
      <c r="D825" s="165" t="e">
        <f>E825/C825</f>
        <v>#DIV/0!</v>
      </c>
      <c r="E825" s="165"/>
      <c r="I825" s="138"/>
      <c r="J825" s="138"/>
      <c r="O825" s="106"/>
    </row>
    <row r="826" spans="1:17" hidden="1" x14ac:dyDescent="0.25">
      <c r="A826" s="167">
        <v>4</v>
      </c>
      <c r="B826" s="10" t="s">
        <v>86</v>
      </c>
      <c r="C826" s="167"/>
      <c r="D826" s="165" t="e">
        <f>E826/C826</f>
        <v>#DIV/0!</v>
      </c>
      <c r="E826" s="165"/>
      <c r="I826" s="138"/>
      <c r="J826" s="138"/>
      <c r="O826" s="106"/>
    </row>
    <row r="827" spans="1:17" hidden="1" x14ac:dyDescent="0.25">
      <c r="A827" s="144"/>
      <c r="B827" s="145" t="s">
        <v>20</v>
      </c>
      <c r="C827" s="144"/>
      <c r="D827" s="144" t="s">
        <v>21</v>
      </c>
      <c r="E827" s="146">
        <f>E826+E825+E824+E823</f>
        <v>0</v>
      </c>
      <c r="I827" s="135">
        <f>SUM(I823:I826)</f>
        <v>0</v>
      </c>
      <c r="J827" s="135">
        <f>SUM(J823:J826)</f>
        <v>0</v>
      </c>
      <c r="O827" s="106"/>
    </row>
    <row r="828" spans="1:17" hidden="1" x14ac:dyDescent="0.25">
      <c r="A828" s="35"/>
      <c r="B828" s="11"/>
      <c r="C828" s="17"/>
      <c r="D828" s="17"/>
      <c r="E828" s="17"/>
      <c r="F828" s="36"/>
      <c r="O828" s="106"/>
    </row>
    <row r="829" spans="1:17" hidden="1" x14ac:dyDescent="0.25">
      <c r="A829" s="861" t="s">
        <v>158</v>
      </c>
      <c r="B829" s="861"/>
      <c r="C829" s="861"/>
      <c r="D829" s="861"/>
      <c r="E829" s="861"/>
      <c r="F829" s="861"/>
      <c r="G829" s="861"/>
      <c r="H829" s="861"/>
      <c r="I829" s="861"/>
      <c r="J829" s="861"/>
      <c r="O829" s="106"/>
    </row>
    <row r="830" spans="1:17" hidden="1" x14ac:dyDescent="0.25">
      <c r="A830" s="30"/>
      <c r="B830" s="11"/>
      <c r="C830" s="17"/>
      <c r="D830" s="17"/>
      <c r="E830" s="17"/>
      <c r="F830" s="17"/>
      <c r="P830" s="106"/>
    </row>
    <row r="831" spans="1:17" hidden="1" x14ac:dyDescent="0.25">
      <c r="A831" s="30"/>
      <c r="B831" s="11"/>
      <c r="C831" s="17"/>
      <c r="D831" s="17"/>
      <c r="E831" s="17"/>
      <c r="F831" s="17"/>
      <c r="I831" s="850" t="s">
        <v>172</v>
      </c>
      <c r="J831" s="850"/>
      <c r="K831" s="128"/>
    </row>
    <row r="832" spans="1:17" ht="69.75" hidden="1" x14ac:dyDescent="0.25">
      <c r="A832" s="167" t="s">
        <v>24</v>
      </c>
      <c r="B832" s="167" t="s">
        <v>14</v>
      </c>
      <c r="C832" s="167" t="s">
        <v>74</v>
      </c>
      <c r="D832" s="167" t="s">
        <v>117</v>
      </c>
      <c r="F832" s="17"/>
      <c r="I832" s="133" t="s">
        <v>115</v>
      </c>
      <c r="J832" s="133" t="s">
        <v>173</v>
      </c>
      <c r="P832" s="106"/>
    </row>
    <row r="833" spans="1:17" hidden="1" x14ac:dyDescent="0.25">
      <c r="A833" s="113">
        <v>1</v>
      </c>
      <c r="B833" s="113">
        <v>2</v>
      </c>
      <c r="C833" s="113">
        <v>3</v>
      </c>
      <c r="D833" s="113">
        <v>4</v>
      </c>
      <c r="E833" s="78"/>
      <c r="F833" s="1"/>
      <c r="G833" s="78"/>
      <c r="H833" s="78"/>
      <c r="I833" s="135"/>
      <c r="J833" s="135"/>
      <c r="P833" s="106"/>
    </row>
    <row r="834" spans="1:17" hidden="1" x14ac:dyDescent="0.25">
      <c r="A834" s="167"/>
      <c r="B834" s="15"/>
      <c r="C834" s="13"/>
      <c r="D834" s="165"/>
      <c r="F834" s="17"/>
      <c r="I834" s="138"/>
      <c r="J834" s="138"/>
      <c r="P834" s="106"/>
    </row>
    <row r="835" spans="1:17" s="78" customFormat="1" hidden="1" x14ac:dyDescent="0.25">
      <c r="A835" s="167"/>
      <c r="B835" s="15"/>
      <c r="C835" s="13"/>
      <c r="D835" s="165"/>
      <c r="E835" s="67"/>
      <c r="F835" s="36"/>
      <c r="G835" s="67"/>
      <c r="H835" s="67"/>
      <c r="I835" s="138"/>
      <c r="J835" s="138"/>
      <c r="K835" s="79"/>
      <c r="O835" s="188"/>
      <c r="P835" s="186"/>
      <c r="Q835" s="188"/>
    </row>
    <row r="836" spans="1:17" hidden="1" x14ac:dyDescent="0.25">
      <c r="A836" s="167"/>
      <c r="B836" s="15"/>
      <c r="C836" s="13"/>
      <c r="D836" s="165"/>
      <c r="F836" s="17"/>
      <c r="I836" s="138"/>
      <c r="J836" s="138"/>
      <c r="P836" s="106"/>
      <c r="Q836" s="195"/>
    </row>
    <row r="837" spans="1:17" hidden="1" x14ac:dyDescent="0.25">
      <c r="A837" s="167"/>
      <c r="B837" s="15"/>
      <c r="C837" s="13"/>
      <c r="D837" s="165"/>
      <c r="F837" s="17"/>
      <c r="I837" s="138"/>
      <c r="J837" s="138"/>
      <c r="P837" s="106"/>
      <c r="Q837" s="195"/>
    </row>
    <row r="838" spans="1:17" hidden="1" x14ac:dyDescent="0.25">
      <c r="A838" s="144"/>
      <c r="B838" s="145" t="s">
        <v>20</v>
      </c>
      <c r="C838" s="144" t="s">
        <v>21</v>
      </c>
      <c r="D838" s="146">
        <f>SUM(D834:D837)</f>
        <v>0</v>
      </c>
      <c r="F838" s="17"/>
      <c r="I838" s="135">
        <f>SUM(I834:I837)</f>
        <v>0</v>
      </c>
      <c r="J838" s="135">
        <f>SUM(J834:J837)</f>
        <v>0</v>
      </c>
      <c r="P838" s="106"/>
      <c r="Q838" s="195"/>
    </row>
    <row r="839" spans="1:17" hidden="1" x14ac:dyDescent="0.25">
      <c r="A839" s="35"/>
      <c r="B839" s="11"/>
      <c r="C839" s="17"/>
      <c r="D839" s="17"/>
      <c r="E839" s="17"/>
      <c r="F839" s="36"/>
      <c r="P839" s="106"/>
      <c r="Q839" s="195"/>
    </row>
    <row r="840" spans="1:17" hidden="1" x14ac:dyDescent="0.25">
      <c r="A840" s="863" t="s">
        <v>180</v>
      </c>
      <c r="B840" s="863"/>
      <c r="C840" s="863"/>
      <c r="D840" s="863"/>
      <c r="E840" s="863"/>
      <c r="F840" s="863"/>
      <c r="G840" s="863"/>
      <c r="H840" s="863"/>
      <c r="I840" s="863"/>
      <c r="J840" s="863"/>
      <c r="P840" s="106"/>
    </row>
    <row r="841" spans="1:17" hidden="1" x14ac:dyDescent="0.25">
      <c r="A841" s="35"/>
      <c r="B841" s="11"/>
      <c r="C841" s="17"/>
      <c r="D841" s="17"/>
      <c r="E841" s="17"/>
      <c r="F841" s="36"/>
      <c r="P841" s="106"/>
    </row>
    <row r="842" spans="1:17" hidden="1" x14ac:dyDescent="0.25">
      <c r="A842" s="860" t="s">
        <v>118</v>
      </c>
      <c r="B842" s="860"/>
      <c r="C842" s="860"/>
      <c r="D842" s="860"/>
      <c r="E842" s="860"/>
      <c r="F842" s="860"/>
      <c r="G842" s="860"/>
      <c r="H842" s="860"/>
      <c r="I842" s="860"/>
      <c r="J842" s="860"/>
      <c r="K842" s="123"/>
    </row>
    <row r="843" spans="1:17" hidden="1" x14ac:dyDescent="0.25">
      <c r="A843" s="55"/>
      <c r="B843" s="55"/>
      <c r="C843" s="55"/>
      <c r="D843" s="55"/>
      <c r="E843" s="55"/>
      <c r="F843" s="17"/>
      <c r="I843" s="850" t="s">
        <v>172</v>
      </c>
      <c r="J843" s="850"/>
      <c r="P843" s="106"/>
    </row>
    <row r="844" spans="1:17" ht="69.75" hidden="1" x14ac:dyDescent="0.25">
      <c r="A844" s="167" t="s">
        <v>24</v>
      </c>
      <c r="B844" s="167" t="s">
        <v>14</v>
      </c>
      <c r="C844" s="167" t="s">
        <v>74</v>
      </c>
      <c r="D844" s="167" t="s">
        <v>117</v>
      </c>
      <c r="E844" s="68"/>
      <c r="F844" s="37"/>
      <c r="G844" s="4"/>
      <c r="H844" s="37"/>
      <c r="I844" s="133" t="s">
        <v>115</v>
      </c>
      <c r="J844" s="133" t="s">
        <v>173</v>
      </c>
      <c r="K844" s="128"/>
      <c r="P844" s="106"/>
    </row>
    <row r="845" spans="1:17" hidden="1" x14ac:dyDescent="0.25">
      <c r="A845" s="113">
        <v>1</v>
      </c>
      <c r="B845" s="113">
        <v>2</v>
      </c>
      <c r="C845" s="113">
        <v>3</v>
      </c>
      <c r="D845" s="113">
        <v>4</v>
      </c>
      <c r="E845" s="79"/>
      <c r="F845" s="107"/>
      <c r="G845" s="108"/>
      <c r="H845" s="109"/>
      <c r="I845" s="141"/>
      <c r="J845" s="141"/>
      <c r="P845" s="106"/>
    </row>
    <row r="846" spans="1:17" s="68" customFormat="1" hidden="1" x14ac:dyDescent="0.25">
      <c r="A846" s="167">
        <v>1</v>
      </c>
      <c r="B846" s="10"/>
      <c r="C846" s="13"/>
      <c r="D846" s="165"/>
      <c r="F846" s="37"/>
      <c r="G846" s="4"/>
      <c r="H846" s="21"/>
      <c r="I846" s="142"/>
      <c r="J846" s="142"/>
      <c r="O846" s="121"/>
      <c r="P846" s="88"/>
      <c r="Q846" s="121"/>
    </row>
    <row r="847" spans="1:17" s="79" customFormat="1" hidden="1" x14ac:dyDescent="0.25">
      <c r="A847" s="144"/>
      <c r="B847" s="145" t="s">
        <v>20</v>
      </c>
      <c r="C847" s="144" t="s">
        <v>21</v>
      </c>
      <c r="D847" s="146">
        <f>SUM(D846:D846)</f>
        <v>0</v>
      </c>
      <c r="E847" s="68"/>
      <c r="F847" s="37"/>
      <c r="G847" s="4"/>
      <c r="H847" s="21"/>
      <c r="I847" s="135">
        <f>SUM(I846)</f>
        <v>0</v>
      </c>
      <c r="J847" s="135">
        <f>SUM(J846)</f>
        <v>0</v>
      </c>
      <c r="O847" s="193"/>
      <c r="P847" s="198"/>
      <c r="Q847" s="193"/>
    </row>
    <row r="848" spans="1:17" s="68" customFormat="1" hidden="1" x14ac:dyDescent="0.25">
      <c r="A848" s="37"/>
      <c r="B848" s="37"/>
      <c r="C848" s="37"/>
      <c r="D848" s="37"/>
      <c r="E848" s="37"/>
      <c r="F848" s="37"/>
      <c r="G848" s="4"/>
      <c r="H848" s="21"/>
      <c r="I848" s="4"/>
      <c r="J848" s="4"/>
      <c r="O848" s="121"/>
      <c r="P848" s="88"/>
      <c r="Q848" s="199"/>
    </row>
    <row r="849" spans="1:17" s="68" customFormat="1" hidden="1" x14ac:dyDescent="0.25">
      <c r="A849" s="861" t="s">
        <v>152</v>
      </c>
      <c r="B849" s="861"/>
      <c r="C849" s="861"/>
      <c r="D849" s="861"/>
      <c r="E849" s="861"/>
      <c r="F849" s="861"/>
      <c r="G849" s="861"/>
      <c r="H849" s="861"/>
      <c r="I849" s="861"/>
      <c r="J849" s="861"/>
      <c r="O849" s="121"/>
      <c r="P849" s="88"/>
      <c r="Q849" s="121"/>
    </row>
    <row r="850" spans="1:17" s="68" customFormat="1" hidden="1" x14ac:dyDescent="0.25">
      <c r="A850" s="862"/>
      <c r="B850" s="862"/>
      <c r="C850" s="862"/>
      <c r="D850" s="862"/>
      <c r="E850" s="862"/>
      <c r="F850" s="862"/>
      <c r="G850" s="67"/>
      <c r="H850" s="67"/>
      <c r="I850" s="850" t="s">
        <v>172</v>
      </c>
      <c r="J850" s="850"/>
      <c r="O850" s="121"/>
      <c r="P850" s="88"/>
      <c r="Q850" s="121"/>
    </row>
    <row r="851" spans="1:17" s="68" customFormat="1" ht="56.25" hidden="1" x14ac:dyDescent="0.25">
      <c r="A851" s="167" t="s">
        <v>24</v>
      </c>
      <c r="B851" s="167" t="s">
        <v>14</v>
      </c>
      <c r="C851" s="167" t="s">
        <v>78</v>
      </c>
      <c r="D851" s="167" t="s">
        <v>27</v>
      </c>
      <c r="E851" s="167" t="s">
        <v>79</v>
      </c>
      <c r="F851" s="167" t="s">
        <v>7</v>
      </c>
      <c r="H851" s="67"/>
      <c r="I851" s="133" t="s">
        <v>115</v>
      </c>
      <c r="J851" s="133" t="s">
        <v>173</v>
      </c>
      <c r="M851" s="76"/>
      <c r="O851" s="121"/>
      <c r="P851" s="88"/>
      <c r="Q851" s="121"/>
    </row>
    <row r="852" spans="1:17" s="68" customFormat="1" hidden="1" x14ac:dyDescent="0.25">
      <c r="A852" s="113">
        <v>1</v>
      </c>
      <c r="B852" s="113">
        <v>2</v>
      </c>
      <c r="C852" s="113">
        <v>3</v>
      </c>
      <c r="D852" s="113">
        <v>4</v>
      </c>
      <c r="E852" s="113">
        <v>5</v>
      </c>
      <c r="F852" s="113">
        <v>6</v>
      </c>
      <c r="G852" s="79"/>
      <c r="H852" s="78"/>
      <c r="I852" s="130"/>
      <c r="J852" s="130"/>
      <c r="O852" s="121"/>
      <c r="P852" s="88"/>
      <c r="Q852" s="121"/>
    </row>
    <row r="853" spans="1:17" s="68" customFormat="1" hidden="1" x14ac:dyDescent="0.25">
      <c r="A853" s="167">
        <v>1</v>
      </c>
      <c r="B853" s="10" t="s">
        <v>175</v>
      </c>
      <c r="C853" s="167"/>
      <c r="D853" s="167"/>
      <c r="E853" s="165" t="e">
        <f>F853/D853</f>
        <v>#DIV/0!</v>
      </c>
      <c r="F853" s="165"/>
      <c r="H853" s="67"/>
      <c r="I853" s="142"/>
      <c r="J853" s="142"/>
      <c r="O853" s="121"/>
      <c r="P853" s="88"/>
      <c r="Q853" s="121"/>
    </row>
    <row r="854" spans="1:17" s="79" customFormat="1" hidden="1" x14ac:dyDescent="0.25">
      <c r="A854" s="144"/>
      <c r="B854" s="145" t="s">
        <v>20</v>
      </c>
      <c r="C854" s="144" t="s">
        <v>21</v>
      </c>
      <c r="D854" s="144" t="s">
        <v>21</v>
      </c>
      <c r="E854" s="144" t="s">
        <v>21</v>
      </c>
      <c r="F854" s="146">
        <f>F853</f>
        <v>0</v>
      </c>
      <c r="G854" s="67"/>
      <c r="H854" s="67"/>
      <c r="I854" s="135">
        <f>SUM(I853)</f>
        <v>0</v>
      </c>
      <c r="J854" s="135">
        <f>SUM(J853)</f>
        <v>0</v>
      </c>
      <c r="O854" s="193"/>
      <c r="P854" s="198"/>
      <c r="Q854" s="193"/>
    </row>
    <row r="855" spans="1:17" s="68" customFormat="1" hidden="1" x14ac:dyDescent="0.25">
      <c r="A855" s="35"/>
      <c r="B855" s="11"/>
      <c r="C855" s="17"/>
      <c r="D855" s="17"/>
      <c r="E855" s="17"/>
      <c r="F855" s="36"/>
      <c r="G855" s="67"/>
      <c r="H855" s="67"/>
      <c r="I855" s="67"/>
      <c r="J855" s="67"/>
      <c r="O855" s="121"/>
      <c r="P855" s="88"/>
      <c r="Q855" s="121"/>
    </row>
    <row r="856" spans="1:17" hidden="1" x14ac:dyDescent="0.25">
      <c r="A856" s="35"/>
      <c r="B856" s="48" t="s">
        <v>100</v>
      </c>
      <c r="C856" s="164">
        <f>C857+C858+C859</f>
        <v>0</v>
      </c>
      <c r="D856" s="194"/>
      <c r="P856" s="106"/>
    </row>
    <row r="857" spans="1:17" hidden="1" x14ac:dyDescent="0.25">
      <c r="A857" s="35"/>
      <c r="B857" s="49" t="s">
        <v>2</v>
      </c>
      <c r="C857" s="164">
        <f>F854+D847+D838+E827+F817+F807+F797+F787+F777+F767+E757+D747+D736+E725+F715+F704+F696+F681+D672+D663+E654+E642+E633+C621+C610+C599+C588+C575+E562+E551+E540+D529+E513+F504+F497+F479+E465+J457-C858-C859</f>
        <v>0</v>
      </c>
      <c r="D857" s="195"/>
      <c r="P857" s="106"/>
    </row>
    <row r="858" spans="1:17" hidden="1" x14ac:dyDescent="0.25">
      <c r="A858" s="17"/>
      <c r="B858" s="11" t="s">
        <v>13</v>
      </c>
      <c r="C858" s="164">
        <f>I854+I847+I838+I827+I817+I807+I797+I777+I787+I767+I757+I747+I736+I725+I715+I704+I696+I681+I672+I663+I654+I642+I633+I621+I610+I599+I588+I575+I562+I551+I540+I529+I513+I504+I497+I479+I465</f>
        <v>0</v>
      </c>
      <c r="D858" s="195"/>
      <c r="L858" s="38"/>
      <c r="M858" s="11"/>
      <c r="N858" s="75"/>
      <c r="P858" s="106"/>
    </row>
    <row r="859" spans="1:17" hidden="1" x14ac:dyDescent="0.25">
      <c r="A859" s="17"/>
      <c r="B859" s="11" t="s">
        <v>106</v>
      </c>
      <c r="C859" s="164">
        <f>J854+J847+J838+J827+J817+J807+J797+J787+J777+J767+J757+J747+J736+J725+J715+J704+J696+J681+J672+J663+J654+J642+J633+J621+J610+J599+J588+J575+J562+J551+J540+J529+J513+J504+J497+J479+J465</f>
        <v>0</v>
      </c>
      <c r="D859" s="195"/>
    </row>
    <row r="860" spans="1:17" hidden="1" x14ac:dyDescent="0.25">
      <c r="A860" s="17"/>
      <c r="B860" s="11"/>
      <c r="C860" s="17"/>
      <c r="D860" s="17"/>
      <c r="E860" s="17"/>
      <c r="F860" s="17"/>
    </row>
    <row r="861" spans="1:17" hidden="1" x14ac:dyDescent="0.25">
      <c r="A861" s="17"/>
      <c r="B861" s="175" t="s">
        <v>195</v>
      </c>
      <c r="C861" s="201">
        <f>F854+D847+D838+E827+F817+F807+F797+F787+F777+F767+E757+D747+D736+E725+F715+F704+F696+F681+D672+D663+E654</f>
        <v>0</v>
      </c>
      <c r="D861" s="17"/>
      <c r="E861" s="17"/>
      <c r="F861" s="17"/>
    </row>
    <row r="862" spans="1:17" ht="48" hidden="1" customHeight="1" x14ac:dyDescent="0.25">
      <c r="A862" s="17"/>
      <c r="B862" s="200" t="s">
        <v>196</v>
      </c>
      <c r="C862" s="202"/>
      <c r="D862" s="17"/>
      <c r="E862" s="17"/>
      <c r="F862" s="17"/>
    </row>
    <row r="863" spans="1:17" ht="45" hidden="1" x14ac:dyDescent="0.25">
      <c r="A863" s="17"/>
      <c r="B863" s="175" t="s">
        <v>197</v>
      </c>
      <c r="C863" s="201">
        <f>C861-C862</f>
        <v>0</v>
      </c>
      <c r="D863" s="17"/>
      <c r="E863" s="17"/>
      <c r="F863" s="17"/>
    </row>
    <row r="864" spans="1:17" hidden="1" x14ac:dyDescent="0.25">
      <c r="A864" s="17"/>
      <c r="B864" s="11"/>
      <c r="C864" s="17"/>
      <c r="D864" s="17"/>
      <c r="E864" s="17"/>
      <c r="F864" s="17"/>
    </row>
    <row r="865" spans="1:17" hidden="1" x14ac:dyDescent="0.25">
      <c r="A865" s="17"/>
      <c r="B865" s="11"/>
      <c r="C865" s="17"/>
      <c r="D865" s="17"/>
      <c r="E865" s="17"/>
      <c r="F865" s="17"/>
    </row>
    <row r="866" spans="1:17" hidden="1" x14ac:dyDescent="0.25">
      <c r="A866" s="17"/>
      <c r="B866" s="11"/>
      <c r="C866" s="17"/>
      <c r="D866" s="17"/>
      <c r="E866" s="17"/>
      <c r="F866" s="17"/>
    </row>
    <row r="867" spans="1:17" hidden="1" x14ac:dyDescent="0.25">
      <c r="A867" s="17"/>
      <c r="B867" s="11"/>
      <c r="C867" s="17"/>
      <c r="D867" s="17"/>
      <c r="E867" s="17"/>
      <c r="F867" s="17"/>
    </row>
    <row r="868" spans="1:17" s="17" customFormat="1" hidden="1" x14ac:dyDescent="0.25">
      <c r="B868" s="40"/>
      <c r="C868" s="44"/>
      <c r="D868" s="251"/>
      <c r="E868" s="252"/>
      <c r="L868" s="111"/>
      <c r="O868" s="20"/>
      <c r="P868" s="20"/>
      <c r="Q868" s="20"/>
    </row>
    <row r="869" spans="1:17" s="17" customFormat="1" hidden="1" x14ac:dyDescent="0.25">
      <c r="A869" s="858" t="s">
        <v>11</v>
      </c>
      <c r="B869" s="858"/>
      <c r="C869" s="47"/>
      <c r="D869" s="859" t="e">
        <f>D434</f>
        <v>#REF!</v>
      </c>
      <c r="E869" s="859"/>
      <c r="L869" s="111"/>
      <c r="O869" s="20"/>
      <c r="P869" s="20"/>
      <c r="Q869" s="20"/>
    </row>
    <row r="870" spans="1:17" s="17" customFormat="1" hidden="1" x14ac:dyDescent="0.25">
      <c r="B870" s="40"/>
      <c r="C870" s="161" t="s">
        <v>10</v>
      </c>
      <c r="D870" s="857" t="s">
        <v>3</v>
      </c>
      <c r="E870" s="857"/>
      <c r="L870" s="111"/>
      <c r="O870" s="20"/>
      <c r="P870" s="20"/>
      <c r="Q870" s="20"/>
    </row>
    <row r="871" spans="1:17" ht="23.25" hidden="1" customHeight="1" x14ac:dyDescent="0.25">
      <c r="A871" s="851" t="str">
        <f>A436</f>
        <v>Муниципальное бюджетное общеобразовательное учреждение "Кингисеппская средняя общеобразовательная школа № 4"</v>
      </c>
      <c r="B871" s="851"/>
      <c r="C871" s="851"/>
      <c r="D871" s="851"/>
      <c r="E871" s="851"/>
      <c r="F871" s="851"/>
      <c r="G871" s="851"/>
      <c r="H871" s="851"/>
      <c r="I871" s="851"/>
      <c r="J871" s="851"/>
      <c r="K871" s="116"/>
    </row>
    <row r="872" spans="1:17" hidden="1" x14ac:dyDescent="0.25"/>
    <row r="873" spans="1:17" hidden="1" x14ac:dyDescent="0.25">
      <c r="A873" s="852" t="s">
        <v>77</v>
      </c>
      <c r="B873" s="852"/>
      <c r="C873" s="852"/>
      <c r="D873" s="852"/>
      <c r="E873" s="852"/>
      <c r="F873" s="852"/>
      <c r="G873" s="852"/>
      <c r="H873" s="852"/>
      <c r="I873" s="852"/>
      <c r="J873" s="852"/>
      <c r="K873" s="117"/>
    </row>
    <row r="874" spans="1:17" hidden="1" x14ac:dyDescent="0.25"/>
    <row r="875" spans="1:17" hidden="1" x14ac:dyDescent="0.25">
      <c r="A875" s="111"/>
      <c r="B875" s="111"/>
      <c r="C875" s="111"/>
      <c r="D875" s="111"/>
      <c r="E875" s="111"/>
      <c r="F875" s="111"/>
      <c r="G875" s="69" t="s">
        <v>104</v>
      </c>
      <c r="H875" s="2"/>
      <c r="I875" s="70"/>
      <c r="J875" s="2"/>
      <c r="K875" s="118"/>
    </row>
    <row r="876" spans="1:17" hidden="1" x14ac:dyDescent="0.25">
      <c r="B876" s="17"/>
    </row>
    <row r="877" spans="1:17" ht="23.25" hidden="1" customHeight="1" x14ac:dyDescent="0.25">
      <c r="A877" s="853" t="s">
        <v>95</v>
      </c>
      <c r="B877" s="853"/>
      <c r="C877" s="854" t="s">
        <v>101</v>
      </c>
      <c r="D877" s="855"/>
      <c r="E877" s="855"/>
      <c r="F877" s="855"/>
      <c r="G877" s="855"/>
      <c r="H877" s="855"/>
      <c r="I877" s="855"/>
      <c r="J877" s="856"/>
      <c r="K877" s="72"/>
    </row>
    <row r="878" spans="1:17" hidden="1" x14ac:dyDescent="0.25">
      <c r="A878" s="20"/>
      <c r="B878" s="20"/>
      <c r="C878" s="66"/>
      <c r="D878" s="66"/>
      <c r="E878" s="66"/>
      <c r="F878" s="66"/>
      <c r="G878" s="66"/>
      <c r="H878" s="66"/>
      <c r="I878" s="66"/>
      <c r="J878" s="66"/>
      <c r="K878" s="72"/>
    </row>
    <row r="879" spans="1:17" hidden="1" x14ac:dyDescent="0.25"/>
    <row r="880" spans="1:17" ht="58.5" hidden="1" customHeight="1" x14ac:dyDescent="0.25">
      <c r="A880" s="881" t="s">
        <v>179</v>
      </c>
      <c r="B880" s="881"/>
      <c r="C880" s="881"/>
      <c r="D880" s="881"/>
      <c r="E880" s="881"/>
      <c r="F880" s="881"/>
      <c r="G880" s="881"/>
      <c r="H880" s="881"/>
      <c r="I880" s="881"/>
      <c r="J880" s="881"/>
    </row>
    <row r="881" spans="1:17" hidden="1" x14ac:dyDescent="0.25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</row>
    <row r="882" spans="1:17" hidden="1" x14ac:dyDescent="0.25">
      <c r="A882" s="880" t="s">
        <v>191</v>
      </c>
      <c r="B882" s="880"/>
      <c r="C882" s="880"/>
      <c r="D882" s="880"/>
      <c r="E882" s="880"/>
      <c r="F882" s="880"/>
      <c r="G882" s="880"/>
      <c r="H882" s="880"/>
      <c r="I882" s="880"/>
      <c r="J882" s="880"/>
      <c r="K882" s="123"/>
    </row>
    <row r="883" spans="1:17" hidden="1" x14ac:dyDescent="0.25">
      <c r="A883" s="176"/>
      <c r="B883" s="176"/>
      <c r="C883" s="176"/>
      <c r="D883" s="176"/>
      <c r="E883" s="176"/>
      <c r="F883" s="176"/>
      <c r="G883" s="176"/>
      <c r="H883" s="176"/>
      <c r="I883" s="176"/>
      <c r="J883" s="176"/>
      <c r="K883" s="170"/>
    </row>
    <row r="884" spans="1:17" hidden="1" x14ac:dyDescent="0.25">
      <c r="A884" s="882" t="s">
        <v>120</v>
      </c>
      <c r="B884" s="882"/>
      <c r="C884" s="882"/>
      <c r="D884" s="882"/>
      <c r="E884" s="882"/>
      <c r="F884" s="882"/>
      <c r="G884" s="882"/>
      <c r="H884" s="882"/>
      <c r="I884" s="882"/>
      <c r="J884" s="882"/>
      <c r="K884" s="125"/>
    </row>
    <row r="885" spans="1:17" hidden="1" x14ac:dyDescent="0.25">
      <c r="B885" s="111"/>
      <c r="C885" s="111"/>
      <c r="D885" s="111"/>
      <c r="E885" s="111"/>
      <c r="F885" s="111"/>
      <c r="G885" s="111"/>
      <c r="H885" s="111"/>
      <c r="I885" s="111"/>
      <c r="J885" s="111"/>
      <c r="K885" s="176"/>
    </row>
    <row r="886" spans="1:17" hidden="1" x14ac:dyDescent="0.25">
      <c r="B886" s="11"/>
      <c r="C886" s="11"/>
      <c r="D886" s="20"/>
      <c r="E886" s="20"/>
      <c r="F886" s="20"/>
      <c r="G886" s="20"/>
      <c r="H886" s="20"/>
      <c r="I886" s="20"/>
      <c r="J886" s="20"/>
      <c r="K886" s="119"/>
    </row>
    <row r="887" spans="1:17" hidden="1" x14ac:dyDescent="0.25">
      <c r="A887" s="875" t="s">
        <v>24</v>
      </c>
      <c r="B887" s="875" t="s">
        <v>22</v>
      </c>
      <c r="C887" s="875" t="s">
        <v>23</v>
      </c>
      <c r="D887" s="877" t="s">
        <v>16</v>
      </c>
      <c r="E887" s="878"/>
      <c r="F887" s="878"/>
      <c r="G887" s="879"/>
      <c r="H887" s="884" t="s">
        <v>17</v>
      </c>
      <c r="I887" s="884" t="s">
        <v>25</v>
      </c>
      <c r="J887" s="874" t="s">
        <v>168</v>
      </c>
      <c r="K887" s="18"/>
    </row>
    <row r="888" spans="1:17" hidden="1" x14ac:dyDescent="0.25">
      <c r="A888" s="883"/>
      <c r="B888" s="883"/>
      <c r="C888" s="883"/>
      <c r="D888" s="875" t="s">
        <v>6</v>
      </c>
      <c r="E888" s="877" t="s">
        <v>1</v>
      </c>
      <c r="F888" s="878"/>
      <c r="G888" s="879"/>
      <c r="H888" s="885"/>
      <c r="I888" s="885"/>
      <c r="J888" s="874"/>
      <c r="K888" s="21"/>
    </row>
    <row r="889" spans="1:17" ht="409.5" hidden="1" x14ac:dyDescent="0.25">
      <c r="A889" s="876"/>
      <c r="B889" s="876"/>
      <c r="C889" s="876"/>
      <c r="D889" s="876"/>
      <c r="E889" s="167" t="s">
        <v>18</v>
      </c>
      <c r="F889" s="167" t="s">
        <v>26</v>
      </c>
      <c r="G889" s="167" t="s">
        <v>19</v>
      </c>
      <c r="H889" s="886"/>
      <c r="I889" s="886"/>
      <c r="J889" s="874"/>
      <c r="K889" s="180"/>
    </row>
    <row r="890" spans="1:17" hidden="1" x14ac:dyDescent="0.25">
      <c r="A890" s="113">
        <v>1</v>
      </c>
      <c r="B890" s="113">
        <v>2</v>
      </c>
      <c r="C890" s="113">
        <v>3</v>
      </c>
      <c r="D890" s="113">
        <v>4</v>
      </c>
      <c r="E890" s="113">
        <v>5</v>
      </c>
      <c r="F890" s="113">
        <v>6</v>
      </c>
      <c r="G890" s="113">
        <v>7</v>
      </c>
      <c r="H890" s="113">
        <v>8</v>
      </c>
      <c r="I890" s="113">
        <v>9</v>
      </c>
      <c r="J890" s="113">
        <v>10</v>
      </c>
      <c r="K890" s="180"/>
    </row>
    <row r="891" spans="1:17" hidden="1" x14ac:dyDescent="0.25">
      <c r="A891" s="167" t="s">
        <v>89</v>
      </c>
      <c r="B891" s="10"/>
      <c r="C891" s="165"/>
      <c r="D891" s="165">
        <f>F891+G891+E891</f>
        <v>0</v>
      </c>
      <c r="E891" s="165"/>
      <c r="F891" s="165"/>
      <c r="G891" s="165">
        <f>ROUND((J891-K891)/12,2)</f>
        <v>0</v>
      </c>
      <c r="H891" s="165">
        <v>0</v>
      </c>
      <c r="I891" s="165"/>
      <c r="J891" s="5"/>
      <c r="K891" s="183">
        <f>ROUND((E891+F891)*12,2)</f>
        <v>0</v>
      </c>
      <c r="M891" s="75"/>
      <c r="N891" s="181"/>
      <c r="O891" s="185"/>
    </row>
    <row r="892" spans="1:17" s="78" customFormat="1" hidden="1" x14ac:dyDescent="0.25">
      <c r="A892" s="144"/>
      <c r="B892" s="145" t="s">
        <v>20</v>
      </c>
      <c r="C892" s="146">
        <f>SUM(C891:C891)</f>
        <v>0</v>
      </c>
      <c r="D892" s="146">
        <f>SUM(D891:D891)</f>
        <v>0</v>
      </c>
      <c r="E892" s="144" t="s">
        <v>21</v>
      </c>
      <c r="F892" s="144" t="s">
        <v>21</v>
      </c>
      <c r="G892" s="144" t="s">
        <v>21</v>
      </c>
      <c r="H892" s="144" t="s">
        <v>21</v>
      </c>
      <c r="I892" s="144" t="s">
        <v>21</v>
      </c>
      <c r="J892" s="146">
        <f>SUM(J891:J891)</f>
        <v>0</v>
      </c>
      <c r="K892" s="182"/>
      <c r="M892" s="75"/>
      <c r="N892" s="181"/>
      <c r="O892" s="185"/>
      <c r="P892" s="184"/>
      <c r="Q892" s="188"/>
    </row>
    <row r="893" spans="1:17" hidden="1" x14ac:dyDescent="0.25">
      <c r="K893" s="114"/>
    </row>
    <row r="894" spans="1:17" hidden="1" x14ac:dyDescent="0.25">
      <c r="A894" s="868" t="s">
        <v>124</v>
      </c>
      <c r="B894" s="868"/>
      <c r="C894" s="868"/>
      <c r="D894" s="868"/>
      <c r="E894" s="868"/>
      <c r="F894" s="868"/>
      <c r="G894" s="868"/>
      <c r="H894" s="868"/>
      <c r="I894" s="868"/>
      <c r="J894" s="868"/>
      <c r="K894" s="115"/>
    </row>
    <row r="895" spans="1:17" hidden="1" x14ac:dyDescent="0.25">
      <c r="A895" s="174"/>
      <c r="B895" s="174"/>
      <c r="C895" s="174"/>
      <c r="D895" s="174"/>
      <c r="E895" s="174"/>
      <c r="F895" s="174"/>
      <c r="G895" s="174"/>
      <c r="H895" s="174"/>
      <c r="I895" s="850" t="s">
        <v>172</v>
      </c>
      <c r="J895" s="850"/>
    </row>
    <row r="896" spans="1:17" ht="69.75" hidden="1" x14ac:dyDescent="0.25">
      <c r="A896" s="14" t="s">
        <v>24</v>
      </c>
      <c r="B896" s="14" t="s">
        <v>14</v>
      </c>
      <c r="C896" s="167" t="s">
        <v>132</v>
      </c>
      <c r="D896" s="167" t="s">
        <v>133</v>
      </c>
      <c r="E896" s="167" t="s">
        <v>134</v>
      </c>
      <c r="G896" s="174"/>
      <c r="H896" s="174"/>
      <c r="I896" s="133" t="s">
        <v>115</v>
      </c>
      <c r="J896" s="133" t="s">
        <v>173</v>
      </c>
      <c r="K896" s="120"/>
    </row>
    <row r="897" spans="1:17" hidden="1" x14ac:dyDescent="0.25">
      <c r="A897" s="91">
        <v>1</v>
      </c>
      <c r="B897" s="91">
        <v>2</v>
      </c>
      <c r="C897" s="113">
        <v>3</v>
      </c>
      <c r="D897" s="113">
        <v>4</v>
      </c>
      <c r="E897" s="113">
        <v>5</v>
      </c>
      <c r="G897" s="174"/>
      <c r="H897" s="174"/>
      <c r="I897" s="134"/>
      <c r="J897" s="133"/>
    </row>
    <row r="898" spans="1:17" ht="139.5" hidden="1" x14ac:dyDescent="0.25">
      <c r="A898" s="84">
        <v>1</v>
      </c>
      <c r="B898" s="90" t="s">
        <v>123</v>
      </c>
      <c r="C898" s="165"/>
      <c r="D898" s="77">
        <v>12</v>
      </c>
      <c r="E898" s="85"/>
      <c r="G898" s="86"/>
      <c r="H898" s="87"/>
      <c r="I898" s="138"/>
      <c r="J898" s="138"/>
    </row>
    <row r="899" spans="1:17" hidden="1" x14ac:dyDescent="0.25">
      <c r="A899" s="84">
        <v>2</v>
      </c>
      <c r="B899" s="90" t="s">
        <v>160</v>
      </c>
      <c r="C899" s="165"/>
      <c r="D899" s="77"/>
      <c r="E899" s="85"/>
      <c r="G899" s="86"/>
      <c r="H899" s="87"/>
      <c r="I899" s="138"/>
      <c r="J899" s="138"/>
    </row>
    <row r="900" spans="1:17" hidden="1" x14ac:dyDescent="0.25">
      <c r="A900" s="147"/>
      <c r="B900" s="145" t="s">
        <v>20</v>
      </c>
      <c r="C900" s="148"/>
      <c r="D900" s="149"/>
      <c r="E900" s="146">
        <f>E899+E898</f>
        <v>0</v>
      </c>
      <c r="G900" s="174"/>
      <c r="H900" s="174"/>
      <c r="I900" s="135">
        <f>SUM(I898:I899)</f>
        <v>0</v>
      </c>
      <c r="J900" s="135">
        <f>SUM(J898:J899)</f>
        <v>0</v>
      </c>
    </row>
    <row r="901" spans="1:17" hidden="1" x14ac:dyDescent="0.25"/>
    <row r="902" spans="1:17" hidden="1" x14ac:dyDescent="0.25">
      <c r="A902" s="880" t="s">
        <v>190</v>
      </c>
      <c r="B902" s="880"/>
      <c r="C902" s="880"/>
      <c r="D902" s="880"/>
      <c r="E902" s="880"/>
      <c r="F902" s="880"/>
      <c r="G902" s="880"/>
      <c r="H902" s="880"/>
      <c r="I902" s="880"/>
      <c r="J902" s="880"/>
    </row>
    <row r="903" spans="1:17" hidden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</row>
    <row r="904" spans="1:17" hidden="1" x14ac:dyDescent="0.25">
      <c r="A904" s="865" t="s">
        <v>121</v>
      </c>
      <c r="B904" s="865"/>
      <c r="C904" s="865"/>
      <c r="D904" s="865"/>
      <c r="E904" s="865"/>
      <c r="F904" s="865"/>
      <c r="G904" s="865"/>
      <c r="H904" s="865"/>
      <c r="I904" s="865"/>
      <c r="J904" s="865"/>
      <c r="K904" s="125"/>
    </row>
    <row r="905" spans="1:17" hidden="1" x14ac:dyDescent="0.25">
      <c r="A905" s="163"/>
      <c r="B905" s="24"/>
      <c r="C905" s="163"/>
      <c r="D905" s="163"/>
      <c r="E905" s="163"/>
      <c r="F905" s="163"/>
      <c r="I905" s="850" t="s">
        <v>172</v>
      </c>
      <c r="J905" s="850"/>
      <c r="K905" s="111"/>
    </row>
    <row r="906" spans="1:17" ht="139.5" hidden="1" x14ac:dyDescent="0.25">
      <c r="A906" s="167" t="s">
        <v>24</v>
      </c>
      <c r="B906" s="167" t="s">
        <v>14</v>
      </c>
      <c r="C906" s="167" t="s">
        <v>40</v>
      </c>
      <c r="D906" s="167" t="s">
        <v>38</v>
      </c>
      <c r="E906" s="167" t="s">
        <v>39</v>
      </c>
      <c r="F906" s="167" t="s">
        <v>80</v>
      </c>
      <c r="I906" s="133" t="s">
        <v>115</v>
      </c>
      <c r="J906" s="133" t="s">
        <v>173</v>
      </c>
      <c r="K906" s="122"/>
      <c r="O906" s="106"/>
    </row>
    <row r="907" spans="1:17" hidden="1" x14ac:dyDescent="0.25">
      <c r="A907" s="113">
        <v>1</v>
      </c>
      <c r="B907" s="113">
        <v>2</v>
      </c>
      <c r="C907" s="113">
        <v>3</v>
      </c>
      <c r="D907" s="113">
        <v>4</v>
      </c>
      <c r="E907" s="113">
        <v>5</v>
      </c>
      <c r="F907" s="113">
        <v>6</v>
      </c>
      <c r="G907" s="78"/>
      <c r="H907" s="78"/>
      <c r="I907" s="136"/>
      <c r="J907" s="136"/>
      <c r="O907" s="106"/>
    </row>
    <row r="908" spans="1:17" ht="69.75" hidden="1" x14ac:dyDescent="0.25">
      <c r="A908" s="167">
        <v>1</v>
      </c>
      <c r="B908" s="10" t="s">
        <v>28</v>
      </c>
      <c r="C908" s="167" t="s">
        <v>21</v>
      </c>
      <c r="D908" s="167" t="s">
        <v>21</v>
      </c>
      <c r="E908" s="167" t="s">
        <v>21</v>
      </c>
      <c r="F908" s="5">
        <f>F910</f>
        <v>0</v>
      </c>
      <c r="I908" s="137">
        <f>I910</f>
        <v>0</v>
      </c>
      <c r="J908" s="137">
        <f>J910</f>
        <v>0</v>
      </c>
      <c r="O908" s="106"/>
    </row>
    <row r="909" spans="1:17" s="78" customFormat="1" hidden="1" x14ac:dyDescent="0.25">
      <c r="A909" s="873" t="s">
        <v>29</v>
      </c>
      <c r="B909" s="10" t="s">
        <v>1</v>
      </c>
      <c r="C909" s="167"/>
      <c r="D909" s="167"/>
      <c r="E909" s="167"/>
      <c r="F909" s="5"/>
      <c r="G909" s="67"/>
      <c r="H909" s="67"/>
      <c r="I909" s="137"/>
      <c r="J909" s="137"/>
      <c r="K909" s="79"/>
      <c r="O909" s="186"/>
      <c r="P909" s="188"/>
      <c r="Q909" s="188"/>
    </row>
    <row r="910" spans="1:17" ht="69.75" hidden="1" x14ac:dyDescent="0.25">
      <c r="A910" s="873"/>
      <c r="B910" s="10" t="s">
        <v>30</v>
      </c>
      <c r="C910" s="167" t="e">
        <f>F910/E910/D910</f>
        <v>#DIV/0!</v>
      </c>
      <c r="D910" s="167"/>
      <c r="E910" s="167"/>
      <c r="F910" s="5"/>
      <c r="I910" s="143"/>
      <c r="J910" s="143"/>
      <c r="O910" s="106"/>
    </row>
    <row r="911" spans="1:17" ht="69.75" hidden="1" x14ac:dyDescent="0.25">
      <c r="A911" s="167">
        <v>2</v>
      </c>
      <c r="B911" s="10" t="s">
        <v>34</v>
      </c>
      <c r="C911" s="167" t="s">
        <v>21</v>
      </c>
      <c r="D911" s="167" t="s">
        <v>21</v>
      </c>
      <c r="E911" s="167" t="s">
        <v>21</v>
      </c>
      <c r="F911" s="5">
        <f>F913</f>
        <v>0</v>
      </c>
      <c r="I911" s="137">
        <f>I913</f>
        <v>0</v>
      </c>
      <c r="J911" s="137">
        <f>J913</f>
        <v>0</v>
      </c>
      <c r="O911" s="106"/>
    </row>
    <row r="912" spans="1:17" hidden="1" x14ac:dyDescent="0.25">
      <c r="A912" s="873" t="s">
        <v>35</v>
      </c>
      <c r="B912" s="10" t="s">
        <v>1</v>
      </c>
      <c r="C912" s="167"/>
      <c r="D912" s="167"/>
      <c r="E912" s="167"/>
      <c r="F912" s="5"/>
      <c r="I912" s="137"/>
      <c r="J912" s="137"/>
      <c r="O912" s="106"/>
    </row>
    <row r="913" spans="1:17" ht="69.75" hidden="1" x14ac:dyDescent="0.25">
      <c r="A913" s="873"/>
      <c r="B913" s="10" t="s">
        <v>30</v>
      </c>
      <c r="C913" s="167" t="e">
        <f t="shared" ref="C913" si="22">F913/E913/D913</f>
        <v>#DIV/0!</v>
      </c>
      <c r="D913" s="167"/>
      <c r="E913" s="167"/>
      <c r="F913" s="5"/>
      <c r="I913" s="143"/>
      <c r="J913" s="143"/>
      <c r="O913" s="106"/>
    </row>
    <row r="914" spans="1:17" hidden="1" x14ac:dyDescent="0.25">
      <c r="A914" s="147"/>
      <c r="B914" s="145" t="s">
        <v>20</v>
      </c>
      <c r="C914" s="144" t="s">
        <v>21</v>
      </c>
      <c r="D914" s="144" t="s">
        <v>21</v>
      </c>
      <c r="E914" s="144" t="s">
        <v>21</v>
      </c>
      <c r="F914" s="146">
        <f>F911+F908</f>
        <v>0</v>
      </c>
      <c r="I914" s="137">
        <f>I908+I911</f>
        <v>0</v>
      </c>
      <c r="J914" s="137">
        <f>J908+J911</f>
        <v>0</v>
      </c>
      <c r="O914" s="106"/>
    </row>
    <row r="915" spans="1:17" hidden="1" x14ac:dyDescent="0.25">
      <c r="A915" s="17"/>
      <c r="B915" s="11"/>
      <c r="C915" s="17"/>
      <c r="D915" s="17"/>
      <c r="E915" s="17"/>
      <c r="F915" s="17"/>
      <c r="G915" s="121"/>
      <c r="O915" s="106"/>
    </row>
    <row r="916" spans="1:17" hidden="1" x14ac:dyDescent="0.25">
      <c r="A916" s="865" t="s">
        <v>118</v>
      </c>
      <c r="B916" s="865"/>
      <c r="C916" s="865"/>
      <c r="D916" s="865"/>
      <c r="E916" s="865"/>
      <c r="F916" s="865"/>
      <c r="G916" s="865"/>
      <c r="H916" s="865"/>
      <c r="I916" s="865"/>
      <c r="J916" s="865"/>
      <c r="O916" s="106"/>
    </row>
    <row r="917" spans="1:17" hidden="1" x14ac:dyDescent="0.25">
      <c r="A917" s="163"/>
      <c r="B917" s="24"/>
      <c r="C917" s="163"/>
      <c r="D917" s="163"/>
      <c r="E917" s="163"/>
      <c r="F917" s="163"/>
      <c r="I917" s="850" t="s">
        <v>172</v>
      </c>
      <c r="J917" s="850"/>
      <c r="O917" s="106"/>
    </row>
    <row r="918" spans="1:17" ht="139.5" hidden="1" x14ac:dyDescent="0.25">
      <c r="A918" s="167" t="s">
        <v>24</v>
      </c>
      <c r="B918" s="167" t="s">
        <v>14</v>
      </c>
      <c r="C918" s="167" t="s">
        <v>163</v>
      </c>
      <c r="D918" s="167" t="s">
        <v>38</v>
      </c>
      <c r="E918" s="167" t="s">
        <v>39</v>
      </c>
      <c r="F918" s="167" t="s">
        <v>80</v>
      </c>
      <c r="I918" s="133" t="s">
        <v>115</v>
      </c>
      <c r="J918" s="133" t="s">
        <v>173</v>
      </c>
      <c r="K918" s="122"/>
      <c r="O918" s="106"/>
    </row>
    <row r="919" spans="1:17" hidden="1" x14ac:dyDescent="0.25">
      <c r="A919" s="112">
        <v>1</v>
      </c>
      <c r="B919" s="112">
        <v>2</v>
      </c>
      <c r="C919" s="112">
        <v>3</v>
      </c>
      <c r="D919" s="112">
        <v>4</v>
      </c>
      <c r="E919" s="112">
        <v>5</v>
      </c>
      <c r="F919" s="112">
        <v>6</v>
      </c>
      <c r="G919" s="8"/>
      <c r="H919" s="8"/>
      <c r="I919" s="136"/>
      <c r="J919" s="136"/>
      <c r="O919" s="106"/>
    </row>
    <row r="920" spans="1:17" ht="69.75" hidden="1" x14ac:dyDescent="0.25">
      <c r="A920" s="167">
        <v>1</v>
      </c>
      <c r="B920" s="10" t="s">
        <v>28</v>
      </c>
      <c r="C920" s="167" t="s">
        <v>21</v>
      </c>
      <c r="D920" s="167" t="s">
        <v>21</v>
      </c>
      <c r="E920" s="167" t="s">
        <v>21</v>
      </c>
      <c r="F920" s="5">
        <f>F922+F924+F923+F925</f>
        <v>0</v>
      </c>
      <c r="I920" s="137">
        <f>I922+I923+I924+I925</f>
        <v>0</v>
      </c>
      <c r="J920" s="137">
        <f>J922+J923+J924+J925</f>
        <v>0</v>
      </c>
      <c r="O920" s="106"/>
    </row>
    <row r="921" spans="1:17" s="8" customFormat="1" hidden="1" x14ac:dyDescent="0.25">
      <c r="A921" s="167"/>
      <c r="B921" s="10" t="s">
        <v>1</v>
      </c>
      <c r="C921" s="167"/>
      <c r="D921" s="167"/>
      <c r="E921" s="167"/>
      <c r="F921" s="5"/>
      <c r="G921" s="67"/>
      <c r="H921" s="67"/>
      <c r="I921" s="137"/>
      <c r="J921" s="137"/>
      <c r="K921" s="80"/>
      <c r="O921" s="187"/>
      <c r="P921" s="192"/>
      <c r="Q921" s="192"/>
    </row>
    <row r="922" spans="1:17" ht="46.5" hidden="1" x14ac:dyDescent="0.25">
      <c r="A922" s="167" t="s">
        <v>29</v>
      </c>
      <c r="B922" s="10" t="s">
        <v>32</v>
      </c>
      <c r="C922" s="167" t="e">
        <f t="shared" ref="C922:C923" si="23">F922/E922/D922</f>
        <v>#DIV/0!</v>
      </c>
      <c r="D922" s="167"/>
      <c r="E922" s="167"/>
      <c r="F922" s="5"/>
      <c r="I922" s="143"/>
      <c r="J922" s="143"/>
      <c r="O922" s="106"/>
    </row>
    <row r="923" spans="1:17" ht="46.5" hidden="1" x14ac:dyDescent="0.25">
      <c r="A923" s="167" t="s">
        <v>31</v>
      </c>
      <c r="B923" s="10" t="s">
        <v>33</v>
      </c>
      <c r="C923" s="167" t="e">
        <f t="shared" si="23"/>
        <v>#DIV/0!</v>
      </c>
      <c r="D923" s="167"/>
      <c r="E923" s="167"/>
      <c r="F923" s="5"/>
      <c r="I923" s="143"/>
      <c r="J923" s="143"/>
      <c r="O923" s="106"/>
    </row>
    <row r="924" spans="1:17" hidden="1" x14ac:dyDescent="0.25">
      <c r="A924" s="167"/>
      <c r="B924" s="10"/>
      <c r="C924" s="167"/>
      <c r="D924" s="167"/>
      <c r="E924" s="167"/>
      <c r="F924" s="5"/>
      <c r="I924" s="143"/>
      <c r="J924" s="143"/>
      <c r="O924" s="106"/>
    </row>
    <row r="925" spans="1:17" hidden="1" x14ac:dyDescent="0.25">
      <c r="A925" s="167"/>
      <c r="B925" s="10"/>
      <c r="C925" s="167"/>
      <c r="D925" s="167"/>
      <c r="E925" s="167"/>
      <c r="F925" s="5"/>
      <c r="I925" s="143"/>
      <c r="J925" s="143"/>
      <c r="O925" s="106"/>
    </row>
    <row r="926" spans="1:17" ht="69.75" hidden="1" x14ac:dyDescent="0.25">
      <c r="A926" s="167">
        <v>2</v>
      </c>
      <c r="B926" s="10" t="s">
        <v>34</v>
      </c>
      <c r="C926" s="167" t="s">
        <v>21</v>
      </c>
      <c r="D926" s="167" t="s">
        <v>21</v>
      </c>
      <c r="E926" s="167" t="s">
        <v>21</v>
      </c>
      <c r="F926" s="5">
        <f>F928+F930+F929+F931</f>
        <v>0</v>
      </c>
      <c r="I926" s="137">
        <f>I928+I929+I930+I931</f>
        <v>0</v>
      </c>
      <c r="J926" s="137">
        <f>J928+J929+J930+J931</f>
        <v>0</v>
      </c>
      <c r="O926" s="106"/>
    </row>
    <row r="927" spans="1:17" hidden="1" x14ac:dyDescent="0.25">
      <c r="A927" s="167"/>
      <c r="B927" s="10" t="s">
        <v>1</v>
      </c>
      <c r="C927" s="167"/>
      <c r="D927" s="167"/>
      <c r="E927" s="167"/>
      <c r="F927" s="5"/>
      <c r="I927" s="137"/>
      <c r="J927" s="137"/>
      <c r="O927" s="106"/>
    </row>
    <row r="928" spans="1:17" ht="46.5" hidden="1" x14ac:dyDescent="0.25">
      <c r="A928" s="167" t="s">
        <v>35</v>
      </c>
      <c r="B928" s="10" t="s">
        <v>32</v>
      </c>
      <c r="C928" s="167" t="e">
        <f t="shared" ref="C928:C929" si="24">F928/E928/D928</f>
        <v>#DIV/0!</v>
      </c>
      <c r="D928" s="167"/>
      <c r="E928" s="167"/>
      <c r="F928" s="5"/>
      <c r="I928" s="143"/>
      <c r="J928" s="143"/>
      <c r="O928" s="106"/>
    </row>
    <row r="929" spans="1:17" ht="46.5" hidden="1" x14ac:dyDescent="0.25">
      <c r="A929" s="167" t="s">
        <v>36</v>
      </c>
      <c r="B929" s="10" t="s">
        <v>33</v>
      </c>
      <c r="C929" s="167" t="e">
        <f t="shared" si="24"/>
        <v>#DIV/0!</v>
      </c>
      <c r="D929" s="167"/>
      <c r="E929" s="167"/>
      <c r="F929" s="5"/>
      <c r="I929" s="143"/>
      <c r="J929" s="143"/>
      <c r="O929" s="106"/>
    </row>
    <row r="930" spans="1:17" hidden="1" x14ac:dyDescent="0.25">
      <c r="A930" s="167"/>
      <c r="B930" s="10"/>
      <c r="C930" s="167"/>
      <c r="D930" s="167"/>
      <c r="E930" s="167"/>
      <c r="F930" s="5"/>
      <c r="I930" s="143"/>
      <c r="J930" s="143"/>
      <c r="O930" s="106"/>
    </row>
    <row r="931" spans="1:17" hidden="1" x14ac:dyDescent="0.25">
      <c r="A931" s="167"/>
      <c r="B931" s="10"/>
      <c r="C931" s="167"/>
      <c r="D931" s="167"/>
      <c r="E931" s="167"/>
      <c r="F931" s="5"/>
      <c r="I931" s="143"/>
      <c r="J931" s="143"/>
      <c r="O931" s="106"/>
    </row>
    <row r="932" spans="1:17" hidden="1" x14ac:dyDescent="0.25">
      <c r="A932" s="147"/>
      <c r="B932" s="145" t="s">
        <v>20</v>
      </c>
      <c r="C932" s="144" t="s">
        <v>21</v>
      </c>
      <c r="D932" s="144" t="s">
        <v>21</v>
      </c>
      <c r="E932" s="144" t="s">
        <v>21</v>
      </c>
      <c r="F932" s="146">
        <f>F926+F920</f>
        <v>0</v>
      </c>
      <c r="I932" s="137">
        <f>I920+I926</f>
        <v>0</v>
      </c>
      <c r="J932" s="137">
        <f>J920+J926</f>
        <v>0</v>
      </c>
      <c r="O932" s="106"/>
    </row>
    <row r="933" spans="1:17" hidden="1" x14ac:dyDescent="0.25">
      <c r="A933" s="17"/>
      <c r="B933" s="11"/>
      <c r="C933" s="17"/>
      <c r="D933" s="17"/>
      <c r="E933" s="17"/>
      <c r="F933" s="17"/>
      <c r="O933" s="106"/>
    </row>
    <row r="934" spans="1:17" hidden="1" x14ac:dyDescent="0.25">
      <c r="A934" s="865" t="s">
        <v>119</v>
      </c>
      <c r="B934" s="865"/>
      <c r="C934" s="865"/>
      <c r="D934" s="865"/>
      <c r="E934" s="865"/>
      <c r="F934" s="865"/>
      <c r="G934" s="865"/>
      <c r="H934" s="865"/>
      <c r="I934" s="865"/>
      <c r="J934" s="865"/>
      <c r="O934" s="106"/>
    </row>
    <row r="935" spans="1:17" hidden="1" x14ac:dyDescent="0.25">
      <c r="A935" s="163"/>
      <c r="B935" s="24"/>
      <c r="C935" s="163"/>
      <c r="D935" s="163"/>
      <c r="E935" s="163"/>
      <c r="F935" s="163"/>
      <c r="I935" s="850" t="s">
        <v>172</v>
      </c>
      <c r="J935" s="850"/>
      <c r="O935" s="106"/>
    </row>
    <row r="936" spans="1:17" ht="116.25" hidden="1" x14ac:dyDescent="0.25">
      <c r="A936" s="167" t="s">
        <v>24</v>
      </c>
      <c r="B936" s="167" t="s">
        <v>14</v>
      </c>
      <c r="C936" s="167" t="s">
        <v>43</v>
      </c>
      <c r="D936" s="167" t="s">
        <v>41</v>
      </c>
      <c r="E936" s="167" t="s">
        <v>44</v>
      </c>
      <c r="F936" s="167" t="s">
        <v>42</v>
      </c>
      <c r="I936" s="133" t="s">
        <v>115</v>
      </c>
      <c r="J936" s="133" t="s">
        <v>173</v>
      </c>
      <c r="K936" s="122"/>
      <c r="O936" s="106"/>
    </row>
    <row r="937" spans="1:17" hidden="1" x14ac:dyDescent="0.25">
      <c r="A937" s="113">
        <v>1</v>
      </c>
      <c r="B937" s="113">
        <v>2</v>
      </c>
      <c r="C937" s="113">
        <v>3</v>
      </c>
      <c r="D937" s="113">
        <v>4</v>
      </c>
      <c r="E937" s="113">
        <v>5</v>
      </c>
      <c r="F937" s="113">
        <v>6</v>
      </c>
      <c r="G937" s="78"/>
      <c r="H937" s="78"/>
      <c r="I937" s="136"/>
      <c r="J937" s="136"/>
      <c r="O937" s="106"/>
    </row>
    <row r="938" spans="1:17" hidden="1" x14ac:dyDescent="0.25">
      <c r="A938" s="167">
        <v>1</v>
      </c>
      <c r="B938" s="10" t="s">
        <v>45</v>
      </c>
      <c r="C938" s="167"/>
      <c r="D938" s="167"/>
      <c r="E938" s="167">
        <v>50</v>
      </c>
      <c r="F938" s="5">
        <f>E938*D938*C938</f>
        <v>0</v>
      </c>
      <c r="I938" s="138"/>
      <c r="J938" s="138"/>
      <c r="O938" s="106"/>
    </row>
    <row r="939" spans="1:17" s="78" customFormat="1" hidden="1" x14ac:dyDescent="0.25">
      <c r="A939" s="147"/>
      <c r="B939" s="145" t="s">
        <v>20</v>
      </c>
      <c r="C939" s="144" t="s">
        <v>21</v>
      </c>
      <c r="D939" s="144" t="s">
        <v>21</v>
      </c>
      <c r="E939" s="144" t="s">
        <v>21</v>
      </c>
      <c r="F939" s="146">
        <f>F938</f>
        <v>0</v>
      </c>
      <c r="G939" s="67"/>
      <c r="H939" s="67"/>
      <c r="I939" s="135">
        <f>I938</f>
        <v>0</v>
      </c>
      <c r="J939" s="135">
        <f>J938</f>
        <v>0</v>
      </c>
      <c r="K939" s="79"/>
      <c r="O939" s="186"/>
      <c r="P939" s="188"/>
      <c r="Q939" s="188"/>
    </row>
    <row r="940" spans="1:17" hidden="1" x14ac:dyDescent="0.25">
      <c r="O940" s="106"/>
    </row>
    <row r="941" spans="1:17" ht="60.75" hidden="1" customHeight="1" x14ac:dyDescent="0.25">
      <c r="A941" s="871" t="s">
        <v>189</v>
      </c>
      <c r="B941" s="871"/>
      <c r="C941" s="871"/>
      <c r="D941" s="871"/>
      <c r="E941" s="871"/>
      <c r="F941" s="871"/>
      <c r="G941" s="871"/>
      <c r="H941" s="871"/>
      <c r="I941" s="871"/>
      <c r="J941" s="871"/>
      <c r="O941" s="106"/>
    </row>
    <row r="942" spans="1:17" hidden="1" x14ac:dyDescent="0.25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</row>
    <row r="943" spans="1:17" hidden="1" x14ac:dyDescent="0.25">
      <c r="A943" s="861" t="s">
        <v>118</v>
      </c>
      <c r="B943" s="861"/>
      <c r="C943" s="861"/>
      <c r="D943" s="861"/>
      <c r="E943" s="861"/>
      <c r="F943" s="861"/>
      <c r="G943" s="861"/>
      <c r="H943" s="861"/>
      <c r="I943" s="861"/>
      <c r="J943" s="861"/>
      <c r="K943" s="124"/>
    </row>
    <row r="944" spans="1:17" hidden="1" x14ac:dyDescent="0.25">
      <c r="A944" s="862"/>
      <c r="B944" s="862"/>
      <c r="C944" s="862"/>
      <c r="D944" s="862"/>
      <c r="E944" s="862"/>
      <c r="F944" s="17"/>
      <c r="I944" s="850" t="s">
        <v>172</v>
      </c>
      <c r="J944" s="850"/>
      <c r="K944" s="170"/>
    </row>
    <row r="945" spans="1:17" ht="69.75" hidden="1" x14ac:dyDescent="0.25">
      <c r="A945" s="167" t="s">
        <v>15</v>
      </c>
      <c r="B945" s="167" t="s">
        <v>14</v>
      </c>
      <c r="C945" s="167" t="s">
        <v>27</v>
      </c>
      <c r="D945" s="167" t="s">
        <v>75</v>
      </c>
      <c r="E945" s="167" t="s">
        <v>76</v>
      </c>
      <c r="I945" s="133" t="s">
        <v>115</v>
      </c>
      <c r="J945" s="133" t="s">
        <v>173</v>
      </c>
      <c r="K945" s="81"/>
    </row>
    <row r="946" spans="1:17" hidden="1" x14ac:dyDescent="0.25">
      <c r="A946" s="113">
        <v>1</v>
      </c>
      <c r="B946" s="113">
        <v>2</v>
      </c>
      <c r="C946" s="113">
        <v>3</v>
      </c>
      <c r="D946" s="113">
        <v>4</v>
      </c>
      <c r="E946" s="113">
        <v>5</v>
      </c>
      <c r="F946" s="78"/>
      <c r="G946" s="78"/>
      <c r="H946" s="78"/>
      <c r="I946" s="136"/>
      <c r="J946" s="136"/>
    </row>
    <row r="947" spans="1:17" ht="139.5" hidden="1" x14ac:dyDescent="0.25">
      <c r="A947" s="167">
        <v>1</v>
      </c>
      <c r="B947" s="10" t="s">
        <v>105</v>
      </c>
      <c r="C947" s="167"/>
      <c r="D947" s="165" t="e">
        <f>E947/C947</f>
        <v>#DIV/0!</v>
      </c>
      <c r="E947" s="165"/>
      <c r="I947" s="138"/>
      <c r="J947" s="138"/>
    </row>
    <row r="948" spans="1:17" s="78" customFormat="1" hidden="1" x14ac:dyDescent="0.25">
      <c r="A948" s="144"/>
      <c r="B948" s="145" t="s">
        <v>20</v>
      </c>
      <c r="C948" s="144"/>
      <c r="D948" s="144" t="s">
        <v>21</v>
      </c>
      <c r="E948" s="146">
        <f>E947</f>
        <v>0</v>
      </c>
      <c r="F948" s="67"/>
      <c r="G948" s="67"/>
      <c r="H948" s="67"/>
      <c r="I948" s="135">
        <f>I947</f>
        <v>0</v>
      </c>
      <c r="J948" s="135">
        <f>J947</f>
        <v>0</v>
      </c>
      <c r="K948" s="79"/>
      <c r="O948" s="188"/>
      <c r="P948" s="188"/>
      <c r="Q948" s="188"/>
    </row>
    <row r="949" spans="1:17" hidden="1" x14ac:dyDescent="0.25"/>
    <row r="950" spans="1:17" ht="55.5" hidden="1" customHeight="1" x14ac:dyDescent="0.25">
      <c r="A950" s="871" t="s">
        <v>188</v>
      </c>
      <c r="B950" s="871"/>
      <c r="C950" s="871"/>
      <c r="D950" s="871"/>
      <c r="E950" s="871"/>
      <c r="F950" s="871"/>
      <c r="G950" s="871"/>
      <c r="H950" s="871"/>
      <c r="I950" s="871"/>
      <c r="J950" s="871"/>
    </row>
    <row r="951" spans="1:17" hidden="1" x14ac:dyDescent="0.25">
      <c r="A951" s="17"/>
      <c r="B951" s="11"/>
      <c r="C951" s="17"/>
      <c r="D951" s="17"/>
      <c r="E951" s="17"/>
      <c r="F951" s="17"/>
    </row>
    <row r="952" spans="1:17" hidden="1" x14ac:dyDescent="0.25">
      <c r="A952" s="861" t="s">
        <v>122</v>
      </c>
      <c r="B952" s="861"/>
      <c r="C952" s="861"/>
      <c r="D952" s="861"/>
      <c r="E952" s="861"/>
      <c r="F952" s="861"/>
      <c r="G952" s="861"/>
      <c r="H952" s="861"/>
      <c r="I952" s="861"/>
      <c r="J952" s="861"/>
      <c r="K952" s="124"/>
    </row>
    <row r="953" spans="1:17" hidden="1" x14ac:dyDescent="0.25">
      <c r="A953" s="23"/>
      <c r="B953" s="11"/>
      <c r="C953" s="17"/>
      <c r="D953" s="17"/>
      <c r="E953" s="17"/>
      <c r="F953" s="17"/>
      <c r="I953" s="850" t="s">
        <v>172</v>
      </c>
      <c r="J953" s="850"/>
    </row>
    <row r="954" spans="1:17" ht="116.25" hidden="1" x14ac:dyDescent="0.25">
      <c r="A954" s="167" t="s">
        <v>24</v>
      </c>
      <c r="B954" s="167" t="s">
        <v>46</v>
      </c>
      <c r="C954" s="167" t="s">
        <v>53</v>
      </c>
      <c r="D954" s="167" t="s">
        <v>54</v>
      </c>
      <c r="F954" s="17"/>
      <c r="I954" s="133" t="s">
        <v>115</v>
      </c>
      <c r="J954" s="133" t="s">
        <v>173</v>
      </c>
    </row>
    <row r="955" spans="1:17" hidden="1" x14ac:dyDescent="0.25">
      <c r="A955" s="113">
        <v>1</v>
      </c>
      <c r="B955" s="113">
        <v>2</v>
      </c>
      <c r="C955" s="113">
        <v>3</v>
      </c>
      <c r="D955" s="113">
        <v>4</v>
      </c>
      <c r="E955" s="78"/>
      <c r="F955" s="1"/>
      <c r="G955" s="78"/>
      <c r="H955" s="78"/>
      <c r="I955" s="133"/>
      <c r="J955" s="133"/>
    </row>
    <row r="956" spans="1:17" ht="45" hidden="1" x14ac:dyDescent="0.25">
      <c r="A956" s="171">
        <v>1</v>
      </c>
      <c r="B956" s="26" t="s">
        <v>47</v>
      </c>
      <c r="C956" s="171" t="s">
        <v>21</v>
      </c>
      <c r="D956" s="5">
        <f>D957</f>
        <v>0</v>
      </c>
      <c r="F956" s="17"/>
      <c r="I956" s="138">
        <f>I957</f>
        <v>0</v>
      </c>
      <c r="J956" s="138">
        <f>J957</f>
        <v>0</v>
      </c>
    </row>
    <row r="957" spans="1:17" s="78" customFormat="1" hidden="1" x14ac:dyDescent="0.25">
      <c r="A957" s="167" t="s">
        <v>29</v>
      </c>
      <c r="B957" s="10" t="s">
        <v>48</v>
      </c>
      <c r="C957" s="165">
        <f>J892+E898</f>
        <v>0</v>
      </c>
      <c r="D957" s="165"/>
      <c r="E957" s="67"/>
      <c r="F957" s="17"/>
      <c r="G957" s="67"/>
      <c r="H957" s="67"/>
      <c r="I957" s="138"/>
      <c r="J957" s="138"/>
      <c r="K957" s="74">
        <f>C957*0.22</f>
        <v>0</v>
      </c>
      <c r="L957" s="872" t="s">
        <v>114</v>
      </c>
      <c r="O957" s="188"/>
      <c r="P957" s="188"/>
      <c r="Q957" s="188"/>
    </row>
    <row r="958" spans="1:17" ht="45" hidden="1" x14ac:dyDescent="0.25">
      <c r="A958" s="171">
        <v>2</v>
      </c>
      <c r="B958" s="26" t="s">
        <v>49</v>
      </c>
      <c r="C958" s="171" t="s">
        <v>21</v>
      </c>
      <c r="D958" s="5">
        <f>D960+D961</f>
        <v>0</v>
      </c>
      <c r="F958" s="17"/>
      <c r="I958" s="138">
        <f>I960+I961+I962</f>
        <v>0</v>
      </c>
      <c r="J958" s="138">
        <f>J960+J961+J962</f>
        <v>0</v>
      </c>
      <c r="K958" s="74"/>
      <c r="L958" s="872"/>
    </row>
    <row r="959" spans="1:17" hidden="1" x14ac:dyDescent="0.25">
      <c r="A959" s="873" t="s">
        <v>35</v>
      </c>
      <c r="B959" s="10" t="s">
        <v>1</v>
      </c>
      <c r="C959" s="167"/>
      <c r="D959" s="165"/>
      <c r="F959" s="17"/>
      <c r="I959" s="138"/>
      <c r="J959" s="138"/>
      <c r="K959" s="74"/>
      <c r="L959" s="872"/>
      <c r="N959" s="27"/>
      <c r="O959" s="27"/>
      <c r="P959" s="27"/>
      <c r="Q959" s="27"/>
    </row>
    <row r="960" spans="1:17" ht="69.75" hidden="1" x14ac:dyDescent="0.25">
      <c r="A960" s="873"/>
      <c r="B960" s="10" t="s">
        <v>50</v>
      </c>
      <c r="C960" s="7">
        <f>C957</f>
        <v>0</v>
      </c>
      <c r="D960" s="165"/>
      <c r="F960" s="17"/>
      <c r="I960" s="138"/>
      <c r="J960" s="138"/>
      <c r="K960" s="74">
        <f>C960*0.029</f>
        <v>0</v>
      </c>
      <c r="L960" s="872"/>
      <c r="N960" s="27"/>
      <c r="O960" s="27"/>
      <c r="P960" s="27"/>
      <c r="Q960" s="27"/>
    </row>
    <row r="961" spans="1:17" ht="69.75" hidden="1" x14ac:dyDescent="0.25">
      <c r="A961" s="167" t="s">
        <v>37</v>
      </c>
      <c r="B961" s="10" t="s">
        <v>51</v>
      </c>
      <c r="C961" s="165">
        <f>C957</f>
        <v>0</v>
      </c>
      <c r="D961" s="165"/>
      <c r="F961" s="17"/>
      <c r="I961" s="138"/>
      <c r="J961" s="138"/>
      <c r="K961" s="74">
        <f>C961*0.002</f>
        <v>0</v>
      </c>
      <c r="L961" s="872"/>
      <c r="N961" s="27"/>
      <c r="O961" s="27"/>
      <c r="P961" s="27"/>
      <c r="Q961" s="27"/>
    </row>
    <row r="962" spans="1:17" ht="67.5" hidden="1" x14ac:dyDescent="0.25">
      <c r="A962" s="171">
        <v>3</v>
      </c>
      <c r="B962" s="26" t="s">
        <v>52</v>
      </c>
      <c r="C962" s="165">
        <f>C957</f>
        <v>0</v>
      </c>
      <c r="D962" s="165"/>
      <c r="F962" s="17"/>
      <c r="I962" s="138"/>
      <c r="J962" s="138"/>
      <c r="K962" s="74">
        <f>C962*0.051</f>
        <v>0</v>
      </c>
      <c r="L962" s="872"/>
      <c r="N962" s="27"/>
      <c r="O962" s="27"/>
      <c r="P962" s="27"/>
      <c r="Q962" s="27"/>
    </row>
    <row r="963" spans="1:17" hidden="1" x14ac:dyDescent="0.25">
      <c r="A963" s="171">
        <v>4</v>
      </c>
      <c r="B963" s="26" t="s">
        <v>106</v>
      </c>
      <c r="C963" s="165"/>
      <c r="D963" s="165"/>
      <c r="F963" s="17"/>
      <c r="I963" s="138"/>
      <c r="J963" s="138"/>
      <c r="N963" s="27"/>
      <c r="O963" s="27"/>
      <c r="P963" s="27"/>
      <c r="Q963" s="27"/>
    </row>
    <row r="964" spans="1:17" hidden="1" x14ac:dyDescent="0.25">
      <c r="A964" s="144"/>
      <c r="B964" s="145" t="s">
        <v>20</v>
      </c>
      <c r="C964" s="144" t="s">
        <v>21</v>
      </c>
      <c r="D964" s="146">
        <f>D962+D958+D956+D963</f>
        <v>0</v>
      </c>
      <c r="F964" s="17"/>
      <c r="I964" s="135">
        <f>I963+I962+I958+I956</f>
        <v>0</v>
      </c>
      <c r="J964" s="135">
        <f>J963+J962+J958+J956</f>
        <v>0</v>
      </c>
      <c r="N964" s="27"/>
      <c r="O964" s="27"/>
      <c r="P964" s="27"/>
      <c r="Q964" s="27"/>
    </row>
    <row r="965" spans="1:17" hidden="1" x14ac:dyDescent="0.25"/>
    <row r="966" spans="1:17" ht="53.25" hidden="1" customHeight="1" x14ac:dyDescent="0.25">
      <c r="A966" s="869" t="s">
        <v>187</v>
      </c>
      <c r="B966" s="869"/>
      <c r="C966" s="869"/>
      <c r="D966" s="869"/>
      <c r="E966" s="869"/>
      <c r="F966" s="869"/>
      <c r="G966" s="869"/>
      <c r="H966" s="869"/>
      <c r="I966" s="869"/>
      <c r="J966" s="869"/>
    </row>
    <row r="967" spans="1:17" hidden="1" x14ac:dyDescent="0.25"/>
    <row r="968" spans="1:17" hidden="1" x14ac:dyDescent="0.25">
      <c r="A968" s="868" t="s">
        <v>162</v>
      </c>
      <c r="B968" s="868"/>
      <c r="C968" s="868"/>
      <c r="D968" s="868"/>
      <c r="E968" s="868"/>
      <c r="F968" s="868"/>
      <c r="G968" s="868"/>
      <c r="H968" s="868"/>
      <c r="I968" s="868"/>
      <c r="J968" s="868"/>
      <c r="K968" s="126"/>
    </row>
    <row r="969" spans="1:17" hidden="1" x14ac:dyDescent="0.25">
      <c r="A969" s="174"/>
      <c r="B969" s="174"/>
      <c r="C969" s="174"/>
      <c r="D969" s="174"/>
      <c r="E969" s="174"/>
      <c r="F969" s="174"/>
      <c r="G969" s="174"/>
      <c r="H969" s="174"/>
      <c r="I969" s="850" t="s">
        <v>172</v>
      </c>
      <c r="J969" s="850"/>
    </row>
    <row r="970" spans="1:17" ht="69.75" hidden="1" x14ac:dyDescent="0.25">
      <c r="A970" s="14" t="s">
        <v>24</v>
      </c>
      <c r="B970" s="14" t="s">
        <v>14</v>
      </c>
      <c r="C970" s="167" t="s">
        <v>132</v>
      </c>
      <c r="D970" s="167" t="s">
        <v>133</v>
      </c>
      <c r="E970" s="167" t="s">
        <v>109</v>
      </c>
      <c r="G970" s="174"/>
      <c r="H970" s="174"/>
      <c r="I970" s="133" t="s">
        <v>115</v>
      </c>
      <c r="J970" s="133" t="s">
        <v>173</v>
      </c>
      <c r="K970" s="120"/>
    </row>
    <row r="971" spans="1:17" hidden="1" x14ac:dyDescent="0.25">
      <c r="A971" s="91">
        <v>1</v>
      </c>
      <c r="B971" s="91">
        <v>2</v>
      </c>
      <c r="C971" s="113">
        <v>3</v>
      </c>
      <c r="D971" s="113">
        <v>4</v>
      </c>
      <c r="E971" s="113">
        <v>5</v>
      </c>
      <c r="G971" s="174"/>
      <c r="H971" s="174"/>
      <c r="I971" s="138"/>
      <c r="J971" s="138"/>
    </row>
    <row r="972" spans="1:17" ht="69.75" hidden="1" x14ac:dyDescent="0.25">
      <c r="A972" s="84">
        <v>1</v>
      </c>
      <c r="B972" s="101" t="s">
        <v>166</v>
      </c>
      <c r="C972" s="165"/>
      <c r="D972" s="77" t="e">
        <f>E972/C972*100</f>
        <v>#DIV/0!</v>
      </c>
      <c r="E972" s="85"/>
      <c r="G972" s="86"/>
      <c r="H972" s="87"/>
      <c r="I972" s="138"/>
      <c r="J972" s="138"/>
    </row>
    <row r="973" spans="1:17" ht="93" hidden="1" x14ac:dyDescent="0.25">
      <c r="A973" s="84">
        <v>2</v>
      </c>
      <c r="B973" s="101" t="s">
        <v>164</v>
      </c>
      <c r="C973" s="165"/>
      <c r="D973" s="77" t="e">
        <f>E973/C973*100</f>
        <v>#DIV/0!</v>
      </c>
      <c r="E973" s="85"/>
      <c r="G973" s="86"/>
      <c r="H973" s="87"/>
      <c r="I973" s="138"/>
      <c r="J973" s="138"/>
    </row>
    <row r="974" spans="1:17" ht="93" hidden="1" x14ac:dyDescent="0.25">
      <c r="A974" s="84">
        <v>3</v>
      </c>
      <c r="B974" s="101" t="s">
        <v>165</v>
      </c>
      <c r="C974" s="165"/>
      <c r="D974" s="77" t="e">
        <f>E974/C974*100</f>
        <v>#DIV/0!</v>
      </c>
      <c r="E974" s="85"/>
      <c r="G974" s="86"/>
      <c r="H974" s="87"/>
      <c r="I974" s="138"/>
      <c r="J974" s="138"/>
    </row>
    <row r="975" spans="1:17" hidden="1" x14ac:dyDescent="0.25">
      <c r="A975" s="147"/>
      <c r="B975" s="145" t="s">
        <v>20</v>
      </c>
      <c r="C975" s="148"/>
      <c r="D975" s="149"/>
      <c r="E975" s="146">
        <f>E972</f>
        <v>0</v>
      </c>
      <c r="G975" s="174"/>
      <c r="H975" s="174"/>
      <c r="I975" s="135">
        <f>I972</f>
        <v>0</v>
      </c>
      <c r="J975" s="135">
        <f>J972</f>
        <v>0</v>
      </c>
    </row>
    <row r="976" spans="1:17" hidden="1" x14ac:dyDescent="0.25"/>
    <row r="977" spans="1:20" ht="35.25" hidden="1" customHeight="1" x14ac:dyDescent="0.25">
      <c r="A977" s="869" t="s">
        <v>186</v>
      </c>
      <c r="B977" s="869"/>
      <c r="C977" s="869"/>
      <c r="D977" s="869"/>
      <c r="E977" s="869"/>
      <c r="F977" s="869"/>
      <c r="G977" s="869"/>
      <c r="H977" s="869"/>
      <c r="I977" s="869"/>
      <c r="J977" s="869"/>
    </row>
    <row r="978" spans="1:20" hidden="1" x14ac:dyDescent="0.25"/>
    <row r="979" spans="1:20" hidden="1" x14ac:dyDescent="0.25">
      <c r="A979" s="861" t="s">
        <v>131</v>
      </c>
      <c r="B979" s="861"/>
      <c r="C979" s="861"/>
      <c r="D979" s="861"/>
      <c r="E979" s="861"/>
      <c r="F979" s="861"/>
      <c r="G979" s="861"/>
      <c r="H979" s="861"/>
      <c r="I979" s="861"/>
      <c r="J979" s="861"/>
      <c r="K979" s="126"/>
    </row>
    <row r="980" spans="1:20" hidden="1" x14ac:dyDescent="0.35">
      <c r="A980" s="870"/>
      <c r="B980" s="870"/>
      <c r="C980" s="870"/>
      <c r="D980" s="870"/>
      <c r="E980" s="870"/>
      <c r="F980" s="17"/>
      <c r="G980" s="12"/>
      <c r="H980" s="12"/>
      <c r="I980" s="850" t="s">
        <v>172</v>
      </c>
      <c r="J980" s="850"/>
    </row>
    <row r="981" spans="1:20" s="12" customFormat="1" ht="93" hidden="1" x14ac:dyDescent="0.35">
      <c r="A981" s="167" t="s">
        <v>24</v>
      </c>
      <c r="B981" s="167" t="s">
        <v>14</v>
      </c>
      <c r="C981" s="167" t="s">
        <v>58</v>
      </c>
      <c r="D981" s="167" t="s">
        <v>55</v>
      </c>
      <c r="E981" s="167" t="s">
        <v>7</v>
      </c>
      <c r="I981" s="133" t="s">
        <v>115</v>
      </c>
      <c r="J981" s="133" t="s">
        <v>173</v>
      </c>
      <c r="K981" s="81"/>
      <c r="L981" s="36"/>
      <c r="M981" s="36"/>
      <c r="O981" s="189"/>
      <c r="P981" s="196"/>
      <c r="Q981" s="196"/>
      <c r="R981" s="92"/>
      <c r="S981" s="92"/>
      <c r="T981" s="92"/>
    </row>
    <row r="982" spans="1:20" s="12" customFormat="1" hidden="1" x14ac:dyDescent="0.35">
      <c r="A982" s="113">
        <v>1</v>
      </c>
      <c r="B982" s="113">
        <v>2</v>
      </c>
      <c r="C982" s="113">
        <v>3</v>
      </c>
      <c r="D982" s="113">
        <v>4</v>
      </c>
      <c r="E982" s="113">
        <v>5</v>
      </c>
      <c r="F982" s="97"/>
      <c r="G982" s="97"/>
      <c r="H982" s="97"/>
      <c r="I982" s="138"/>
      <c r="J982" s="138"/>
      <c r="K982" s="16"/>
      <c r="L982" s="36"/>
      <c r="M982" s="36"/>
      <c r="O982" s="189"/>
      <c r="P982" s="196"/>
      <c r="Q982" s="196"/>
      <c r="R982" s="92"/>
      <c r="S982" s="92"/>
      <c r="T982" s="92"/>
    </row>
    <row r="983" spans="1:20" s="12" customFormat="1" hidden="1" x14ac:dyDescent="0.35">
      <c r="A983" s="167">
        <v>1</v>
      </c>
      <c r="B983" s="10" t="s">
        <v>56</v>
      </c>
      <c r="C983" s="94">
        <f>C985</f>
        <v>0</v>
      </c>
      <c r="D983" s="14">
        <f>D985</f>
        <v>1.5</v>
      </c>
      <c r="E983" s="94">
        <f>E985</f>
        <v>0</v>
      </c>
      <c r="I983" s="138">
        <f>I985</f>
        <v>0</v>
      </c>
      <c r="J983" s="138">
        <f>J985</f>
        <v>0</v>
      </c>
      <c r="K983" s="16"/>
      <c r="L983" s="36"/>
      <c r="M983" s="36"/>
      <c r="O983" s="189"/>
      <c r="P983" s="196"/>
      <c r="Q983" s="196"/>
      <c r="R983" s="92"/>
      <c r="S983" s="92"/>
      <c r="T983" s="92"/>
    </row>
    <row r="984" spans="1:20" s="97" customFormat="1" hidden="1" x14ac:dyDescent="0.35">
      <c r="A984" s="167"/>
      <c r="B984" s="10" t="s">
        <v>57</v>
      </c>
      <c r="C984" s="165"/>
      <c r="D984" s="167"/>
      <c r="E984" s="165"/>
      <c r="F984" s="12"/>
      <c r="G984" s="12"/>
      <c r="H984" s="12"/>
      <c r="I984" s="138"/>
      <c r="J984" s="138"/>
      <c r="K984" s="98"/>
      <c r="L984" s="99"/>
      <c r="M984" s="99"/>
      <c r="O984" s="190"/>
      <c r="P984" s="197"/>
      <c r="Q984" s="197"/>
      <c r="R984" s="100"/>
      <c r="S984" s="100"/>
      <c r="T984" s="100"/>
    </row>
    <row r="985" spans="1:20" s="12" customFormat="1" hidden="1" x14ac:dyDescent="0.35">
      <c r="A985" s="167"/>
      <c r="B985" s="10" t="s">
        <v>130</v>
      </c>
      <c r="C985" s="165"/>
      <c r="D985" s="167">
        <v>1.5</v>
      </c>
      <c r="E985" s="165"/>
      <c r="I985" s="138"/>
      <c r="J985" s="138"/>
      <c r="K985" s="16" t="s">
        <v>193</v>
      </c>
      <c r="L985" s="36"/>
      <c r="M985" s="36"/>
      <c r="O985" s="189"/>
      <c r="P985" s="196"/>
      <c r="Q985" s="196"/>
      <c r="R985" s="92"/>
      <c r="S985" s="92"/>
      <c r="T985" s="92"/>
    </row>
    <row r="986" spans="1:20" s="12" customFormat="1" hidden="1" x14ac:dyDescent="0.35">
      <c r="A986" s="144"/>
      <c r="B986" s="145" t="s">
        <v>20</v>
      </c>
      <c r="C986" s="144" t="s">
        <v>21</v>
      </c>
      <c r="D986" s="144" t="s">
        <v>21</v>
      </c>
      <c r="E986" s="146">
        <f>E983</f>
        <v>0</v>
      </c>
      <c r="I986" s="135">
        <f>I983</f>
        <v>0</v>
      </c>
      <c r="J986" s="135">
        <f>J983</f>
        <v>0</v>
      </c>
      <c r="K986" s="16"/>
      <c r="L986" s="36"/>
      <c r="M986" s="36"/>
      <c r="O986" s="189"/>
      <c r="P986" s="196"/>
      <c r="Q986" s="196"/>
      <c r="R986" s="92"/>
      <c r="S986" s="92"/>
      <c r="T986" s="92"/>
    </row>
    <row r="987" spans="1:20" s="12" customFormat="1" hidden="1" x14ac:dyDescent="0.35">
      <c r="A987" s="28"/>
      <c r="B987" s="29"/>
      <c r="C987" s="28"/>
      <c r="D987" s="28"/>
      <c r="E987" s="17"/>
      <c r="F987" s="17"/>
      <c r="K987" s="16"/>
      <c r="L987" s="36"/>
      <c r="M987" s="36"/>
      <c r="O987" s="189"/>
      <c r="P987" s="196"/>
      <c r="Q987" s="196"/>
      <c r="R987" s="92"/>
      <c r="S987" s="92"/>
      <c r="T987" s="92"/>
    </row>
    <row r="988" spans="1:20" s="12" customFormat="1" hidden="1" x14ac:dyDescent="0.35">
      <c r="A988" s="28"/>
      <c r="B988" s="29"/>
      <c r="C988" s="28"/>
      <c r="D988" s="28"/>
      <c r="E988" s="17"/>
      <c r="F988" s="17"/>
      <c r="K988" s="16"/>
      <c r="L988" s="36"/>
      <c r="M988" s="36"/>
      <c r="O988" s="189"/>
      <c r="P988" s="196"/>
      <c r="Q988" s="196"/>
      <c r="R988" s="92"/>
      <c r="S988" s="92"/>
      <c r="T988" s="92"/>
    </row>
    <row r="989" spans="1:20" s="12" customFormat="1" hidden="1" x14ac:dyDescent="0.35">
      <c r="A989" s="28"/>
      <c r="B989" s="29"/>
      <c r="C989" s="28"/>
      <c r="D989" s="28"/>
      <c r="E989" s="17"/>
      <c r="F989" s="17"/>
      <c r="I989" s="850" t="s">
        <v>172</v>
      </c>
      <c r="J989" s="850"/>
      <c r="K989" s="16"/>
      <c r="L989" s="36"/>
      <c r="M989" s="36"/>
      <c r="O989" s="189"/>
      <c r="P989" s="196"/>
      <c r="Q989" s="196"/>
      <c r="R989" s="92"/>
      <c r="S989" s="92"/>
      <c r="T989" s="92"/>
    </row>
    <row r="990" spans="1:20" s="12" customFormat="1" ht="116.25" hidden="1" x14ac:dyDescent="0.35">
      <c r="A990" s="168" t="s">
        <v>24</v>
      </c>
      <c r="B990" s="167" t="s">
        <v>14</v>
      </c>
      <c r="C990" s="168" t="s">
        <v>125</v>
      </c>
      <c r="D990" s="167" t="s">
        <v>55</v>
      </c>
      <c r="E990" s="167" t="s">
        <v>161</v>
      </c>
      <c r="I990" s="133" t="s">
        <v>115</v>
      </c>
      <c r="J990" s="133" t="s">
        <v>173</v>
      </c>
      <c r="K990" s="16"/>
      <c r="L990" s="36"/>
      <c r="M990" s="36"/>
      <c r="O990" s="189"/>
      <c r="P990" s="196"/>
      <c r="Q990" s="196"/>
      <c r="R990" s="92"/>
      <c r="S990" s="92"/>
      <c r="T990" s="92"/>
    </row>
    <row r="991" spans="1:20" s="12" customFormat="1" hidden="1" x14ac:dyDescent="0.35">
      <c r="A991" s="113">
        <v>1</v>
      </c>
      <c r="B991" s="113">
        <v>2</v>
      </c>
      <c r="C991" s="113">
        <v>3</v>
      </c>
      <c r="D991" s="113">
        <v>4</v>
      </c>
      <c r="E991" s="113">
        <v>5</v>
      </c>
      <c r="F991" s="97"/>
      <c r="G991" s="97"/>
      <c r="H991" s="97"/>
      <c r="I991" s="134"/>
      <c r="J991" s="134"/>
      <c r="K991" s="16"/>
      <c r="L991" s="36"/>
      <c r="M991" s="36"/>
      <c r="O991" s="189"/>
      <c r="P991" s="196"/>
      <c r="Q991" s="196"/>
      <c r="R991" s="92"/>
      <c r="S991" s="92"/>
      <c r="T991" s="92"/>
    </row>
    <row r="992" spans="1:20" s="12" customFormat="1" hidden="1" x14ac:dyDescent="0.35">
      <c r="A992" s="13">
        <v>1</v>
      </c>
      <c r="B992" s="95" t="s">
        <v>126</v>
      </c>
      <c r="C992" s="165" t="s">
        <v>12</v>
      </c>
      <c r="D992" s="165" t="s">
        <v>12</v>
      </c>
      <c r="E992" s="165">
        <f>E996</f>
        <v>0</v>
      </c>
      <c r="I992" s="135">
        <f>I993</f>
        <v>0</v>
      </c>
      <c r="J992" s="135">
        <f>J993</f>
        <v>0</v>
      </c>
      <c r="K992" s="16"/>
      <c r="L992" s="36"/>
      <c r="M992" s="36"/>
      <c r="O992" s="189"/>
      <c r="P992" s="196"/>
      <c r="Q992" s="196"/>
      <c r="R992" s="92"/>
      <c r="S992" s="92"/>
      <c r="T992" s="92"/>
    </row>
    <row r="993" spans="1:20" s="97" customFormat="1" ht="46.5" hidden="1" x14ac:dyDescent="0.35">
      <c r="A993" s="165"/>
      <c r="B993" s="95" t="s">
        <v>127</v>
      </c>
      <c r="C993" s="165">
        <f>C996</f>
        <v>0</v>
      </c>
      <c r="D993" s="165">
        <f>D996</f>
        <v>2.2000000000000002</v>
      </c>
      <c r="E993" s="165">
        <f>E996</f>
        <v>0</v>
      </c>
      <c r="F993" s="12"/>
      <c r="G993" s="12"/>
      <c r="H993" s="12"/>
      <c r="I993" s="135">
        <f>I996</f>
        <v>0</v>
      </c>
      <c r="J993" s="135">
        <f>J996</f>
        <v>0</v>
      </c>
      <c r="K993" s="98"/>
      <c r="L993" s="99"/>
      <c r="M993" s="99"/>
      <c r="O993" s="190"/>
      <c r="P993" s="197"/>
      <c r="Q993" s="197"/>
      <c r="R993" s="100"/>
      <c r="S993" s="100"/>
      <c r="T993" s="100"/>
    </row>
    <row r="994" spans="1:20" s="12" customFormat="1" hidden="1" x14ac:dyDescent="0.35">
      <c r="A994" s="867"/>
      <c r="B994" s="95" t="s">
        <v>116</v>
      </c>
      <c r="C994" s="867"/>
      <c r="D994" s="867"/>
      <c r="E994" s="867"/>
      <c r="I994" s="138"/>
      <c r="J994" s="138"/>
      <c r="K994" s="16"/>
      <c r="L994" s="36"/>
      <c r="M994" s="36"/>
      <c r="O994" s="189"/>
      <c r="P994" s="196"/>
      <c r="Q994" s="196"/>
      <c r="R994" s="92"/>
      <c r="S994" s="92"/>
      <c r="T994" s="92"/>
    </row>
    <row r="995" spans="1:20" s="12" customFormat="1" hidden="1" x14ac:dyDescent="0.35">
      <c r="A995" s="867"/>
      <c r="B995" s="95" t="s">
        <v>128</v>
      </c>
      <c r="C995" s="867"/>
      <c r="D995" s="867"/>
      <c r="E995" s="867"/>
      <c r="I995" s="138"/>
      <c r="J995" s="138"/>
      <c r="K995" s="16"/>
      <c r="L995" s="36"/>
      <c r="M995" s="36"/>
      <c r="O995" s="189"/>
      <c r="P995" s="196"/>
      <c r="Q995" s="196"/>
      <c r="R995" s="92"/>
      <c r="S995" s="92"/>
      <c r="T995" s="92"/>
    </row>
    <row r="996" spans="1:20" s="12" customFormat="1" hidden="1" x14ac:dyDescent="0.35">
      <c r="A996" s="165"/>
      <c r="B996" s="95" t="s">
        <v>129</v>
      </c>
      <c r="C996" s="165">
        <f>E996/D996*100</f>
        <v>0</v>
      </c>
      <c r="D996" s="165">
        <v>2.2000000000000002</v>
      </c>
      <c r="E996" s="165"/>
      <c r="I996" s="138"/>
      <c r="J996" s="138"/>
      <c r="K996" s="16"/>
      <c r="L996" s="36"/>
      <c r="M996" s="36"/>
      <c r="O996" s="189"/>
      <c r="P996" s="196"/>
      <c r="Q996" s="196"/>
      <c r="R996" s="92"/>
      <c r="S996" s="92"/>
      <c r="T996" s="92"/>
    </row>
    <row r="997" spans="1:20" s="12" customFormat="1" hidden="1" x14ac:dyDescent="0.35">
      <c r="A997" s="146"/>
      <c r="B997" s="146" t="s">
        <v>20</v>
      </c>
      <c r="C997" s="146"/>
      <c r="D997" s="146" t="s">
        <v>21</v>
      </c>
      <c r="E997" s="146">
        <f>E992</f>
        <v>0</v>
      </c>
      <c r="I997" s="135">
        <f>I992</f>
        <v>0</v>
      </c>
      <c r="J997" s="135">
        <f>J992</f>
        <v>0</v>
      </c>
      <c r="K997" s="16"/>
      <c r="L997" s="36"/>
      <c r="M997" s="36"/>
      <c r="O997" s="189"/>
      <c r="P997" s="196"/>
      <c r="Q997" s="196"/>
      <c r="R997" s="92"/>
      <c r="S997" s="92"/>
      <c r="T997" s="92"/>
    </row>
    <row r="998" spans="1:20" s="12" customFormat="1" hidden="1" x14ac:dyDescent="0.3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16"/>
      <c r="L998" s="36"/>
      <c r="M998" s="36"/>
      <c r="O998" s="189"/>
      <c r="P998" s="196"/>
      <c r="Q998" s="196"/>
      <c r="R998" s="92"/>
      <c r="S998" s="92"/>
      <c r="T998" s="92"/>
    </row>
    <row r="999" spans="1:20" s="12" customFormat="1" ht="52.5" hidden="1" customHeight="1" x14ac:dyDescent="0.35">
      <c r="A999" s="863" t="s">
        <v>185</v>
      </c>
      <c r="B999" s="863"/>
      <c r="C999" s="863"/>
      <c r="D999" s="863"/>
      <c r="E999" s="863"/>
      <c r="F999" s="863"/>
      <c r="G999" s="863"/>
      <c r="H999" s="863"/>
      <c r="I999" s="863"/>
      <c r="J999" s="863"/>
      <c r="K999" s="16"/>
      <c r="L999" s="36"/>
      <c r="M999" s="36"/>
      <c r="O999" s="189"/>
      <c r="P999" s="196"/>
      <c r="Q999" s="196"/>
      <c r="R999" s="92"/>
      <c r="S999" s="92"/>
      <c r="T999" s="92"/>
    </row>
    <row r="1000" spans="1:20" hidden="1" x14ac:dyDescent="0.25">
      <c r="A1000" s="173"/>
      <c r="B1000" s="173"/>
      <c r="C1000" s="173"/>
      <c r="D1000" s="173"/>
      <c r="E1000" s="173"/>
      <c r="F1000" s="173"/>
      <c r="G1000" s="173"/>
      <c r="H1000" s="173"/>
      <c r="I1000" s="173"/>
      <c r="J1000" s="173"/>
    </row>
    <row r="1001" spans="1:20" hidden="1" x14ac:dyDescent="0.25">
      <c r="A1001" s="861" t="s">
        <v>131</v>
      </c>
      <c r="B1001" s="861"/>
      <c r="C1001" s="861"/>
      <c r="D1001" s="861"/>
      <c r="E1001" s="861"/>
      <c r="F1001" s="861"/>
      <c r="G1001" s="861"/>
      <c r="H1001" s="861"/>
      <c r="I1001" s="861"/>
      <c r="J1001" s="861"/>
      <c r="K1001" s="123"/>
    </row>
    <row r="1002" spans="1:20" hidden="1" x14ac:dyDescent="0.25">
      <c r="I1002" s="850" t="s">
        <v>172</v>
      </c>
      <c r="J1002" s="850"/>
      <c r="K1002" s="173"/>
    </row>
    <row r="1003" spans="1:20" s="12" customFormat="1" ht="56.25" hidden="1" x14ac:dyDescent="0.35">
      <c r="A1003" s="14" t="s">
        <v>24</v>
      </c>
      <c r="B1003" s="14" t="s">
        <v>14</v>
      </c>
      <c r="C1003" s="14" t="s">
        <v>81</v>
      </c>
      <c r="D1003" s="67"/>
      <c r="E1003" s="67"/>
      <c r="F1003" s="67"/>
      <c r="G1003" s="67"/>
      <c r="H1003" s="67"/>
      <c r="I1003" s="133" t="s">
        <v>115</v>
      </c>
      <c r="J1003" s="133" t="s">
        <v>173</v>
      </c>
      <c r="K1003" s="81"/>
      <c r="L1003" s="36"/>
      <c r="M1003" s="36"/>
      <c r="O1003" s="189"/>
      <c r="P1003" s="196"/>
      <c r="Q1003" s="196"/>
      <c r="R1003" s="92"/>
      <c r="S1003" s="92"/>
      <c r="T1003" s="92"/>
    </row>
    <row r="1004" spans="1:20" hidden="1" x14ac:dyDescent="0.25">
      <c r="A1004" s="91">
        <v>1</v>
      </c>
      <c r="B1004" s="91">
        <v>2</v>
      </c>
      <c r="C1004" s="91">
        <v>3</v>
      </c>
      <c r="D1004" s="78"/>
      <c r="E1004" s="78"/>
      <c r="F1004" s="78"/>
      <c r="G1004" s="78"/>
      <c r="H1004" s="78"/>
      <c r="I1004" s="140"/>
      <c r="J1004" s="140"/>
    </row>
    <row r="1005" spans="1:20" hidden="1" x14ac:dyDescent="0.25">
      <c r="A1005" s="14">
        <v>1</v>
      </c>
      <c r="B1005" s="101" t="s">
        <v>82</v>
      </c>
      <c r="C1005" s="102">
        <f>C1006+C1007+C1008+C1009</f>
        <v>0</v>
      </c>
      <c r="I1005" s="135">
        <f>I1006+I1007+I1008+I1009</f>
        <v>0</v>
      </c>
      <c r="J1005" s="135">
        <f>J1006+J1007+J1008+J1009</f>
        <v>0</v>
      </c>
    </row>
    <row r="1006" spans="1:20" s="78" customFormat="1" hidden="1" x14ac:dyDescent="0.25">
      <c r="A1006" s="14"/>
      <c r="B1006" s="101"/>
      <c r="C1006" s="94"/>
      <c r="D1006" s="67"/>
      <c r="E1006" s="67"/>
      <c r="F1006" s="67"/>
      <c r="G1006" s="67"/>
      <c r="H1006" s="67"/>
      <c r="I1006" s="140"/>
      <c r="J1006" s="140"/>
      <c r="K1006" s="79"/>
      <c r="O1006" s="188"/>
      <c r="P1006" s="188"/>
      <c r="Q1006" s="188"/>
    </row>
    <row r="1007" spans="1:20" hidden="1" x14ac:dyDescent="0.25">
      <c r="A1007" s="14"/>
      <c r="B1007" s="101"/>
      <c r="C1007" s="94"/>
      <c r="I1007" s="140"/>
      <c r="J1007" s="140"/>
    </row>
    <row r="1008" spans="1:20" hidden="1" x14ac:dyDescent="0.25">
      <c r="A1008" s="14"/>
      <c r="B1008" s="101"/>
      <c r="C1008" s="94"/>
      <c r="I1008" s="140"/>
      <c r="J1008" s="140"/>
    </row>
    <row r="1009" spans="1:20" hidden="1" x14ac:dyDescent="0.25">
      <c r="A1009" s="14"/>
      <c r="B1009" s="101"/>
      <c r="C1009" s="94"/>
      <c r="I1009" s="140"/>
      <c r="J1009" s="140"/>
    </row>
    <row r="1010" spans="1:20" hidden="1" x14ac:dyDescent="0.25">
      <c r="A1010" s="144"/>
      <c r="B1010" s="145" t="s">
        <v>20</v>
      </c>
      <c r="C1010" s="146">
        <f>C1005</f>
        <v>0</v>
      </c>
      <c r="I1010" s="135">
        <f>I1005</f>
        <v>0</v>
      </c>
      <c r="J1010" s="135">
        <f>J1005</f>
        <v>0</v>
      </c>
    </row>
    <row r="1011" spans="1:20" hidden="1" x14ac:dyDescent="0.25"/>
    <row r="1012" spans="1:20" hidden="1" x14ac:dyDescent="0.25">
      <c r="A1012" s="863" t="s">
        <v>184</v>
      </c>
      <c r="B1012" s="863"/>
      <c r="C1012" s="863"/>
      <c r="D1012" s="863"/>
      <c r="E1012" s="863"/>
      <c r="F1012" s="863"/>
      <c r="G1012" s="863"/>
      <c r="H1012" s="863"/>
      <c r="I1012" s="863"/>
      <c r="J1012" s="863"/>
    </row>
    <row r="1013" spans="1:20" hidden="1" x14ac:dyDescent="0.25">
      <c r="A1013" s="173"/>
      <c r="B1013" s="173"/>
      <c r="C1013" s="173"/>
      <c r="D1013" s="173"/>
      <c r="E1013" s="173"/>
      <c r="F1013" s="173"/>
      <c r="G1013" s="173"/>
      <c r="H1013" s="173"/>
      <c r="I1013" s="173"/>
      <c r="J1013" s="173"/>
    </row>
    <row r="1014" spans="1:20" hidden="1" x14ac:dyDescent="0.25">
      <c r="A1014" s="861" t="s">
        <v>131</v>
      </c>
      <c r="B1014" s="861"/>
      <c r="C1014" s="861"/>
      <c r="D1014" s="861"/>
      <c r="E1014" s="861"/>
      <c r="F1014" s="861"/>
      <c r="G1014" s="861"/>
      <c r="H1014" s="861"/>
      <c r="I1014" s="861"/>
      <c r="J1014" s="861"/>
      <c r="K1014" s="123"/>
    </row>
    <row r="1015" spans="1:20" hidden="1" x14ac:dyDescent="0.25">
      <c r="I1015" s="850" t="s">
        <v>172</v>
      </c>
      <c r="J1015" s="850"/>
      <c r="K1015" s="173"/>
    </row>
    <row r="1016" spans="1:20" s="12" customFormat="1" ht="56.25" hidden="1" x14ac:dyDescent="0.35">
      <c r="A1016" s="14" t="s">
        <v>24</v>
      </c>
      <c r="B1016" s="14" t="s">
        <v>14</v>
      </c>
      <c r="C1016" s="14" t="s">
        <v>81</v>
      </c>
      <c r="D1016" s="67"/>
      <c r="E1016" s="67"/>
      <c r="F1016" s="67"/>
      <c r="G1016" s="67"/>
      <c r="H1016" s="67"/>
      <c r="I1016" s="133" t="s">
        <v>115</v>
      </c>
      <c r="J1016" s="133" t="s">
        <v>173</v>
      </c>
      <c r="K1016" s="81"/>
      <c r="L1016" s="36"/>
      <c r="M1016" s="36"/>
      <c r="O1016" s="189"/>
      <c r="P1016" s="196"/>
      <c r="Q1016" s="196"/>
      <c r="R1016" s="92"/>
      <c r="S1016" s="92"/>
      <c r="T1016" s="92"/>
    </row>
    <row r="1017" spans="1:20" hidden="1" x14ac:dyDescent="0.25">
      <c r="A1017" s="91">
        <v>1</v>
      </c>
      <c r="B1017" s="91">
        <v>2</v>
      </c>
      <c r="C1017" s="91">
        <v>3</v>
      </c>
      <c r="D1017" s="78"/>
      <c r="E1017" s="78"/>
      <c r="F1017" s="78"/>
      <c r="G1017" s="78"/>
      <c r="H1017" s="78"/>
      <c r="I1017" s="140"/>
      <c r="J1017" s="140"/>
    </row>
    <row r="1018" spans="1:20" hidden="1" x14ac:dyDescent="0.25">
      <c r="A1018" s="14">
        <v>1</v>
      </c>
      <c r="B1018" s="101"/>
      <c r="C1018" s="102"/>
      <c r="I1018" s="138"/>
      <c r="J1018" s="138"/>
    </row>
    <row r="1019" spans="1:20" s="78" customFormat="1" hidden="1" x14ac:dyDescent="0.25">
      <c r="A1019" s="14"/>
      <c r="B1019" s="101"/>
      <c r="C1019" s="94"/>
      <c r="D1019" s="67"/>
      <c r="E1019" s="67"/>
      <c r="F1019" s="67"/>
      <c r="G1019" s="67"/>
      <c r="H1019" s="67"/>
      <c r="I1019" s="140"/>
      <c r="J1019" s="140"/>
      <c r="K1019" s="79"/>
      <c r="O1019" s="188"/>
      <c r="P1019" s="188"/>
      <c r="Q1019" s="188"/>
    </row>
    <row r="1020" spans="1:20" hidden="1" x14ac:dyDescent="0.25">
      <c r="A1020" s="14"/>
      <c r="B1020" s="101"/>
      <c r="C1020" s="94"/>
      <c r="I1020" s="140"/>
      <c r="J1020" s="140"/>
    </row>
    <row r="1021" spans="1:20" hidden="1" x14ac:dyDescent="0.25">
      <c r="A1021" s="14"/>
      <c r="B1021" s="101"/>
      <c r="C1021" s="94"/>
      <c r="I1021" s="140"/>
      <c r="J1021" s="140"/>
    </row>
    <row r="1022" spans="1:20" hidden="1" x14ac:dyDescent="0.25">
      <c r="A1022" s="14"/>
      <c r="B1022" s="101"/>
      <c r="C1022" s="94"/>
      <c r="I1022" s="140"/>
      <c r="J1022" s="140"/>
    </row>
    <row r="1023" spans="1:20" hidden="1" x14ac:dyDescent="0.25">
      <c r="A1023" s="144"/>
      <c r="B1023" s="145" t="s">
        <v>20</v>
      </c>
      <c r="C1023" s="146">
        <f>SUM(C1018:C1022)</f>
        <v>0</v>
      </c>
      <c r="I1023" s="135">
        <f>SUM(I1018:I1022)</f>
        <v>0</v>
      </c>
      <c r="J1023" s="135">
        <f>SUM(J1018:J1022)</f>
        <v>0</v>
      </c>
    </row>
    <row r="1024" spans="1:20" hidden="1" x14ac:dyDescent="0.25"/>
    <row r="1025" spans="1:20" hidden="1" x14ac:dyDescent="0.25">
      <c r="A1025" s="861" t="s">
        <v>135</v>
      </c>
      <c r="B1025" s="861"/>
      <c r="C1025" s="861"/>
      <c r="D1025" s="861"/>
      <c r="E1025" s="861"/>
      <c r="F1025" s="861"/>
      <c r="G1025" s="861"/>
      <c r="H1025" s="861"/>
      <c r="I1025" s="861"/>
      <c r="J1025" s="861"/>
    </row>
    <row r="1026" spans="1:20" hidden="1" x14ac:dyDescent="0.25">
      <c r="I1026" s="850" t="s">
        <v>172</v>
      </c>
      <c r="J1026" s="850"/>
    </row>
    <row r="1027" spans="1:20" s="12" customFormat="1" ht="56.25" hidden="1" x14ac:dyDescent="0.35">
      <c r="A1027" s="14" t="s">
        <v>24</v>
      </c>
      <c r="B1027" s="14" t="s">
        <v>14</v>
      </c>
      <c r="C1027" s="14" t="s">
        <v>81</v>
      </c>
      <c r="D1027" s="67"/>
      <c r="E1027" s="67"/>
      <c r="F1027" s="67"/>
      <c r="G1027" s="67"/>
      <c r="H1027" s="67"/>
      <c r="I1027" s="133" t="s">
        <v>115</v>
      </c>
      <c r="J1027" s="133" t="s">
        <v>173</v>
      </c>
      <c r="K1027" s="81"/>
      <c r="L1027" s="36"/>
      <c r="M1027" s="36"/>
      <c r="O1027" s="189"/>
      <c r="P1027" s="196"/>
      <c r="Q1027" s="196"/>
      <c r="R1027" s="92"/>
      <c r="S1027" s="92"/>
      <c r="T1027" s="92"/>
    </row>
    <row r="1028" spans="1:20" hidden="1" x14ac:dyDescent="0.25">
      <c r="A1028" s="91">
        <v>1</v>
      </c>
      <c r="B1028" s="91">
        <v>2</v>
      </c>
      <c r="C1028" s="91">
        <v>3</v>
      </c>
      <c r="D1028" s="78"/>
      <c r="E1028" s="78"/>
      <c r="F1028" s="78"/>
      <c r="G1028" s="78"/>
      <c r="H1028" s="78"/>
      <c r="I1028" s="140"/>
      <c r="J1028" s="140"/>
    </row>
    <row r="1029" spans="1:20" hidden="1" x14ac:dyDescent="0.25">
      <c r="A1029" s="14">
        <v>1</v>
      </c>
      <c r="B1029" s="101"/>
      <c r="C1029" s="102"/>
      <c r="I1029" s="138"/>
      <c r="J1029" s="138"/>
    </row>
    <row r="1030" spans="1:20" s="78" customFormat="1" hidden="1" x14ac:dyDescent="0.25">
      <c r="A1030" s="14"/>
      <c r="B1030" s="101"/>
      <c r="C1030" s="94"/>
      <c r="D1030" s="67"/>
      <c r="E1030" s="67"/>
      <c r="F1030" s="67"/>
      <c r="G1030" s="67"/>
      <c r="H1030" s="67"/>
      <c r="I1030" s="140"/>
      <c r="J1030" s="140"/>
      <c r="K1030" s="79"/>
      <c r="O1030" s="188"/>
      <c r="P1030" s="188"/>
      <c r="Q1030" s="188"/>
    </row>
    <row r="1031" spans="1:20" hidden="1" x14ac:dyDescent="0.25">
      <c r="A1031" s="14"/>
      <c r="B1031" s="101"/>
      <c r="C1031" s="94"/>
      <c r="I1031" s="140"/>
      <c r="J1031" s="140"/>
    </row>
    <row r="1032" spans="1:20" hidden="1" x14ac:dyDescent="0.25">
      <c r="A1032" s="14"/>
      <c r="B1032" s="101"/>
      <c r="C1032" s="94"/>
      <c r="I1032" s="140"/>
      <c r="J1032" s="140"/>
    </row>
    <row r="1033" spans="1:20" hidden="1" x14ac:dyDescent="0.25">
      <c r="A1033" s="14"/>
      <c r="B1033" s="101"/>
      <c r="C1033" s="94"/>
      <c r="I1033" s="140"/>
      <c r="J1033" s="140"/>
    </row>
    <row r="1034" spans="1:20" hidden="1" x14ac:dyDescent="0.25">
      <c r="A1034" s="144"/>
      <c r="B1034" s="145" t="s">
        <v>20</v>
      </c>
      <c r="C1034" s="146">
        <f>SUM(C1029:C1033)</f>
        <v>0</v>
      </c>
      <c r="I1034" s="135">
        <f>SUM(I1029:I1033)</f>
        <v>0</v>
      </c>
      <c r="J1034" s="135">
        <f>SUM(J1029:J1033)</f>
        <v>0</v>
      </c>
    </row>
    <row r="1035" spans="1:20" hidden="1" x14ac:dyDescent="0.25"/>
    <row r="1036" spans="1:20" hidden="1" x14ac:dyDescent="0.25">
      <c r="A1036" s="861" t="s">
        <v>136</v>
      </c>
      <c r="B1036" s="861"/>
      <c r="C1036" s="861"/>
      <c r="D1036" s="861"/>
      <c r="E1036" s="861"/>
      <c r="F1036" s="861"/>
      <c r="G1036" s="861"/>
      <c r="H1036" s="861"/>
      <c r="I1036" s="861"/>
      <c r="J1036" s="861"/>
    </row>
    <row r="1037" spans="1:20" hidden="1" x14ac:dyDescent="0.25">
      <c r="I1037" s="850" t="s">
        <v>172</v>
      </c>
      <c r="J1037" s="850"/>
    </row>
    <row r="1038" spans="1:20" s="12" customFormat="1" ht="56.25" hidden="1" x14ac:dyDescent="0.35">
      <c r="A1038" s="14" t="s">
        <v>24</v>
      </c>
      <c r="B1038" s="14" t="s">
        <v>14</v>
      </c>
      <c r="C1038" s="14" t="s">
        <v>81</v>
      </c>
      <c r="D1038" s="67"/>
      <c r="E1038" s="67"/>
      <c r="F1038" s="67"/>
      <c r="G1038" s="67"/>
      <c r="H1038" s="67"/>
      <c r="I1038" s="133" t="s">
        <v>115</v>
      </c>
      <c r="J1038" s="133" t="s">
        <v>173</v>
      </c>
      <c r="K1038" s="81"/>
      <c r="L1038" s="36"/>
      <c r="M1038" s="36"/>
      <c r="O1038" s="189"/>
      <c r="P1038" s="196"/>
      <c r="Q1038" s="196"/>
      <c r="R1038" s="92"/>
      <c r="S1038" s="92"/>
      <c r="T1038" s="92"/>
    </row>
    <row r="1039" spans="1:20" hidden="1" x14ac:dyDescent="0.25">
      <c r="A1039" s="91">
        <v>1</v>
      </c>
      <c r="B1039" s="91">
        <v>2</v>
      </c>
      <c r="C1039" s="91">
        <v>3</v>
      </c>
      <c r="D1039" s="78"/>
      <c r="E1039" s="78"/>
      <c r="F1039" s="78"/>
      <c r="G1039" s="78"/>
      <c r="H1039" s="78"/>
      <c r="I1039" s="140"/>
      <c r="J1039" s="140"/>
    </row>
    <row r="1040" spans="1:20" hidden="1" x14ac:dyDescent="0.25">
      <c r="A1040" s="14">
        <v>1</v>
      </c>
      <c r="B1040" s="101"/>
      <c r="C1040" s="102"/>
      <c r="I1040" s="138"/>
      <c r="J1040" s="138"/>
    </row>
    <row r="1041" spans="1:20" s="78" customFormat="1" hidden="1" x14ac:dyDescent="0.25">
      <c r="A1041" s="14"/>
      <c r="B1041" s="101"/>
      <c r="C1041" s="94"/>
      <c r="D1041" s="67"/>
      <c r="E1041" s="67"/>
      <c r="F1041" s="67"/>
      <c r="G1041" s="67"/>
      <c r="H1041" s="67"/>
      <c r="I1041" s="140"/>
      <c r="J1041" s="140"/>
      <c r="K1041" s="79"/>
      <c r="O1041" s="188"/>
      <c r="P1041" s="188"/>
      <c r="Q1041" s="188"/>
    </row>
    <row r="1042" spans="1:20" hidden="1" x14ac:dyDescent="0.25">
      <c r="A1042" s="14"/>
      <c r="B1042" s="101"/>
      <c r="C1042" s="94"/>
      <c r="I1042" s="140"/>
      <c r="J1042" s="140"/>
    </row>
    <row r="1043" spans="1:20" hidden="1" x14ac:dyDescent="0.25">
      <c r="A1043" s="14"/>
      <c r="B1043" s="101"/>
      <c r="C1043" s="94"/>
      <c r="I1043" s="140"/>
      <c r="J1043" s="140"/>
    </row>
    <row r="1044" spans="1:20" hidden="1" x14ac:dyDescent="0.25">
      <c r="A1044" s="14"/>
      <c r="B1044" s="101"/>
      <c r="C1044" s="94"/>
      <c r="I1044" s="140"/>
      <c r="J1044" s="140"/>
    </row>
    <row r="1045" spans="1:20" hidden="1" x14ac:dyDescent="0.25">
      <c r="A1045" s="144"/>
      <c r="B1045" s="145" t="s">
        <v>20</v>
      </c>
      <c r="C1045" s="146">
        <f>SUM(C1040:C1044)</f>
        <v>0</v>
      </c>
      <c r="I1045" s="135">
        <f>SUM(I1040:I1044)</f>
        <v>0</v>
      </c>
      <c r="J1045" s="135">
        <f>SUM(J1040:J1044)</f>
        <v>0</v>
      </c>
    </row>
    <row r="1046" spans="1:20" hidden="1" x14ac:dyDescent="0.25"/>
    <row r="1047" spans="1:20" hidden="1" x14ac:dyDescent="0.25">
      <c r="A1047" s="861" t="s">
        <v>137</v>
      </c>
      <c r="B1047" s="861"/>
      <c r="C1047" s="861"/>
      <c r="D1047" s="861"/>
      <c r="E1047" s="861"/>
      <c r="F1047" s="861"/>
      <c r="G1047" s="861"/>
      <c r="H1047" s="861"/>
      <c r="I1047" s="861"/>
      <c r="J1047" s="861"/>
    </row>
    <row r="1048" spans="1:20" hidden="1" x14ac:dyDescent="0.25">
      <c r="I1048" s="850" t="s">
        <v>172</v>
      </c>
      <c r="J1048" s="850"/>
    </row>
    <row r="1049" spans="1:20" s="12" customFormat="1" ht="56.25" hidden="1" x14ac:dyDescent="0.35">
      <c r="A1049" s="14" t="s">
        <v>24</v>
      </c>
      <c r="B1049" s="14" t="s">
        <v>14</v>
      </c>
      <c r="C1049" s="14" t="s">
        <v>81</v>
      </c>
      <c r="D1049" s="67"/>
      <c r="E1049" s="67"/>
      <c r="F1049" s="67"/>
      <c r="G1049" s="67"/>
      <c r="H1049" s="67"/>
      <c r="I1049" s="133" t="s">
        <v>115</v>
      </c>
      <c r="J1049" s="133" t="s">
        <v>173</v>
      </c>
      <c r="K1049" s="81"/>
      <c r="L1049" s="36"/>
      <c r="M1049" s="36"/>
      <c r="O1049" s="189"/>
      <c r="P1049" s="196"/>
      <c r="Q1049" s="196"/>
      <c r="R1049" s="92"/>
      <c r="S1049" s="92"/>
      <c r="T1049" s="92"/>
    </row>
    <row r="1050" spans="1:20" hidden="1" x14ac:dyDescent="0.25">
      <c r="A1050" s="91">
        <v>1</v>
      </c>
      <c r="B1050" s="91">
        <v>2</v>
      </c>
      <c r="C1050" s="91">
        <v>3</v>
      </c>
      <c r="D1050" s="78"/>
      <c r="E1050" s="78"/>
      <c r="F1050" s="78"/>
      <c r="G1050" s="78"/>
      <c r="H1050" s="78"/>
      <c r="I1050" s="140"/>
      <c r="J1050" s="140"/>
    </row>
    <row r="1051" spans="1:20" hidden="1" x14ac:dyDescent="0.25">
      <c r="A1051" s="14">
        <v>1</v>
      </c>
      <c r="B1051" s="101"/>
      <c r="C1051" s="102"/>
      <c r="I1051" s="138"/>
      <c r="J1051" s="138"/>
    </row>
    <row r="1052" spans="1:20" s="78" customFormat="1" hidden="1" x14ac:dyDescent="0.25">
      <c r="A1052" s="14"/>
      <c r="B1052" s="101"/>
      <c r="C1052" s="94"/>
      <c r="D1052" s="67"/>
      <c r="E1052" s="67"/>
      <c r="F1052" s="67"/>
      <c r="G1052" s="67"/>
      <c r="H1052" s="67"/>
      <c r="I1052" s="140"/>
      <c r="J1052" s="140"/>
      <c r="K1052" s="79"/>
      <c r="O1052" s="188"/>
      <c r="P1052" s="188"/>
      <c r="Q1052" s="188"/>
    </row>
    <row r="1053" spans="1:20" hidden="1" x14ac:dyDescent="0.25">
      <c r="A1053" s="14"/>
      <c r="B1053" s="101"/>
      <c r="C1053" s="94"/>
      <c r="I1053" s="140"/>
      <c r="J1053" s="140"/>
    </row>
    <row r="1054" spans="1:20" hidden="1" x14ac:dyDescent="0.25">
      <c r="A1054" s="14"/>
      <c r="B1054" s="101"/>
      <c r="C1054" s="94"/>
      <c r="I1054" s="140"/>
      <c r="J1054" s="140"/>
    </row>
    <row r="1055" spans="1:20" hidden="1" x14ac:dyDescent="0.25">
      <c r="A1055" s="14"/>
      <c r="B1055" s="101"/>
      <c r="C1055" s="94"/>
      <c r="I1055" s="140"/>
      <c r="J1055" s="140"/>
    </row>
    <row r="1056" spans="1:20" hidden="1" x14ac:dyDescent="0.25">
      <c r="A1056" s="144"/>
      <c r="B1056" s="145" t="s">
        <v>20</v>
      </c>
      <c r="C1056" s="146">
        <f>SUM(C1051:C1055)</f>
        <v>0</v>
      </c>
      <c r="I1056" s="135">
        <f>SUM(I1051:I1055)</f>
        <v>0</v>
      </c>
      <c r="J1056" s="135">
        <f>SUM(J1051:J1055)</f>
        <v>0</v>
      </c>
    </row>
    <row r="1057" spans="1:20" hidden="1" x14ac:dyDescent="0.25"/>
    <row r="1058" spans="1:20" hidden="1" x14ac:dyDescent="0.25"/>
    <row r="1059" spans="1:20" hidden="1" x14ac:dyDescent="0.25">
      <c r="A1059" s="863" t="s">
        <v>183</v>
      </c>
      <c r="B1059" s="863"/>
      <c r="C1059" s="863"/>
      <c r="D1059" s="863"/>
      <c r="E1059" s="863"/>
      <c r="F1059" s="863"/>
      <c r="G1059" s="863"/>
      <c r="H1059" s="863"/>
      <c r="I1059" s="863"/>
      <c r="J1059" s="863"/>
    </row>
    <row r="1060" spans="1:20" hidden="1" x14ac:dyDescent="0.25"/>
    <row r="1061" spans="1:20" hidden="1" x14ac:dyDescent="0.25">
      <c r="A1061" s="861" t="s">
        <v>138</v>
      </c>
      <c r="B1061" s="861"/>
      <c r="C1061" s="861"/>
      <c r="D1061" s="861"/>
      <c r="E1061" s="861"/>
      <c r="F1061" s="861"/>
      <c r="G1061" s="861"/>
      <c r="H1061" s="861"/>
      <c r="I1061" s="861"/>
      <c r="J1061" s="861"/>
      <c r="K1061" s="123"/>
    </row>
    <row r="1062" spans="1:20" hidden="1" x14ac:dyDescent="0.25">
      <c r="I1062" s="850" t="s">
        <v>172</v>
      </c>
      <c r="J1062" s="850"/>
    </row>
    <row r="1063" spans="1:20" s="12" customFormat="1" ht="69.75" hidden="1" x14ac:dyDescent="0.35">
      <c r="A1063" s="14" t="s">
        <v>24</v>
      </c>
      <c r="B1063" s="14" t="s">
        <v>14</v>
      </c>
      <c r="C1063" s="167" t="s">
        <v>132</v>
      </c>
      <c r="D1063" s="167" t="s">
        <v>133</v>
      </c>
      <c r="E1063" s="167" t="s">
        <v>134</v>
      </c>
      <c r="F1063" s="67"/>
      <c r="G1063" s="67"/>
      <c r="H1063" s="67"/>
      <c r="I1063" s="133" t="s">
        <v>115</v>
      </c>
      <c r="J1063" s="133" t="s">
        <v>173</v>
      </c>
      <c r="K1063" s="81"/>
      <c r="L1063" s="36"/>
      <c r="M1063" s="36"/>
      <c r="O1063" s="189"/>
      <c r="P1063" s="196"/>
      <c r="Q1063" s="196"/>
      <c r="R1063" s="92"/>
      <c r="S1063" s="92"/>
      <c r="T1063" s="92"/>
    </row>
    <row r="1064" spans="1:20" hidden="1" x14ac:dyDescent="0.25">
      <c r="A1064" s="91">
        <v>1</v>
      </c>
      <c r="B1064" s="91">
        <v>2</v>
      </c>
      <c r="C1064" s="113">
        <v>3</v>
      </c>
      <c r="D1064" s="113">
        <v>4</v>
      </c>
      <c r="E1064" s="113">
        <v>5</v>
      </c>
      <c r="F1064" s="78"/>
      <c r="G1064" s="78"/>
      <c r="H1064" s="78"/>
      <c r="I1064" s="138"/>
      <c r="J1064" s="138"/>
    </row>
    <row r="1065" spans="1:20" hidden="1" x14ac:dyDescent="0.25">
      <c r="A1065" s="14">
        <v>1</v>
      </c>
      <c r="B1065" s="101"/>
      <c r="C1065" s="94"/>
      <c r="D1065" s="14"/>
      <c r="E1065" s="94"/>
      <c r="I1065" s="138"/>
      <c r="J1065" s="138"/>
    </row>
    <row r="1066" spans="1:20" s="78" customFormat="1" hidden="1" x14ac:dyDescent="0.25">
      <c r="A1066" s="14"/>
      <c r="B1066" s="101"/>
      <c r="C1066" s="165"/>
      <c r="D1066" s="167"/>
      <c r="E1066" s="165"/>
      <c r="F1066" s="67"/>
      <c r="G1066" s="67"/>
      <c r="H1066" s="67"/>
      <c r="I1066" s="138"/>
      <c r="J1066" s="138"/>
      <c r="K1066" s="79"/>
      <c r="O1066" s="188"/>
      <c r="P1066" s="188"/>
      <c r="Q1066" s="188"/>
    </row>
    <row r="1067" spans="1:20" hidden="1" x14ac:dyDescent="0.25">
      <c r="A1067" s="14"/>
      <c r="B1067" s="101"/>
      <c r="C1067" s="165"/>
      <c r="D1067" s="167"/>
      <c r="E1067" s="165"/>
      <c r="I1067" s="138"/>
      <c r="J1067" s="138"/>
    </row>
    <row r="1068" spans="1:20" hidden="1" x14ac:dyDescent="0.25">
      <c r="A1068" s="144"/>
      <c r="B1068" s="145" t="s">
        <v>20</v>
      </c>
      <c r="C1068" s="144" t="s">
        <v>21</v>
      </c>
      <c r="D1068" s="144" t="s">
        <v>21</v>
      </c>
      <c r="E1068" s="146">
        <f>E1065</f>
        <v>0</v>
      </c>
      <c r="I1068" s="135">
        <f>SUM(I1065:I1067)</f>
        <v>0</v>
      </c>
      <c r="J1068" s="135">
        <f>SUM(J1065:J1067)</f>
        <v>0</v>
      </c>
    </row>
    <row r="1069" spans="1:20" hidden="1" x14ac:dyDescent="0.25"/>
    <row r="1070" spans="1:20" hidden="1" x14ac:dyDescent="0.25">
      <c r="A1070" s="861" t="s">
        <v>139</v>
      </c>
      <c r="B1070" s="861"/>
      <c r="C1070" s="861"/>
      <c r="D1070" s="861"/>
      <c r="E1070" s="861"/>
      <c r="F1070" s="861"/>
      <c r="G1070" s="861"/>
      <c r="H1070" s="861"/>
      <c r="I1070" s="861"/>
      <c r="J1070" s="861"/>
    </row>
    <row r="1071" spans="1:20" hidden="1" x14ac:dyDescent="0.25">
      <c r="I1071" s="850" t="s">
        <v>172</v>
      </c>
      <c r="J1071" s="850"/>
    </row>
    <row r="1072" spans="1:20" s="12" customFormat="1" ht="69.75" hidden="1" x14ac:dyDescent="0.35">
      <c r="A1072" s="14" t="s">
        <v>24</v>
      </c>
      <c r="B1072" s="14" t="s">
        <v>14</v>
      </c>
      <c r="C1072" s="167" t="s">
        <v>132</v>
      </c>
      <c r="D1072" s="167" t="s">
        <v>133</v>
      </c>
      <c r="E1072" s="167" t="s">
        <v>134</v>
      </c>
      <c r="F1072" s="67"/>
      <c r="G1072" s="67"/>
      <c r="H1072" s="67"/>
      <c r="I1072" s="133" t="s">
        <v>115</v>
      </c>
      <c r="J1072" s="133" t="s">
        <v>173</v>
      </c>
      <c r="K1072" s="81"/>
      <c r="L1072" s="36"/>
      <c r="M1072" s="36"/>
      <c r="O1072" s="189"/>
      <c r="P1072" s="196"/>
      <c r="Q1072" s="196"/>
      <c r="R1072" s="92"/>
      <c r="S1072" s="92"/>
      <c r="T1072" s="92"/>
    </row>
    <row r="1073" spans="1:17" hidden="1" x14ac:dyDescent="0.25">
      <c r="A1073" s="91">
        <v>1</v>
      </c>
      <c r="B1073" s="91">
        <v>2</v>
      </c>
      <c r="C1073" s="113">
        <v>3</v>
      </c>
      <c r="D1073" s="113">
        <v>4</v>
      </c>
      <c r="E1073" s="113">
        <v>5</v>
      </c>
      <c r="F1073" s="78"/>
      <c r="G1073" s="78"/>
      <c r="H1073" s="78"/>
      <c r="I1073" s="138"/>
      <c r="J1073" s="138"/>
    </row>
    <row r="1074" spans="1:17" hidden="1" x14ac:dyDescent="0.25">
      <c r="A1074" s="14">
        <v>1</v>
      </c>
      <c r="B1074" s="101"/>
      <c r="C1074" s="94"/>
      <c r="D1074" s="14"/>
      <c r="E1074" s="94"/>
      <c r="I1074" s="138"/>
      <c r="J1074" s="138"/>
    </row>
    <row r="1075" spans="1:17" s="78" customFormat="1" hidden="1" x14ac:dyDescent="0.25">
      <c r="A1075" s="14"/>
      <c r="B1075" s="101"/>
      <c r="C1075" s="165"/>
      <c r="D1075" s="167"/>
      <c r="E1075" s="165"/>
      <c r="F1075" s="67"/>
      <c r="G1075" s="67"/>
      <c r="H1075" s="67"/>
      <c r="I1075" s="138"/>
      <c r="J1075" s="138"/>
      <c r="K1075" s="79"/>
      <c r="O1075" s="188"/>
      <c r="P1075" s="188"/>
      <c r="Q1075" s="188"/>
    </row>
    <row r="1076" spans="1:17" hidden="1" x14ac:dyDescent="0.25">
      <c r="A1076" s="14"/>
      <c r="B1076" s="101"/>
      <c r="C1076" s="165"/>
      <c r="D1076" s="167"/>
      <c r="E1076" s="165"/>
      <c r="I1076" s="138"/>
      <c r="J1076" s="138"/>
    </row>
    <row r="1077" spans="1:17" hidden="1" x14ac:dyDescent="0.25">
      <c r="A1077" s="144"/>
      <c r="B1077" s="145" t="s">
        <v>20</v>
      </c>
      <c r="C1077" s="144" t="s">
        <v>21</v>
      </c>
      <c r="D1077" s="144" t="s">
        <v>21</v>
      </c>
      <c r="E1077" s="146">
        <f>E1074</f>
        <v>0</v>
      </c>
      <c r="I1077" s="135">
        <f>SUM(I1074:I1076)</f>
        <v>0</v>
      </c>
      <c r="J1077" s="135">
        <f>SUM(J1074:J1076)</f>
        <v>0</v>
      </c>
    </row>
    <row r="1078" spans="1:17" hidden="1" x14ac:dyDescent="0.25"/>
    <row r="1079" spans="1:17" hidden="1" x14ac:dyDescent="0.25"/>
    <row r="1080" spans="1:17" ht="48.75" hidden="1" customHeight="1" x14ac:dyDescent="0.25">
      <c r="A1080" s="863" t="s">
        <v>182</v>
      </c>
      <c r="B1080" s="863"/>
      <c r="C1080" s="863"/>
      <c r="D1080" s="863"/>
      <c r="E1080" s="863"/>
      <c r="F1080" s="863"/>
      <c r="G1080" s="863"/>
      <c r="H1080" s="863"/>
      <c r="I1080" s="863"/>
      <c r="J1080" s="863"/>
    </row>
    <row r="1081" spans="1:17" hidden="1" x14ac:dyDescent="0.25"/>
    <row r="1082" spans="1:17" hidden="1" x14ac:dyDescent="0.25">
      <c r="A1082" s="866" t="s">
        <v>140</v>
      </c>
      <c r="B1082" s="866"/>
      <c r="C1082" s="866"/>
      <c r="D1082" s="866"/>
      <c r="E1082" s="866"/>
      <c r="F1082" s="866"/>
      <c r="G1082" s="866"/>
      <c r="H1082" s="866"/>
      <c r="I1082" s="866"/>
      <c r="J1082" s="866"/>
      <c r="K1082" s="123"/>
    </row>
    <row r="1083" spans="1:17" hidden="1" x14ac:dyDescent="0.25">
      <c r="A1083" s="32"/>
      <c r="B1083" s="11"/>
      <c r="C1083" s="17"/>
      <c r="D1083" s="17"/>
      <c r="E1083" s="17"/>
      <c r="F1083" s="17"/>
      <c r="I1083" s="850" t="s">
        <v>172</v>
      </c>
      <c r="J1083" s="850"/>
    </row>
    <row r="1084" spans="1:17" ht="69.75" hidden="1" x14ac:dyDescent="0.25">
      <c r="A1084" s="167" t="s">
        <v>24</v>
      </c>
      <c r="B1084" s="167" t="s">
        <v>14</v>
      </c>
      <c r="C1084" s="167" t="s">
        <v>71</v>
      </c>
      <c r="D1084" s="167" t="s">
        <v>72</v>
      </c>
      <c r="E1084" s="167" t="s">
        <v>73</v>
      </c>
      <c r="I1084" s="133" t="s">
        <v>115</v>
      </c>
      <c r="J1084" s="133" t="s">
        <v>173</v>
      </c>
      <c r="K1084" s="127"/>
    </row>
    <row r="1085" spans="1:17" hidden="1" x14ac:dyDescent="0.25">
      <c r="A1085" s="113">
        <v>1</v>
      </c>
      <c r="B1085" s="113">
        <v>2</v>
      </c>
      <c r="C1085" s="113">
        <v>3</v>
      </c>
      <c r="D1085" s="113">
        <v>4</v>
      </c>
      <c r="E1085" s="113">
        <v>5</v>
      </c>
      <c r="F1085" s="78"/>
      <c r="G1085" s="78"/>
      <c r="H1085" s="78"/>
      <c r="I1085" s="138"/>
      <c r="J1085" s="138"/>
    </row>
    <row r="1086" spans="1:17" hidden="1" x14ac:dyDescent="0.25">
      <c r="A1086" s="171"/>
      <c r="B1086" s="26"/>
      <c r="C1086" s="167"/>
      <c r="D1086" s="13"/>
      <c r="E1086" s="165"/>
      <c r="I1086" s="138"/>
      <c r="J1086" s="138"/>
    </row>
    <row r="1087" spans="1:17" s="78" customFormat="1" hidden="1" x14ac:dyDescent="0.25">
      <c r="A1087" s="167"/>
      <c r="B1087" s="10"/>
      <c r="C1087" s="167"/>
      <c r="D1087" s="13"/>
      <c r="E1087" s="165"/>
      <c r="F1087" s="67"/>
      <c r="G1087" s="67"/>
      <c r="H1087" s="67"/>
      <c r="I1087" s="138"/>
      <c r="J1087" s="138"/>
      <c r="K1087" s="79"/>
      <c r="O1087" s="188"/>
      <c r="P1087" s="188"/>
      <c r="Q1087" s="188"/>
    </row>
    <row r="1088" spans="1:17" hidden="1" x14ac:dyDescent="0.25">
      <c r="A1088" s="167"/>
      <c r="B1088" s="10"/>
      <c r="C1088" s="167"/>
      <c r="D1088" s="13"/>
      <c r="E1088" s="165"/>
      <c r="I1088" s="138"/>
      <c r="J1088" s="138"/>
    </row>
    <row r="1089" spans="1:17" hidden="1" x14ac:dyDescent="0.25">
      <c r="A1089" s="144"/>
      <c r="B1089" s="145" t="s">
        <v>20</v>
      </c>
      <c r="C1089" s="144" t="s">
        <v>21</v>
      </c>
      <c r="D1089" s="144" t="s">
        <v>21</v>
      </c>
      <c r="E1089" s="146">
        <f>SUM(E1086:E1088)</f>
        <v>0</v>
      </c>
      <c r="I1089" s="135">
        <f>SUM(I1086:I1088)</f>
        <v>0</v>
      </c>
      <c r="J1089" s="135">
        <f>SUM(J1086:J1088)</f>
        <v>0</v>
      </c>
    </row>
    <row r="1090" spans="1:17" hidden="1" x14ac:dyDescent="0.25">
      <c r="A1090" s="30"/>
      <c r="B1090" s="31"/>
      <c r="C1090" s="30"/>
      <c r="D1090" s="30"/>
      <c r="E1090" s="30"/>
      <c r="F1090" s="30"/>
    </row>
    <row r="1091" spans="1:17" hidden="1" x14ac:dyDescent="0.25">
      <c r="A1091" s="860" t="s">
        <v>118</v>
      </c>
      <c r="B1091" s="860"/>
      <c r="C1091" s="860"/>
      <c r="D1091" s="860"/>
      <c r="E1091" s="860"/>
      <c r="F1091" s="860"/>
      <c r="G1091" s="860"/>
      <c r="H1091" s="860"/>
      <c r="I1091" s="860"/>
      <c r="J1091" s="860"/>
    </row>
    <row r="1092" spans="1:17" hidden="1" x14ac:dyDescent="0.25">
      <c r="A1092" s="30"/>
      <c r="B1092" s="11"/>
      <c r="C1092" s="17"/>
      <c r="D1092" s="17"/>
      <c r="E1092" s="17"/>
      <c r="F1092" s="17"/>
      <c r="I1092" s="850" t="s">
        <v>172</v>
      </c>
      <c r="J1092" s="850"/>
    </row>
    <row r="1093" spans="1:17" ht="69.75" hidden="1" x14ac:dyDescent="0.25">
      <c r="A1093" s="167" t="s">
        <v>24</v>
      </c>
      <c r="B1093" s="167" t="s">
        <v>14</v>
      </c>
      <c r="C1093" s="167" t="s">
        <v>74</v>
      </c>
      <c r="D1093" s="167" t="s">
        <v>117</v>
      </c>
      <c r="F1093" s="17"/>
      <c r="I1093" s="133" t="s">
        <v>115</v>
      </c>
      <c r="J1093" s="133" t="s">
        <v>173</v>
      </c>
      <c r="K1093" s="128"/>
    </row>
    <row r="1094" spans="1:17" hidden="1" x14ac:dyDescent="0.25">
      <c r="A1094" s="113">
        <v>1</v>
      </c>
      <c r="B1094" s="113">
        <v>2</v>
      </c>
      <c r="C1094" s="113">
        <v>3</v>
      </c>
      <c r="D1094" s="113">
        <v>4</v>
      </c>
      <c r="E1094" s="78"/>
      <c r="F1094" s="1"/>
      <c r="G1094" s="78"/>
      <c r="H1094" s="78"/>
      <c r="I1094" s="138"/>
      <c r="J1094" s="138"/>
    </row>
    <row r="1095" spans="1:17" hidden="1" x14ac:dyDescent="0.25">
      <c r="A1095" s="167"/>
      <c r="B1095" s="26"/>
      <c r="C1095" s="13"/>
      <c r="D1095" s="165"/>
      <c r="F1095" s="17"/>
      <c r="I1095" s="138"/>
      <c r="J1095" s="138"/>
    </row>
    <row r="1096" spans="1:17" s="78" customFormat="1" hidden="1" x14ac:dyDescent="0.25">
      <c r="A1096" s="167"/>
      <c r="B1096" s="10"/>
      <c r="C1096" s="13"/>
      <c r="D1096" s="165"/>
      <c r="E1096" s="67"/>
      <c r="F1096" s="17"/>
      <c r="G1096" s="67"/>
      <c r="H1096" s="67"/>
      <c r="I1096" s="138"/>
      <c r="J1096" s="138"/>
      <c r="K1096" s="79"/>
      <c r="O1096" s="188"/>
      <c r="P1096" s="188"/>
      <c r="Q1096" s="188"/>
    </row>
    <row r="1097" spans="1:17" hidden="1" x14ac:dyDescent="0.25">
      <c r="A1097" s="167"/>
      <c r="B1097" s="10"/>
      <c r="C1097" s="13"/>
      <c r="D1097" s="165"/>
      <c r="F1097" s="17"/>
      <c r="I1097" s="138"/>
      <c r="J1097" s="138"/>
    </row>
    <row r="1098" spans="1:17" hidden="1" x14ac:dyDescent="0.25">
      <c r="A1098" s="144"/>
      <c r="B1098" s="145" t="s">
        <v>20</v>
      </c>
      <c r="C1098" s="144" t="s">
        <v>21</v>
      </c>
      <c r="D1098" s="146">
        <f>SUM(D1095:D1097)</f>
        <v>0</v>
      </c>
      <c r="F1098" s="17"/>
      <c r="I1098" s="135">
        <f>SUM(I1095:I1097)</f>
        <v>0</v>
      </c>
      <c r="J1098" s="135">
        <f>SUM(J1095:J1097)</f>
        <v>0</v>
      </c>
    </row>
    <row r="1099" spans="1:17" hidden="1" x14ac:dyDescent="0.25">
      <c r="A1099" s="30"/>
      <c r="B1099" s="31"/>
      <c r="C1099" s="30"/>
      <c r="D1099" s="30"/>
      <c r="E1099" s="30"/>
      <c r="F1099" s="30"/>
    </row>
    <row r="1100" spans="1:17" hidden="1" x14ac:dyDescent="0.25">
      <c r="A1100" s="860" t="s">
        <v>141</v>
      </c>
      <c r="B1100" s="860"/>
      <c r="C1100" s="860"/>
      <c r="D1100" s="860"/>
      <c r="E1100" s="860"/>
      <c r="F1100" s="860"/>
      <c r="G1100" s="860"/>
      <c r="H1100" s="860"/>
      <c r="I1100" s="860"/>
      <c r="J1100" s="860"/>
    </row>
    <row r="1101" spans="1:17" hidden="1" x14ac:dyDescent="0.25">
      <c r="A1101" s="30"/>
      <c r="B1101" s="11"/>
      <c r="C1101" s="17"/>
      <c r="D1101" s="17"/>
      <c r="E1101" s="17"/>
      <c r="F1101" s="17"/>
      <c r="I1101" s="850" t="s">
        <v>172</v>
      </c>
      <c r="J1101" s="850"/>
    </row>
    <row r="1102" spans="1:17" ht="69.75" hidden="1" x14ac:dyDescent="0.25">
      <c r="A1102" s="167" t="s">
        <v>24</v>
      </c>
      <c r="B1102" s="167" t="s">
        <v>14</v>
      </c>
      <c r="C1102" s="167" t="s">
        <v>74</v>
      </c>
      <c r="D1102" s="167" t="s">
        <v>117</v>
      </c>
      <c r="F1102" s="17"/>
      <c r="I1102" s="133" t="s">
        <v>115</v>
      </c>
      <c r="J1102" s="133" t="s">
        <v>173</v>
      </c>
      <c r="K1102" s="128"/>
    </row>
    <row r="1103" spans="1:17" hidden="1" x14ac:dyDescent="0.25">
      <c r="A1103" s="113">
        <v>1</v>
      </c>
      <c r="B1103" s="113">
        <v>2</v>
      </c>
      <c r="C1103" s="113">
        <v>3</v>
      </c>
      <c r="D1103" s="113">
        <v>4</v>
      </c>
      <c r="E1103" s="78"/>
      <c r="F1103" s="1"/>
      <c r="G1103" s="78"/>
      <c r="H1103" s="78"/>
      <c r="I1103" s="138"/>
      <c r="J1103" s="138"/>
    </row>
    <row r="1104" spans="1:17" hidden="1" x14ac:dyDescent="0.25">
      <c r="A1104" s="167"/>
      <c r="B1104" s="26"/>
      <c r="C1104" s="13"/>
      <c r="D1104" s="165"/>
      <c r="F1104" s="17"/>
      <c r="I1104" s="138"/>
      <c r="J1104" s="138"/>
    </row>
    <row r="1105" spans="1:17" s="78" customFormat="1" hidden="1" x14ac:dyDescent="0.25">
      <c r="A1105" s="167"/>
      <c r="B1105" s="10"/>
      <c r="C1105" s="13"/>
      <c r="D1105" s="165"/>
      <c r="E1105" s="67"/>
      <c r="F1105" s="17"/>
      <c r="G1105" s="67"/>
      <c r="H1105" s="67"/>
      <c r="I1105" s="138"/>
      <c r="J1105" s="138"/>
      <c r="K1105" s="79"/>
      <c r="O1105" s="188"/>
      <c r="P1105" s="188"/>
      <c r="Q1105" s="188"/>
    </row>
    <row r="1106" spans="1:17" hidden="1" x14ac:dyDescent="0.25">
      <c r="A1106" s="167"/>
      <c r="B1106" s="10"/>
      <c r="C1106" s="13"/>
      <c r="D1106" s="165"/>
      <c r="F1106" s="17"/>
      <c r="I1106" s="138"/>
      <c r="J1106" s="138"/>
    </row>
    <row r="1107" spans="1:17" hidden="1" x14ac:dyDescent="0.25">
      <c r="A1107" s="144"/>
      <c r="B1107" s="145" t="s">
        <v>20</v>
      </c>
      <c r="C1107" s="144" t="s">
        <v>21</v>
      </c>
      <c r="D1107" s="146">
        <f>SUM(D1104:D1106)</f>
        <v>0</v>
      </c>
      <c r="F1107" s="17"/>
      <c r="I1107" s="135">
        <f>SUM(I1104:I1106)</f>
        <v>0</v>
      </c>
      <c r="J1107" s="135">
        <f>SUM(J1104:J1106)</f>
        <v>0</v>
      </c>
    </row>
    <row r="1108" spans="1:17" hidden="1" x14ac:dyDescent="0.25">
      <c r="A1108" s="30"/>
      <c r="B1108" s="31"/>
      <c r="C1108" s="30"/>
      <c r="D1108" s="30"/>
      <c r="E1108" s="30"/>
      <c r="F1108" s="30"/>
    </row>
    <row r="1109" spans="1:17" hidden="1" x14ac:dyDescent="0.25">
      <c r="A1109" s="861" t="s">
        <v>169</v>
      </c>
      <c r="B1109" s="861"/>
      <c r="C1109" s="861"/>
      <c r="D1109" s="861"/>
      <c r="E1109" s="861"/>
      <c r="F1109" s="861"/>
      <c r="G1109" s="861"/>
      <c r="H1109" s="861"/>
      <c r="I1109" s="861"/>
      <c r="J1109" s="861"/>
    </row>
    <row r="1110" spans="1:17" hidden="1" x14ac:dyDescent="0.25">
      <c r="A1110" s="862"/>
      <c r="B1110" s="862"/>
      <c r="C1110" s="862"/>
      <c r="D1110" s="862"/>
      <c r="E1110" s="862"/>
      <c r="F1110" s="862"/>
      <c r="I1110" s="850" t="s">
        <v>172</v>
      </c>
      <c r="J1110" s="850"/>
    </row>
    <row r="1111" spans="1:17" ht="56.25" hidden="1" x14ac:dyDescent="0.25">
      <c r="A1111" s="167" t="s">
        <v>24</v>
      </c>
      <c r="B1111" s="167" t="s">
        <v>14</v>
      </c>
      <c r="C1111" s="167" t="s">
        <v>78</v>
      </c>
      <c r="D1111" s="167" t="s">
        <v>27</v>
      </c>
      <c r="E1111" s="167" t="s">
        <v>79</v>
      </c>
      <c r="F1111" s="167" t="s">
        <v>7</v>
      </c>
      <c r="I1111" s="133" t="s">
        <v>115</v>
      </c>
      <c r="J1111" s="133" t="s">
        <v>173</v>
      </c>
      <c r="K1111" s="81"/>
    </row>
    <row r="1112" spans="1:17" hidden="1" x14ac:dyDescent="0.25">
      <c r="A1112" s="113">
        <v>1</v>
      </c>
      <c r="B1112" s="113">
        <v>2</v>
      </c>
      <c r="C1112" s="113">
        <v>3</v>
      </c>
      <c r="D1112" s="113">
        <v>4</v>
      </c>
      <c r="E1112" s="113">
        <v>5</v>
      </c>
      <c r="F1112" s="113">
        <v>6</v>
      </c>
      <c r="G1112" s="78"/>
      <c r="H1112" s="78"/>
      <c r="I1112" s="138"/>
      <c r="J1112" s="138"/>
    </row>
    <row r="1113" spans="1:17" hidden="1" x14ac:dyDescent="0.25">
      <c r="A1113" s="167">
        <v>1</v>
      </c>
      <c r="B1113" s="10"/>
      <c r="C1113" s="167"/>
      <c r="D1113" s="167"/>
      <c r="E1113" s="165" t="e">
        <f>F1113/D1113</f>
        <v>#DIV/0!</v>
      </c>
      <c r="F1113" s="165"/>
      <c r="I1113" s="138"/>
      <c r="J1113" s="138"/>
    </row>
    <row r="1114" spans="1:17" s="78" customFormat="1" hidden="1" x14ac:dyDescent="0.25">
      <c r="A1114" s="167">
        <v>2</v>
      </c>
      <c r="B1114" s="10"/>
      <c r="C1114" s="14"/>
      <c r="D1114" s="14"/>
      <c r="E1114" s="165" t="e">
        <f t="shared" ref="E1114:E1115" si="25">F1114/D1114</f>
        <v>#DIV/0!</v>
      </c>
      <c r="F1114" s="165"/>
      <c r="G1114" s="67"/>
      <c r="H1114" s="67"/>
      <c r="I1114" s="138"/>
      <c r="J1114" s="138"/>
      <c r="K1114" s="79"/>
      <c r="O1114" s="188"/>
      <c r="P1114" s="188"/>
      <c r="Q1114" s="188"/>
    </row>
    <row r="1115" spans="1:17" hidden="1" x14ac:dyDescent="0.25">
      <c r="A1115" s="167">
        <v>3</v>
      </c>
      <c r="B1115" s="10"/>
      <c r="C1115" s="167"/>
      <c r="D1115" s="167"/>
      <c r="E1115" s="165" t="e">
        <f t="shared" si="25"/>
        <v>#DIV/0!</v>
      </c>
      <c r="F1115" s="165"/>
      <c r="I1115" s="138"/>
      <c r="J1115" s="138"/>
    </row>
    <row r="1116" spans="1:17" hidden="1" x14ac:dyDescent="0.25">
      <c r="A1116" s="144"/>
      <c r="B1116" s="145" t="s">
        <v>20</v>
      </c>
      <c r="C1116" s="144" t="s">
        <v>21</v>
      </c>
      <c r="D1116" s="144" t="s">
        <v>21</v>
      </c>
      <c r="E1116" s="144" t="s">
        <v>21</v>
      </c>
      <c r="F1116" s="146">
        <f>F1115+F1114+F1113</f>
        <v>0</v>
      </c>
      <c r="I1116" s="135">
        <f>SUM(I1113:I1115)</f>
        <v>0</v>
      </c>
      <c r="J1116" s="135">
        <f>SUM(J1113:J1115)</f>
        <v>0</v>
      </c>
    </row>
    <row r="1117" spans="1:17" hidden="1" x14ac:dyDescent="0.25">
      <c r="A1117" s="30"/>
      <c r="B1117" s="31"/>
      <c r="C1117" s="30"/>
      <c r="D1117" s="30"/>
      <c r="E1117" s="30"/>
      <c r="F1117" s="30"/>
    </row>
    <row r="1118" spans="1:17" hidden="1" x14ac:dyDescent="0.25">
      <c r="A1118" s="30"/>
      <c r="B1118" s="31"/>
      <c r="C1118" s="30"/>
      <c r="D1118" s="30"/>
      <c r="E1118" s="30"/>
      <c r="F1118" s="30"/>
    </row>
    <row r="1119" spans="1:17" hidden="1" x14ac:dyDescent="0.25">
      <c r="A1119" s="863" t="s">
        <v>181</v>
      </c>
      <c r="B1119" s="863"/>
      <c r="C1119" s="863"/>
      <c r="D1119" s="863"/>
      <c r="E1119" s="863"/>
      <c r="F1119" s="863"/>
      <c r="G1119" s="863"/>
      <c r="H1119" s="863"/>
      <c r="I1119" s="863"/>
      <c r="J1119" s="863"/>
    </row>
    <row r="1120" spans="1:17" hidden="1" x14ac:dyDescent="0.25">
      <c r="A1120" s="30"/>
      <c r="B1120" s="31"/>
      <c r="C1120" s="30"/>
      <c r="D1120" s="30"/>
      <c r="E1120" s="30"/>
      <c r="F1120" s="30"/>
    </row>
    <row r="1121" spans="1:17" hidden="1" x14ac:dyDescent="0.25">
      <c r="A1121" s="865" t="s">
        <v>142</v>
      </c>
      <c r="B1121" s="865"/>
      <c r="C1121" s="865"/>
      <c r="D1121" s="865"/>
      <c r="E1121" s="865"/>
      <c r="F1121" s="865"/>
      <c r="G1121" s="865"/>
      <c r="H1121" s="865"/>
      <c r="I1121" s="865"/>
      <c r="J1121" s="865"/>
      <c r="K1121" s="123"/>
    </row>
    <row r="1122" spans="1:17" hidden="1" x14ac:dyDescent="0.25">
      <c r="A1122" s="166"/>
      <c r="B1122" s="34"/>
      <c r="C1122" s="166"/>
      <c r="D1122" s="166"/>
      <c r="E1122" s="166"/>
      <c r="F1122" s="166"/>
      <c r="I1122" s="850" t="s">
        <v>172</v>
      </c>
      <c r="J1122" s="850"/>
    </row>
    <row r="1123" spans="1:17" ht="69.75" hidden="1" x14ac:dyDescent="0.25">
      <c r="A1123" s="167" t="s">
        <v>24</v>
      </c>
      <c r="B1123" s="167" t="s">
        <v>14</v>
      </c>
      <c r="C1123" s="167" t="s">
        <v>65</v>
      </c>
      <c r="D1123" s="167" t="s">
        <v>59</v>
      </c>
      <c r="E1123" s="167" t="s">
        <v>60</v>
      </c>
      <c r="F1123" s="167" t="s">
        <v>159</v>
      </c>
      <c r="I1123" s="133" t="s">
        <v>115</v>
      </c>
      <c r="J1123" s="133" t="s">
        <v>173</v>
      </c>
      <c r="K1123" s="122"/>
    </row>
    <row r="1124" spans="1:17" hidden="1" x14ac:dyDescent="0.25">
      <c r="A1124" s="113">
        <v>1</v>
      </c>
      <c r="B1124" s="113">
        <v>2</v>
      </c>
      <c r="C1124" s="113">
        <v>3</v>
      </c>
      <c r="D1124" s="113">
        <v>4</v>
      </c>
      <c r="E1124" s="113">
        <v>5</v>
      </c>
      <c r="F1124" s="113">
        <v>6</v>
      </c>
      <c r="G1124" s="78"/>
      <c r="H1124" s="78"/>
      <c r="I1124" s="138"/>
      <c r="J1124" s="138"/>
    </row>
    <row r="1125" spans="1:17" hidden="1" x14ac:dyDescent="0.25">
      <c r="A1125" s="167">
        <v>1</v>
      </c>
      <c r="B1125" s="10" t="s">
        <v>61</v>
      </c>
      <c r="C1125" s="167"/>
      <c r="D1125" s="167"/>
      <c r="E1125" s="165" t="e">
        <f>F1125/D1125/C1125</f>
        <v>#DIV/0!</v>
      </c>
      <c r="F1125" s="165"/>
      <c r="I1125" s="138"/>
      <c r="J1125" s="138"/>
    </row>
    <row r="1126" spans="1:17" s="78" customFormat="1" ht="69.75" hidden="1" x14ac:dyDescent="0.25">
      <c r="A1126" s="167">
        <v>2</v>
      </c>
      <c r="B1126" s="10" t="s">
        <v>62</v>
      </c>
      <c r="C1126" s="167"/>
      <c r="D1126" s="167"/>
      <c r="E1126" s="165" t="e">
        <f t="shared" ref="E1126:E1130" si="26">F1126/D1126/C1126</f>
        <v>#DIV/0!</v>
      </c>
      <c r="F1126" s="165"/>
      <c r="G1126" s="67"/>
      <c r="H1126" s="67"/>
      <c r="I1126" s="138"/>
      <c r="J1126" s="138"/>
      <c r="K1126" s="79"/>
      <c r="O1126" s="188"/>
      <c r="P1126" s="188"/>
      <c r="Q1126" s="188"/>
    </row>
    <row r="1127" spans="1:17" ht="69.75" hidden="1" x14ac:dyDescent="0.25">
      <c r="A1127" s="167">
        <v>3</v>
      </c>
      <c r="B1127" s="10" t="s">
        <v>63</v>
      </c>
      <c r="C1127" s="167"/>
      <c r="D1127" s="167"/>
      <c r="E1127" s="165" t="e">
        <f t="shared" si="26"/>
        <v>#DIV/0!</v>
      </c>
      <c r="F1127" s="165"/>
      <c r="I1127" s="138"/>
      <c r="J1127" s="138"/>
    </row>
    <row r="1128" spans="1:17" hidden="1" x14ac:dyDescent="0.25">
      <c r="A1128" s="167">
        <v>4</v>
      </c>
      <c r="B1128" s="10" t="s">
        <v>64</v>
      </c>
      <c r="C1128" s="167"/>
      <c r="D1128" s="167"/>
      <c r="E1128" s="165" t="e">
        <f t="shared" si="26"/>
        <v>#DIV/0!</v>
      </c>
      <c r="F1128" s="165"/>
      <c r="I1128" s="140"/>
      <c r="J1128" s="140"/>
    </row>
    <row r="1129" spans="1:17" ht="116.25" hidden="1" x14ac:dyDescent="0.25">
      <c r="A1129" s="167">
        <v>5</v>
      </c>
      <c r="B1129" s="10" t="s">
        <v>90</v>
      </c>
      <c r="C1129" s="167"/>
      <c r="D1129" s="167"/>
      <c r="E1129" s="165" t="e">
        <f t="shared" si="26"/>
        <v>#DIV/0!</v>
      </c>
      <c r="F1129" s="165"/>
      <c r="I1129" s="138"/>
      <c r="J1129" s="138"/>
    </row>
    <row r="1130" spans="1:17" hidden="1" x14ac:dyDescent="0.25">
      <c r="A1130" s="167">
        <v>6</v>
      </c>
      <c r="B1130" s="10" t="s">
        <v>91</v>
      </c>
      <c r="C1130" s="167"/>
      <c r="D1130" s="167"/>
      <c r="E1130" s="165" t="e">
        <f t="shared" si="26"/>
        <v>#DIV/0!</v>
      </c>
      <c r="F1130" s="165"/>
      <c r="I1130" s="138"/>
      <c r="J1130" s="138"/>
    </row>
    <row r="1131" spans="1:17" hidden="1" x14ac:dyDescent="0.25">
      <c r="A1131" s="144"/>
      <c r="B1131" s="145" t="s">
        <v>20</v>
      </c>
      <c r="C1131" s="144" t="s">
        <v>21</v>
      </c>
      <c r="D1131" s="144" t="s">
        <v>21</v>
      </c>
      <c r="E1131" s="144" t="s">
        <v>21</v>
      </c>
      <c r="F1131" s="146">
        <f>F1130+F1129+F1128+F1127+F1126+F1125</f>
        <v>0</v>
      </c>
      <c r="I1131" s="135">
        <f>SUM(I1125:I1130)</f>
        <v>0</v>
      </c>
      <c r="J1131" s="135">
        <f>SUM(J1125:J1130)</f>
        <v>0</v>
      </c>
    </row>
    <row r="1132" spans="1:17" hidden="1" x14ac:dyDescent="0.25">
      <c r="A1132" s="17"/>
      <c r="B1132" s="11"/>
      <c r="C1132" s="17"/>
      <c r="D1132" s="17"/>
      <c r="E1132" s="17"/>
      <c r="F1132" s="17"/>
    </row>
    <row r="1133" spans="1:17" hidden="1" x14ac:dyDescent="0.25">
      <c r="A1133" s="865" t="s">
        <v>143</v>
      </c>
      <c r="B1133" s="865"/>
      <c r="C1133" s="865"/>
      <c r="D1133" s="865"/>
      <c r="E1133" s="865"/>
      <c r="F1133" s="865"/>
      <c r="G1133" s="865"/>
      <c r="H1133" s="865"/>
      <c r="I1133" s="865"/>
      <c r="J1133" s="865"/>
    </row>
    <row r="1134" spans="1:17" hidden="1" x14ac:dyDescent="0.25">
      <c r="A1134" s="163"/>
      <c r="B1134" s="24"/>
      <c r="C1134" s="163"/>
      <c r="D1134" s="163"/>
      <c r="E1134" s="163"/>
      <c r="F1134" s="17"/>
      <c r="I1134" s="850" t="s">
        <v>172</v>
      </c>
      <c r="J1134" s="850"/>
    </row>
    <row r="1135" spans="1:17" ht="69.75" hidden="1" x14ac:dyDescent="0.25">
      <c r="A1135" s="167" t="s">
        <v>24</v>
      </c>
      <c r="B1135" s="167" t="s">
        <v>14</v>
      </c>
      <c r="C1135" s="167" t="s">
        <v>66</v>
      </c>
      <c r="D1135" s="167" t="s">
        <v>145</v>
      </c>
      <c r="E1135" s="169" t="s">
        <v>107</v>
      </c>
      <c r="F1135" s="167" t="s">
        <v>144</v>
      </c>
      <c r="I1135" s="133" t="s">
        <v>115</v>
      </c>
      <c r="J1135" s="133" t="s">
        <v>173</v>
      </c>
      <c r="K1135" s="122"/>
    </row>
    <row r="1136" spans="1:17" hidden="1" x14ac:dyDescent="0.25">
      <c r="A1136" s="113">
        <v>1</v>
      </c>
      <c r="B1136" s="113">
        <v>2</v>
      </c>
      <c r="C1136" s="113">
        <v>3</v>
      </c>
      <c r="D1136" s="113">
        <v>4</v>
      </c>
      <c r="E1136" s="1">
        <v>5</v>
      </c>
      <c r="F1136" s="113">
        <v>6</v>
      </c>
      <c r="G1136" s="78"/>
      <c r="H1136" s="78"/>
      <c r="I1136" s="132"/>
      <c r="J1136" s="132"/>
    </row>
    <row r="1137" spans="1:17" ht="46.5" hidden="1" x14ac:dyDescent="0.25">
      <c r="A1137" s="167">
        <v>1</v>
      </c>
      <c r="B1137" s="10" t="s">
        <v>87</v>
      </c>
      <c r="C1137" s="167"/>
      <c r="D1137" s="165" t="e">
        <f>F1137/C1137</f>
        <v>#DIV/0!</v>
      </c>
      <c r="E1137" s="169" t="s">
        <v>12</v>
      </c>
      <c r="F1137" s="165"/>
      <c r="I1137" s="138"/>
      <c r="J1137" s="138"/>
    </row>
    <row r="1138" spans="1:17" s="78" customFormat="1" ht="46.5" hidden="1" x14ac:dyDescent="0.25">
      <c r="A1138" s="167">
        <v>2</v>
      </c>
      <c r="B1138" s="10" t="s">
        <v>198</v>
      </c>
      <c r="C1138" s="167" t="s">
        <v>12</v>
      </c>
      <c r="D1138" s="165"/>
      <c r="E1138" s="169" t="e">
        <f>F1138/D1138</f>
        <v>#DIV/0!</v>
      </c>
      <c r="F1138" s="165"/>
      <c r="G1138" s="67"/>
      <c r="H1138" s="67"/>
      <c r="I1138" s="138"/>
      <c r="J1138" s="138"/>
      <c r="K1138" s="79"/>
      <c r="O1138" s="188"/>
      <c r="P1138" s="188"/>
      <c r="Q1138" s="188"/>
    </row>
    <row r="1139" spans="1:17" hidden="1" x14ac:dyDescent="0.25">
      <c r="A1139" s="144"/>
      <c r="B1139" s="145" t="s">
        <v>20</v>
      </c>
      <c r="C1139" s="144" t="s">
        <v>12</v>
      </c>
      <c r="D1139" s="144" t="s">
        <v>12</v>
      </c>
      <c r="E1139" s="144" t="s">
        <v>12</v>
      </c>
      <c r="F1139" s="146">
        <f>F1137+F1138</f>
        <v>0</v>
      </c>
      <c r="I1139" s="131">
        <f>SUM(I1137:I1138)</f>
        <v>0</v>
      </c>
      <c r="J1139" s="131">
        <f>SUM(J1137:J1138)</f>
        <v>0</v>
      </c>
    </row>
    <row r="1140" spans="1:17" hidden="1" x14ac:dyDescent="0.25">
      <c r="A1140" s="17"/>
      <c r="B1140" s="11"/>
      <c r="C1140" s="17"/>
      <c r="D1140" s="17"/>
      <c r="E1140" s="17"/>
      <c r="F1140" s="17"/>
    </row>
    <row r="1141" spans="1:17" hidden="1" x14ac:dyDescent="0.25">
      <c r="A1141" s="861" t="s">
        <v>146</v>
      </c>
      <c r="B1141" s="861"/>
      <c r="C1141" s="861"/>
      <c r="D1141" s="861"/>
      <c r="E1141" s="861"/>
      <c r="F1141" s="861"/>
      <c r="G1141" s="861"/>
      <c r="H1141" s="861"/>
      <c r="I1141" s="861"/>
      <c r="J1141" s="861"/>
    </row>
    <row r="1142" spans="1:17" hidden="1" x14ac:dyDescent="0.25">
      <c r="A1142" s="172"/>
      <c r="B1142" s="172"/>
      <c r="C1142" s="172"/>
      <c r="D1142" s="172"/>
      <c r="E1142" s="172"/>
      <c r="F1142" s="172"/>
      <c r="G1142" s="172"/>
      <c r="H1142" s="172"/>
      <c r="I1142" s="850" t="s">
        <v>172</v>
      </c>
      <c r="J1142" s="850"/>
    </row>
    <row r="1143" spans="1:17" s="17" customFormat="1" ht="69.75" hidden="1" x14ac:dyDescent="0.25">
      <c r="A1143" s="167" t="s">
        <v>24</v>
      </c>
      <c r="B1143" s="167" t="s">
        <v>0</v>
      </c>
      <c r="C1143" s="167" t="s">
        <v>69</v>
      </c>
      <c r="D1143" s="167" t="s">
        <v>67</v>
      </c>
      <c r="E1143" s="167" t="s">
        <v>70</v>
      </c>
      <c r="F1143" s="167" t="s">
        <v>7</v>
      </c>
      <c r="I1143" s="133" t="s">
        <v>115</v>
      </c>
      <c r="J1143" s="133" t="s">
        <v>173</v>
      </c>
      <c r="K1143" s="81"/>
      <c r="O1143" s="20"/>
      <c r="P1143" s="20"/>
      <c r="Q1143" s="20"/>
    </row>
    <row r="1144" spans="1:17" s="17" customFormat="1" hidden="1" x14ac:dyDescent="0.25">
      <c r="A1144" s="113">
        <v>1</v>
      </c>
      <c r="B1144" s="113">
        <v>2</v>
      </c>
      <c r="C1144" s="113">
        <v>4</v>
      </c>
      <c r="D1144" s="113">
        <v>5</v>
      </c>
      <c r="E1144" s="113">
        <v>6</v>
      </c>
      <c r="F1144" s="113">
        <v>7</v>
      </c>
      <c r="G1144" s="1"/>
      <c r="H1144" s="1"/>
      <c r="I1144" s="135"/>
      <c r="J1144" s="135"/>
      <c r="K1144" s="19"/>
      <c r="O1144" s="20"/>
      <c r="P1144" s="20"/>
      <c r="Q1144" s="20"/>
    </row>
    <row r="1145" spans="1:17" s="17" customFormat="1" hidden="1" x14ac:dyDescent="0.25">
      <c r="A1145" s="167">
        <v>1</v>
      </c>
      <c r="B1145" s="10" t="s">
        <v>92</v>
      </c>
      <c r="C1145" s="165" t="e">
        <f>F1145/D1145</f>
        <v>#DIV/0!</v>
      </c>
      <c r="D1145" s="165"/>
      <c r="E1145" s="165"/>
      <c r="F1145" s="165"/>
      <c r="I1145" s="138"/>
      <c r="J1145" s="138"/>
      <c r="K1145" s="19"/>
      <c r="O1145" s="20"/>
      <c r="P1145" s="20"/>
      <c r="Q1145" s="20"/>
    </row>
    <row r="1146" spans="1:17" s="1" customFormat="1" hidden="1" x14ac:dyDescent="0.25">
      <c r="A1146" s="167">
        <v>2</v>
      </c>
      <c r="B1146" s="10" t="s">
        <v>68</v>
      </c>
      <c r="C1146" s="165" t="e">
        <f t="shared" ref="C1146:C1149" si="27">F1146/D1146</f>
        <v>#DIV/0!</v>
      </c>
      <c r="D1146" s="165"/>
      <c r="E1146" s="165"/>
      <c r="F1146" s="165"/>
      <c r="G1146" s="17"/>
      <c r="H1146" s="17"/>
      <c r="I1146" s="138"/>
      <c r="J1146" s="138"/>
      <c r="K1146" s="104"/>
      <c r="O1146" s="191"/>
      <c r="P1146" s="191"/>
      <c r="Q1146" s="191"/>
    </row>
    <row r="1147" spans="1:17" s="17" customFormat="1" hidden="1" x14ac:dyDescent="0.25">
      <c r="A1147" s="167">
        <v>3</v>
      </c>
      <c r="B1147" s="10" t="s">
        <v>93</v>
      </c>
      <c r="C1147" s="165" t="e">
        <f t="shared" si="27"/>
        <v>#DIV/0!</v>
      </c>
      <c r="D1147" s="165"/>
      <c r="E1147" s="165"/>
      <c r="F1147" s="165"/>
      <c r="I1147" s="138"/>
      <c r="J1147" s="138"/>
      <c r="K1147" s="19"/>
      <c r="O1147" s="20"/>
      <c r="P1147" s="20"/>
      <c r="Q1147" s="20"/>
    </row>
    <row r="1148" spans="1:17" s="17" customFormat="1" hidden="1" x14ac:dyDescent="0.25">
      <c r="A1148" s="167">
        <v>4</v>
      </c>
      <c r="B1148" s="10" t="s">
        <v>94</v>
      </c>
      <c r="C1148" s="165" t="e">
        <f t="shared" si="27"/>
        <v>#DIV/0!</v>
      </c>
      <c r="D1148" s="165"/>
      <c r="E1148" s="165"/>
      <c r="F1148" s="165"/>
      <c r="I1148" s="138"/>
      <c r="J1148" s="138"/>
      <c r="K1148" s="19"/>
      <c r="O1148" s="20"/>
      <c r="P1148" s="20"/>
      <c r="Q1148" s="20"/>
    </row>
    <row r="1149" spans="1:17" s="17" customFormat="1" hidden="1" x14ac:dyDescent="0.25">
      <c r="A1149" s="167">
        <v>5</v>
      </c>
      <c r="B1149" s="10" t="s">
        <v>192</v>
      </c>
      <c r="C1149" s="165" t="e">
        <f t="shared" si="27"/>
        <v>#DIV/0!</v>
      </c>
      <c r="D1149" s="165"/>
      <c r="E1149" s="165"/>
      <c r="F1149" s="165"/>
      <c r="I1149" s="138"/>
      <c r="J1149" s="138"/>
      <c r="K1149" s="19"/>
      <c r="O1149" s="20"/>
      <c r="P1149" s="20"/>
      <c r="Q1149" s="20"/>
    </row>
    <row r="1150" spans="1:17" s="17" customFormat="1" hidden="1" x14ac:dyDescent="0.25">
      <c r="A1150" s="144"/>
      <c r="B1150" s="145" t="s">
        <v>20</v>
      </c>
      <c r="C1150" s="144" t="s">
        <v>21</v>
      </c>
      <c r="D1150" s="144" t="s">
        <v>21</v>
      </c>
      <c r="E1150" s="144" t="s">
        <v>21</v>
      </c>
      <c r="F1150" s="146">
        <f>SUM(F1145:F1149)</f>
        <v>0</v>
      </c>
      <c r="I1150" s="135">
        <f>SUM(I1145:I1149)</f>
        <v>0</v>
      </c>
      <c r="J1150" s="135">
        <f>SUM(J1145:J1149)</f>
        <v>0</v>
      </c>
      <c r="K1150" s="19"/>
      <c r="O1150" s="20"/>
      <c r="P1150" s="20"/>
      <c r="Q1150" s="20"/>
    </row>
    <row r="1151" spans="1:17" s="17" customFormat="1" hidden="1" x14ac:dyDescent="0.25">
      <c r="B1151" s="11"/>
      <c r="G1151" s="67"/>
      <c r="H1151" s="67"/>
      <c r="I1151" s="67"/>
      <c r="J1151" s="67"/>
      <c r="K1151" s="19"/>
      <c r="O1151" s="20"/>
      <c r="P1151" s="20"/>
      <c r="Q1151" s="20"/>
    </row>
    <row r="1152" spans="1:17" s="17" customFormat="1" hidden="1" x14ac:dyDescent="0.25">
      <c r="A1152" s="866" t="s">
        <v>140</v>
      </c>
      <c r="B1152" s="866"/>
      <c r="C1152" s="866"/>
      <c r="D1152" s="866"/>
      <c r="E1152" s="866"/>
      <c r="F1152" s="866"/>
      <c r="G1152" s="866"/>
      <c r="H1152" s="866"/>
      <c r="I1152" s="866"/>
      <c r="J1152" s="866"/>
      <c r="K1152" s="19"/>
      <c r="O1152" s="20"/>
      <c r="P1152" s="20"/>
      <c r="Q1152" s="20"/>
    </row>
    <row r="1153" spans="1:17" hidden="1" x14ac:dyDescent="0.25">
      <c r="A1153" s="32"/>
      <c r="B1153" s="11"/>
      <c r="C1153" s="17"/>
      <c r="D1153" s="17"/>
      <c r="E1153" s="17"/>
      <c r="F1153" s="17"/>
      <c r="I1153" s="850" t="s">
        <v>172</v>
      </c>
      <c r="J1153" s="850"/>
    </row>
    <row r="1154" spans="1:17" ht="69.75" hidden="1" x14ac:dyDescent="0.25">
      <c r="A1154" s="167" t="s">
        <v>24</v>
      </c>
      <c r="B1154" s="167" t="s">
        <v>14</v>
      </c>
      <c r="C1154" s="167" t="s">
        <v>71</v>
      </c>
      <c r="D1154" s="167" t="s">
        <v>72</v>
      </c>
      <c r="E1154" s="167" t="s">
        <v>147</v>
      </c>
      <c r="I1154" s="133" t="s">
        <v>115</v>
      </c>
      <c r="J1154" s="133" t="s">
        <v>173</v>
      </c>
      <c r="K1154" s="127"/>
    </row>
    <row r="1155" spans="1:17" hidden="1" x14ac:dyDescent="0.25">
      <c r="A1155" s="113">
        <v>1</v>
      </c>
      <c r="B1155" s="113">
        <v>2</v>
      </c>
      <c r="C1155" s="113">
        <v>3</v>
      </c>
      <c r="D1155" s="113">
        <v>4</v>
      </c>
      <c r="E1155" s="113">
        <v>5</v>
      </c>
      <c r="F1155" s="78"/>
      <c r="G1155" s="78"/>
      <c r="H1155" s="78"/>
      <c r="I1155" s="135"/>
      <c r="J1155" s="135"/>
    </row>
    <row r="1156" spans="1:17" hidden="1" x14ac:dyDescent="0.25">
      <c r="A1156" s="167">
        <v>1</v>
      </c>
      <c r="B1156" s="10"/>
      <c r="C1156" s="167"/>
      <c r="D1156" s="13"/>
      <c r="E1156" s="165"/>
      <c r="I1156" s="138"/>
      <c r="J1156" s="138"/>
    </row>
    <row r="1157" spans="1:17" s="78" customFormat="1" hidden="1" x14ac:dyDescent="0.25">
      <c r="A1157" s="167">
        <v>2</v>
      </c>
      <c r="B1157" s="10"/>
      <c r="C1157" s="167"/>
      <c r="D1157" s="13"/>
      <c r="E1157" s="165"/>
      <c r="F1157" s="67"/>
      <c r="G1157" s="67"/>
      <c r="H1157" s="67"/>
      <c r="I1157" s="138"/>
      <c r="J1157" s="138"/>
      <c r="K1157" s="79"/>
      <c r="O1157" s="188"/>
      <c r="P1157" s="188"/>
      <c r="Q1157" s="188"/>
    </row>
    <row r="1158" spans="1:17" hidden="1" x14ac:dyDescent="0.25">
      <c r="A1158" s="167">
        <v>3</v>
      </c>
      <c r="B1158" s="10"/>
      <c r="C1158" s="167"/>
      <c r="D1158" s="13"/>
      <c r="E1158" s="165"/>
      <c r="I1158" s="138"/>
      <c r="J1158" s="138"/>
      <c r="P1158" s="106"/>
      <c r="Q1158" s="195"/>
    </row>
    <row r="1159" spans="1:17" hidden="1" x14ac:dyDescent="0.25">
      <c r="A1159" s="167">
        <v>4</v>
      </c>
      <c r="B1159" s="10"/>
      <c r="C1159" s="167"/>
      <c r="D1159" s="13"/>
      <c r="E1159" s="165"/>
      <c r="I1159" s="138"/>
      <c r="J1159" s="138"/>
      <c r="P1159" s="106"/>
      <c r="Q1159" s="195"/>
    </row>
    <row r="1160" spans="1:17" hidden="1" x14ac:dyDescent="0.25">
      <c r="A1160" s="144"/>
      <c r="B1160" s="145" t="s">
        <v>20</v>
      </c>
      <c r="C1160" s="144" t="s">
        <v>21</v>
      </c>
      <c r="D1160" s="144" t="s">
        <v>21</v>
      </c>
      <c r="E1160" s="146">
        <f>SUM(E1156:E1159)</f>
        <v>0</v>
      </c>
      <c r="I1160" s="135">
        <f>SUM(I1156:I1159)</f>
        <v>0</v>
      </c>
      <c r="J1160" s="135">
        <f>SUM(J1156:J1159)</f>
        <v>0</v>
      </c>
      <c r="P1160" s="106"/>
      <c r="Q1160" s="195"/>
    </row>
    <row r="1161" spans="1:17" hidden="1" x14ac:dyDescent="0.25">
      <c r="A1161" s="17"/>
      <c r="B1161" s="11"/>
      <c r="C1161" s="17"/>
      <c r="D1161" s="17"/>
      <c r="E1161" s="17"/>
      <c r="F1161" s="17"/>
      <c r="P1161" s="106"/>
      <c r="Q1161" s="195"/>
    </row>
    <row r="1162" spans="1:17" hidden="1" x14ac:dyDescent="0.25">
      <c r="A1162" s="860" t="s">
        <v>118</v>
      </c>
      <c r="B1162" s="860"/>
      <c r="C1162" s="860"/>
      <c r="D1162" s="860"/>
      <c r="E1162" s="860"/>
      <c r="F1162" s="860"/>
      <c r="G1162" s="860"/>
      <c r="H1162" s="860"/>
      <c r="I1162" s="860"/>
      <c r="J1162" s="860"/>
      <c r="P1162" s="106"/>
    </row>
    <row r="1163" spans="1:17" hidden="1" x14ac:dyDescent="0.25">
      <c r="A1163" s="30"/>
      <c r="B1163" s="11"/>
      <c r="C1163" s="17"/>
      <c r="D1163" s="17"/>
      <c r="E1163" s="17"/>
      <c r="F1163" s="17"/>
      <c r="P1163" s="106"/>
    </row>
    <row r="1164" spans="1:17" hidden="1" x14ac:dyDescent="0.25">
      <c r="A1164" s="30"/>
      <c r="B1164" s="11"/>
      <c r="C1164" s="17"/>
      <c r="D1164" s="17"/>
      <c r="E1164" s="17"/>
      <c r="F1164" s="17"/>
      <c r="I1164" s="850" t="s">
        <v>172</v>
      </c>
      <c r="J1164" s="850"/>
      <c r="K1164" s="128"/>
    </row>
    <row r="1165" spans="1:17" ht="69.75" hidden="1" x14ac:dyDescent="0.25">
      <c r="A1165" s="167" t="s">
        <v>24</v>
      </c>
      <c r="B1165" s="167" t="s">
        <v>14</v>
      </c>
      <c r="C1165" s="167" t="s">
        <v>74</v>
      </c>
      <c r="D1165" s="167" t="s">
        <v>117</v>
      </c>
      <c r="F1165" s="17"/>
      <c r="I1165" s="133" t="s">
        <v>115</v>
      </c>
      <c r="J1165" s="133" t="s">
        <v>173</v>
      </c>
      <c r="P1165" s="106"/>
    </row>
    <row r="1166" spans="1:17" hidden="1" x14ac:dyDescent="0.25">
      <c r="A1166" s="113">
        <v>1</v>
      </c>
      <c r="B1166" s="113">
        <v>2</v>
      </c>
      <c r="C1166" s="113">
        <v>3</v>
      </c>
      <c r="D1166" s="113">
        <v>4</v>
      </c>
      <c r="E1166" s="78"/>
      <c r="F1166" s="1"/>
      <c r="G1166" s="78"/>
      <c r="H1166" s="78"/>
      <c r="I1166" s="135"/>
      <c r="J1166" s="135"/>
      <c r="P1166" s="106"/>
    </row>
    <row r="1167" spans="1:17" hidden="1" x14ac:dyDescent="0.25">
      <c r="A1167" s="167"/>
      <c r="B1167" s="15"/>
      <c r="C1167" s="13"/>
      <c r="D1167" s="165"/>
      <c r="F1167" s="17"/>
      <c r="I1167" s="138"/>
      <c r="J1167" s="138"/>
      <c r="P1167" s="106"/>
    </row>
    <row r="1168" spans="1:17" s="78" customFormat="1" hidden="1" x14ac:dyDescent="0.25">
      <c r="A1168" s="167"/>
      <c r="B1168" s="15"/>
      <c r="C1168" s="13"/>
      <c r="D1168" s="165"/>
      <c r="E1168" s="67"/>
      <c r="F1168" s="36"/>
      <c r="G1168" s="67"/>
      <c r="H1168" s="67"/>
      <c r="I1168" s="138"/>
      <c r="J1168" s="138"/>
      <c r="K1168" s="79"/>
      <c r="O1168" s="188"/>
      <c r="P1168" s="186"/>
      <c r="Q1168" s="188"/>
    </row>
    <row r="1169" spans="1:17" hidden="1" x14ac:dyDescent="0.25">
      <c r="A1169" s="167"/>
      <c r="B1169" s="15"/>
      <c r="C1169" s="13"/>
      <c r="D1169" s="165"/>
      <c r="F1169" s="17"/>
      <c r="I1169" s="138"/>
      <c r="J1169" s="138"/>
      <c r="P1169" s="106"/>
      <c r="Q1169" s="195"/>
    </row>
    <row r="1170" spans="1:17" hidden="1" x14ac:dyDescent="0.25">
      <c r="A1170" s="167"/>
      <c r="B1170" s="15"/>
      <c r="C1170" s="13"/>
      <c r="D1170" s="165"/>
      <c r="F1170" s="17"/>
      <c r="I1170" s="138"/>
      <c r="J1170" s="138"/>
      <c r="P1170" s="106"/>
      <c r="Q1170" s="195"/>
    </row>
    <row r="1171" spans="1:17" hidden="1" x14ac:dyDescent="0.25">
      <c r="A1171" s="144"/>
      <c r="B1171" s="145" t="s">
        <v>20</v>
      </c>
      <c r="C1171" s="144" t="s">
        <v>21</v>
      </c>
      <c r="D1171" s="146">
        <f>SUM(D1167:D1170)</f>
        <v>0</v>
      </c>
      <c r="F1171" s="17"/>
      <c r="I1171" s="135">
        <f>SUM(I1167:I1170)</f>
        <v>0</v>
      </c>
      <c r="J1171" s="135">
        <f>SUM(J1167:J1170)</f>
        <v>0</v>
      </c>
      <c r="P1171" s="106"/>
      <c r="Q1171" s="195"/>
    </row>
    <row r="1172" spans="1:17" hidden="1" x14ac:dyDescent="0.25">
      <c r="A1172" s="35"/>
      <c r="B1172" s="11"/>
      <c r="C1172" s="17"/>
      <c r="D1172" s="17"/>
      <c r="E1172" s="17"/>
      <c r="F1172" s="17"/>
      <c r="P1172" s="106"/>
      <c r="Q1172" s="195"/>
    </row>
    <row r="1173" spans="1:17" hidden="1" x14ac:dyDescent="0.25">
      <c r="A1173" s="864" t="s">
        <v>148</v>
      </c>
      <c r="B1173" s="864"/>
      <c r="C1173" s="864"/>
      <c r="D1173" s="864"/>
      <c r="E1173" s="864"/>
      <c r="F1173" s="864"/>
      <c r="G1173" s="864"/>
      <c r="H1173" s="864"/>
      <c r="I1173" s="864"/>
      <c r="J1173" s="864"/>
      <c r="P1173" s="106"/>
    </row>
    <row r="1174" spans="1:17" hidden="1" x14ac:dyDescent="0.25">
      <c r="A1174" s="30"/>
      <c r="B1174" s="11"/>
      <c r="C1174" s="17"/>
      <c r="D1174" s="17"/>
      <c r="E1174" s="17"/>
      <c r="F1174" s="17"/>
      <c r="P1174" s="106"/>
    </row>
    <row r="1175" spans="1:17" hidden="1" x14ac:dyDescent="0.25">
      <c r="A1175" s="30"/>
      <c r="B1175" s="11"/>
      <c r="C1175" s="17"/>
      <c r="D1175" s="17"/>
      <c r="E1175" s="17"/>
      <c r="F1175" s="17"/>
      <c r="I1175" s="850" t="s">
        <v>172</v>
      </c>
      <c r="J1175" s="850"/>
      <c r="K1175" s="129"/>
      <c r="P1175" s="106"/>
    </row>
    <row r="1176" spans="1:17" ht="69.75" hidden="1" x14ac:dyDescent="0.25">
      <c r="A1176" s="167" t="s">
        <v>24</v>
      </c>
      <c r="B1176" s="167" t="s">
        <v>14</v>
      </c>
      <c r="C1176" s="167" t="s">
        <v>74</v>
      </c>
      <c r="D1176" s="167" t="s">
        <v>117</v>
      </c>
      <c r="F1176" s="17"/>
      <c r="I1176" s="133" t="s">
        <v>115</v>
      </c>
      <c r="J1176" s="133" t="s">
        <v>173</v>
      </c>
      <c r="P1176" s="106"/>
    </row>
    <row r="1177" spans="1:17" hidden="1" x14ac:dyDescent="0.25">
      <c r="A1177" s="113">
        <v>1</v>
      </c>
      <c r="B1177" s="113">
        <v>2</v>
      </c>
      <c r="C1177" s="113">
        <v>3</v>
      </c>
      <c r="D1177" s="113">
        <v>4</v>
      </c>
      <c r="E1177" s="78"/>
      <c r="F1177" s="1"/>
      <c r="G1177" s="78"/>
      <c r="H1177" s="78"/>
      <c r="I1177" s="135"/>
      <c r="J1177" s="135"/>
      <c r="P1177" s="106"/>
    </row>
    <row r="1178" spans="1:17" hidden="1" x14ac:dyDescent="0.25">
      <c r="A1178" s="167">
        <v>1</v>
      </c>
      <c r="B1178" s="15"/>
      <c r="C1178" s="13"/>
      <c r="D1178" s="165"/>
      <c r="F1178" s="17"/>
      <c r="G1178" s="75"/>
      <c r="I1178" s="138"/>
      <c r="J1178" s="138"/>
      <c r="P1178" s="106"/>
    </row>
    <row r="1179" spans="1:17" s="78" customFormat="1" hidden="1" x14ac:dyDescent="0.25">
      <c r="A1179" s="167">
        <v>2</v>
      </c>
      <c r="B1179" s="15"/>
      <c r="C1179" s="13"/>
      <c r="D1179" s="165"/>
      <c r="E1179" s="67"/>
      <c r="F1179" s="17"/>
      <c r="G1179" s="67"/>
      <c r="H1179" s="67"/>
      <c r="I1179" s="138"/>
      <c r="J1179" s="138"/>
      <c r="K1179" s="79"/>
      <c r="O1179" s="188"/>
      <c r="P1179" s="186"/>
      <c r="Q1179" s="188"/>
    </row>
    <row r="1180" spans="1:17" hidden="1" x14ac:dyDescent="0.25">
      <c r="A1180" s="167"/>
      <c r="B1180" s="15"/>
      <c r="C1180" s="13"/>
      <c r="D1180" s="165"/>
      <c r="F1180" s="17"/>
      <c r="I1180" s="138"/>
      <c r="J1180" s="138"/>
      <c r="P1180" s="106"/>
      <c r="Q1180" s="195"/>
    </row>
    <row r="1181" spans="1:17" hidden="1" x14ac:dyDescent="0.25">
      <c r="A1181" s="167"/>
      <c r="B1181" s="15"/>
      <c r="C1181" s="13"/>
      <c r="D1181" s="165"/>
      <c r="F1181" s="17"/>
      <c r="I1181" s="138"/>
      <c r="J1181" s="138"/>
      <c r="P1181" s="106"/>
      <c r="Q1181" s="195"/>
    </row>
    <row r="1182" spans="1:17" hidden="1" x14ac:dyDescent="0.25">
      <c r="A1182" s="144"/>
      <c r="B1182" s="145" t="s">
        <v>20</v>
      </c>
      <c r="C1182" s="144" t="s">
        <v>21</v>
      </c>
      <c r="D1182" s="146">
        <f>SUM(D1178:D1181)</f>
        <v>0</v>
      </c>
      <c r="F1182" s="17"/>
      <c r="I1182" s="135">
        <f>SUM(I1178:I1181)</f>
        <v>0</v>
      </c>
      <c r="J1182" s="135">
        <f>SUM(J1178:J1181)</f>
        <v>0</v>
      </c>
      <c r="P1182" s="106"/>
      <c r="Q1182" s="195"/>
    </row>
    <row r="1183" spans="1:17" hidden="1" x14ac:dyDescent="0.25">
      <c r="A1183" s="35"/>
      <c r="B1183" s="11"/>
      <c r="C1183" s="17"/>
      <c r="D1183" s="17"/>
      <c r="E1183" s="17"/>
      <c r="F1183" s="17"/>
      <c r="P1183" s="106"/>
      <c r="Q1183" s="195"/>
    </row>
    <row r="1184" spans="1:17" hidden="1" x14ac:dyDescent="0.25">
      <c r="A1184" s="861" t="s">
        <v>150</v>
      </c>
      <c r="B1184" s="861"/>
      <c r="C1184" s="861"/>
      <c r="D1184" s="861"/>
      <c r="E1184" s="861"/>
      <c r="F1184" s="861"/>
      <c r="G1184" s="861"/>
      <c r="H1184" s="861"/>
      <c r="I1184" s="861"/>
      <c r="J1184" s="861"/>
      <c r="P1184" s="106"/>
    </row>
    <row r="1185" spans="1:17" hidden="1" x14ac:dyDescent="0.25">
      <c r="A1185" s="862"/>
      <c r="B1185" s="862"/>
      <c r="C1185" s="862"/>
      <c r="D1185" s="862"/>
      <c r="E1185" s="862"/>
      <c r="F1185" s="17"/>
      <c r="I1185" s="850" t="s">
        <v>172</v>
      </c>
      <c r="J1185" s="850"/>
      <c r="P1185" s="106"/>
    </row>
    <row r="1186" spans="1:17" ht="69.75" hidden="1" x14ac:dyDescent="0.25">
      <c r="A1186" s="167" t="s">
        <v>15</v>
      </c>
      <c r="B1186" s="167" t="s">
        <v>14</v>
      </c>
      <c r="C1186" s="167" t="s">
        <v>27</v>
      </c>
      <c r="D1186" s="167" t="s">
        <v>75</v>
      </c>
      <c r="E1186" s="167" t="s">
        <v>7</v>
      </c>
      <c r="I1186" s="133" t="s">
        <v>115</v>
      </c>
      <c r="J1186" s="133" t="s">
        <v>173</v>
      </c>
      <c r="P1186" s="106"/>
    </row>
    <row r="1187" spans="1:17" hidden="1" x14ac:dyDescent="0.25">
      <c r="A1187" s="113">
        <v>1</v>
      </c>
      <c r="B1187" s="113">
        <v>2</v>
      </c>
      <c r="C1187" s="113">
        <v>3</v>
      </c>
      <c r="D1187" s="113">
        <v>4</v>
      </c>
      <c r="E1187" s="113">
        <v>5</v>
      </c>
      <c r="F1187" s="78"/>
      <c r="G1187" s="78"/>
      <c r="H1187" s="78"/>
      <c r="I1187" s="135"/>
      <c r="J1187" s="135"/>
      <c r="P1187" s="106"/>
    </row>
    <row r="1188" spans="1:17" hidden="1" x14ac:dyDescent="0.25">
      <c r="A1188" s="167"/>
      <c r="B1188" s="10"/>
      <c r="C1188" s="246"/>
      <c r="D1188" s="245" t="e">
        <f>E1188/C1188</f>
        <v>#DIV/0!</v>
      </c>
      <c r="E1188" s="245"/>
      <c r="I1188" s="138"/>
      <c r="J1188" s="138"/>
      <c r="P1188" s="106"/>
    </row>
    <row r="1189" spans="1:17" s="78" customFormat="1" hidden="1" x14ac:dyDescent="0.25">
      <c r="A1189" s="167"/>
      <c r="B1189" s="10"/>
      <c r="C1189" s="167"/>
      <c r="D1189" s="165"/>
      <c r="E1189" s="165"/>
      <c r="F1189" s="67"/>
      <c r="G1189" s="67"/>
      <c r="H1189" s="67"/>
      <c r="I1189" s="138"/>
      <c r="J1189" s="138"/>
      <c r="K1189" s="79"/>
      <c r="O1189" s="188"/>
      <c r="P1189" s="186"/>
      <c r="Q1189" s="188"/>
    </row>
    <row r="1190" spans="1:17" hidden="1" x14ac:dyDescent="0.25">
      <c r="A1190" s="167"/>
      <c r="B1190" s="10"/>
      <c r="C1190" s="167"/>
      <c r="D1190" s="165"/>
      <c r="E1190" s="165"/>
      <c r="I1190" s="138"/>
      <c r="J1190" s="138"/>
      <c r="P1190" s="106"/>
      <c r="Q1190" s="195"/>
    </row>
    <row r="1191" spans="1:17" hidden="1" x14ac:dyDescent="0.25">
      <c r="A1191" s="167"/>
      <c r="B1191" s="10"/>
      <c r="C1191" s="167"/>
      <c r="D1191" s="165"/>
      <c r="E1191" s="165"/>
      <c r="I1191" s="138"/>
      <c r="J1191" s="138"/>
      <c r="P1191" s="106"/>
      <c r="Q1191" s="195"/>
    </row>
    <row r="1192" spans="1:17" hidden="1" x14ac:dyDescent="0.25">
      <c r="A1192" s="144"/>
      <c r="B1192" s="145" t="s">
        <v>20</v>
      </c>
      <c r="C1192" s="144"/>
      <c r="D1192" s="144" t="s">
        <v>21</v>
      </c>
      <c r="E1192" s="146">
        <f>E1191+E1188+E1189+E1190</f>
        <v>0</v>
      </c>
      <c r="I1192" s="135">
        <f>SUM(I1188:I1191)</f>
        <v>0</v>
      </c>
      <c r="J1192" s="135">
        <f>SUM(J1188:J1191)</f>
        <v>0</v>
      </c>
      <c r="P1192" s="106"/>
      <c r="Q1192" s="195"/>
    </row>
    <row r="1193" spans="1:17" hidden="1" x14ac:dyDescent="0.25">
      <c r="A1193" s="17"/>
      <c r="B1193" s="11"/>
      <c r="C1193" s="17"/>
      <c r="D1193" s="17"/>
      <c r="E1193" s="17"/>
      <c r="F1193" s="17"/>
      <c r="P1193" s="106"/>
      <c r="Q1193" s="195"/>
    </row>
    <row r="1194" spans="1:17" hidden="1" x14ac:dyDescent="0.25">
      <c r="A1194" s="861" t="s">
        <v>151</v>
      </c>
      <c r="B1194" s="861"/>
      <c r="C1194" s="861"/>
      <c r="D1194" s="861"/>
      <c r="E1194" s="861"/>
      <c r="F1194" s="861"/>
      <c r="G1194" s="861"/>
      <c r="H1194" s="861"/>
      <c r="I1194" s="861"/>
      <c r="J1194" s="861"/>
      <c r="P1194" s="106"/>
    </row>
    <row r="1195" spans="1:17" hidden="1" x14ac:dyDescent="0.25">
      <c r="A1195" s="862"/>
      <c r="B1195" s="862"/>
      <c r="C1195" s="862"/>
      <c r="D1195" s="862"/>
      <c r="E1195" s="862"/>
      <c r="F1195" s="862"/>
      <c r="I1195" s="850" t="s">
        <v>172</v>
      </c>
      <c r="J1195" s="850"/>
      <c r="P1195" s="106"/>
    </row>
    <row r="1196" spans="1:17" ht="56.25" hidden="1" x14ac:dyDescent="0.25">
      <c r="A1196" s="167" t="s">
        <v>24</v>
      </c>
      <c r="B1196" s="167" t="s">
        <v>14</v>
      </c>
      <c r="C1196" s="167" t="s">
        <v>78</v>
      </c>
      <c r="D1196" s="167" t="s">
        <v>27</v>
      </c>
      <c r="E1196" s="167" t="s">
        <v>79</v>
      </c>
      <c r="F1196" s="167" t="s">
        <v>7</v>
      </c>
      <c r="I1196" s="133" t="s">
        <v>115</v>
      </c>
      <c r="J1196" s="133" t="s">
        <v>173</v>
      </c>
      <c r="K1196" s="81"/>
      <c r="L1196" s="81"/>
      <c r="P1196" s="106"/>
    </row>
    <row r="1197" spans="1:17" hidden="1" x14ac:dyDescent="0.25">
      <c r="A1197" s="113">
        <v>1</v>
      </c>
      <c r="B1197" s="113">
        <v>2</v>
      </c>
      <c r="C1197" s="113">
        <v>3</v>
      </c>
      <c r="D1197" s="113">
        <v>4</v>
      </c>
      <c r="E1197" s="113">
        <v>5</v>
      </c>
      <c r="F1197" s="113">
        <v>6</v>
      </c>
      <c r="G1197" s="78"/>
      <c r="H1197" s="78"/>
      <c r="I1197" s="135"/>
      <c r="J1197" s="135"/>
      <c r="P1197" s="106"/>
    </row>
    <row r="1198" spans="1:17" hidden="1" x14ac:dyDescent="0.25">
      <c r="A1198" s="167">
        <v>1</v>
      </c>
      <c r="B1198" s="10"/>
      <c r="C1198" s="167"/>
      <c r="D1198" s="167"/>
      <c r="E1198" s="165"/>
      <c r="F1198" s="165"/>
      <c r="I1198" s="138"/>
      <c r="J1198" s="138"/>
      <c r="P1198" s="106"/>
    </row>
    <row r="1199" spans="1:17" s="78" customFormat="1" hidden="1" x14ac:dyDescent="0.25">
      <c r="A1199" s="167">
        <v>2</v>
      </c>
      <c r="B1199" s="10"/>
      <c r="C1199" s="167"/>
      <c r="D1199" s="167"/>
      <c r="E1199" s="165"/>
      <c r="F1199" s="165"/>
      <c r="G1199" s="67"/>
      <c r="H1199" s="67"/>
      <c r="I1199" s="138"/>
      <c r="J1199" s="138"/>
      <c r="K1199" s="79"/>
      <c r="O1199" s="188"/>
      <c r="P1199" s="186"/>
      <c r="Q1199" s="188"/>
    </row>
    <row r="1200" spans="1:17" hidden="1" x14ac:dyDescent="0.25">
      <c r="A1200" s="167">
        <v>3</v>
      </c>
      <c r="B1200" s="10"/>
      <c r="C1200" s="167"/>
      <c r="D1200" s="167"/>
      <c r="E1200" s="165"/>
      <c r="F1200" s="165"/>
      <c r="I1200" s="138"/>
      <c r="J1200" s="138"/>
      <c r="K1200" s="76"/>
      <c r="P1200" s="106"/>
      <c r="Q1200" s="195"/>
    </row>
    <row r="1201" spans="1:17" hidden="1" x14ac:dyDescent="0.25">
      <c r="A1201" s="167">
        <v>4</v>
      </c>
      <c r="B1201" s="10"/>
      <c r="C1201" s="167"/>
      <c r="D1201" s="167"/>
      <c r="E1201" s="165"/>
      <c r="F1201" s="165"/>
      <c r="I1201" s="138"/>
      <c r="J1201" s="138"/>
      <c r="P1201" s="106"/>
      <c r="Q1201" s="195"/>
    </row>
    <row r="1202" spans="1:17" hidden="1" x14ac:dyDescent="0.25">
      <c r="A1202" s="144"/>
      <c r="B1202" s="145" t="s">
        <v>20</v>
      </c>
      <c r="C1202" s="144" t="s">
        <v>21</v>
      </c>
      <c r="D1202" s="144" t="s">
        <v>21</v>
      </c>
      <c r="E1202" s="144" t="s">
        <v>21</v>
      </c>
      <c r="F1202" s="146">
        <f>F1201+F1199+F1200+F1198</f>
        <v>0</v>
      </c>
      <c r="I1202" s="135">
        <f>SUM(I1198:I1201)</f>
        <v>0</v>
      </c>
      <c r="J1202" s="135">
        <f>SUM(J1198:J1201)</f>
        <v>0</v>
      </c>
      <c r="P1202" s="106"/>
      <c r="Q1202" s="195"/>
    </row>
    <row r="1203" spans="1:17" hidden="1" x14ac:dyDescent="0.25">
      <c r="A1203" s="17"/>
      <c r="B1203" s="11"/>
      <c r="C1203" s="17"/>
      <c r="D1203" s="17"/>
      <c r="E1203" s="17"/>
      <c r="F1203" s="36"/>
      <c r="P1203" s="106"/>
      <c r="Q1203" s="195"/>
    </row>
    <row r="1204" spans="1:17" hidden="1" x14ac:dyDescent="0.25">
      <c r="A1204" s="861" t="s">
        <v>152</v>
      </c>
      <c r="B1204" s="861"/>
      <c r="C1204" s="861"/>
      <c r="D1204" s="861"/>
      <c r="E1204" s="861"/>
      <c r="F1204" s="861"/>
      <c r="G1204" s="861"/>
      <c r="H1204" s="861"/>
      <c r="I1204" s="861"/>
      <c r="J1204" s="861"/>
      <c r="P1204" s="106"/>
    </row>
    <row r="1205" spans="1:17" hidden="1" x14ac:dyDescent="0.25">
      <c r="A1205" s="862"/>
      <c r="B1205" s="862"/>
      <c r="C1205" s="862"/>
      <c r="D1205" s="862"/>
      <c r="E1205" s="862"/>
      <c r="F1205" s="862"/>
      <c r="I1205" s="850" t="s">
        <v>172</v>
      </c>
      <c r="J1205" s="850"/>
      <c r="P1205" s="106"/>
    </row>
    <row r="1206" spans="1:17" ht="56.25" hidden="1" x14ac:dyDescent="0.25">
      <c r="A1206" s="167" t="s">
        <v>24</v>
      </c>
      <c r="B1206" s="167" t="s">
        <v>14</v>
      </c>
      <c r="C1206" s="167" t="s">
        <v>78</v>
      </c>
      <c r="D1206" s="167" t="s">
        <v>27</v>
      </c>
      <c r="E1206" s="167" t="s">
        <v>79</v>
      </c>
      <c r="F1206" s="167" t="s">
        <v>7</v>
      </c>
      <c r="I1206" s="133" t="s">
        <v>115</v>
      </c>
      <c r="J1206" s="133" t="s">
        <v>173</v>
      </c>
      <c r="K1206" s="81"/>
      <c r="L1206" s="81"/>
      <c r="P1206" s="106"/>
    </row>
    <row r="1207" spans="1:17" hidden="1" x14ac:dyDescent="0.25">
      <c r="A1207" s="113">
        <v>1</v>
      </c>
      <c r="B1207" s="113">
        <v>2</v>
      </c>
      <c r="C1207" s="113">
        <v>3</v>
      </c>
      <c r="D1207" s="113">
        <v>4</v>
      </c>
      <c r="E1207" s="113">
        <v>5</v>
      </c>
      <c r="F1207" s="113">
        <v>6</v>
      </c>
      <c r="G1207" s="78"/>
      <c r="H1207" s="78"/>
      <c r="I1207" s="135"/>
      <c r="J1207" s="135"/>
      <c r="P1207" s="106"/>
    </row>
    <row r="1208" spans="1:17" hidden="1" x14ac:dyDescent="0.25">
      <c r="A1208" s="167">
        <v>1</v>
      </c>
      <c r="B1208" s="10"/>
      <c r="C1208" s="167"/>
      <c r="D1208" s="167"/>
      <c r="E1208" s="165" t="e">
        <f>F1208/D1208</f>
        <v>#DIV/0!</v>
      </c>
      <c r="F1208" s="165"/>
      <c r="I1208" s="138"/>
      <c r="J1208" s="138"/>
      <c r="P1208" s="106"/>
    </row>
    <row r="1209" spans="1:17" s="78" customFormat="1" hidden="1" x14ac:dyDescent="0.25">
      <c r="A1209" s="167">
        <v>2</v>
      </c>
      <c r="B1209" s="10"/>
      <c r="C1209" s="14"/>
      <c r="D1209" s="14"/>
      <c r="E1209" s="165" t="e">
        <f t="shared" ref="E1209:E1211" si="28">F1209/D1209</f>
        <v>#DIV/0!</v>
      </c>
      <c r="F1209" s="165"/>
      <c r="G1209" s="67"/>
      <c r="H1209" s="67"/>
      <c r="I1209" s="138"/>
      <c r="J1209" s="138"/>
      <c r="K1209" s="79"/>
      <c r="O1209" s="188"/>
      <c r="P1209" s="186"/>
      <c r="Q1209" s="188"/>
    </row>
    <row r="1210" spans="1:17" hidden="1" x14ac:dyDescent="0.25">
      <c r="A1210" s="167"/>
      <c r="B1210" s="10"/>
      <c r="C1210" s="14"/>
      <c r="D1210" s="14"/>
      <c r="E1210" s="165" t="e">
        <f t="shared" si="28"/>
        <v>#DIV/0!</v>
      </c>
      <c r="F1210" s="165"/>
      <c r="I1210" s="138"/>
      <c r="J1210" s="138"/>
      <c r="P1210" s="106"/>
    </row>
    <row r="1211" spans="1:17" hidden="1" x14ac:dyDescent="0.25">
      <c r="A1211" s="167">
        <v>3</v>
      </c>
      <c r="B1211" s="10"/>
      <c r="C1211" s="167"/>
      <c r="D1211" s="167"/>
      <c r="E1211" s="165" t="e">
        <f t="shared" si="28"/>
        <v>#DIV/0!</v>
      </c>
      <c r="F1211" s="165"/>
      <c r="I1211" s="138"/>
      <c r="J1211" s="138"/>
      <c r="P1211" s="106"/>
    </row>
    <row r="1212" spans="1:17" hidden="1" x14ac:dyDescent="0.25">
      <c r="A1212" s="144"/>
      <c r="B1212" s="145" t="s">
        <v>20</v>
      </c>
      <c r="C1212" s="144" t="s">
        <v>21</v>
      </c>
      <c r="D1212" s="144" t="s">
        <v>21</v>
      </c>
      <c r="E1212" s="144" t="s">
        <v>21</v>
      </c>
      <c r="F1212" s="146">
        <f>F1211+F1209+F1208+F1210</f>
        <v>0</v>
      </c>
      <c r="I1212" s="135">
        <f>SUM(I1208:I1211)</f>
        <v>0</v>
      </c>
      <c r="J1212" s="135">
        <f>SUM(J1208:J1211)</f>
        <v>0</v>
      </c>
      <c r="P1212" s="106"/>
    </row>
    <row r="1213" spans="1:17" hidden="1" x14ac:dyDescent="0.25">
      <c r="A1213" s="17"/>
      <c r="B1213" s="11"/>
      <c r="C1213" s="17"/>
      <c r="D1213" s="17"/>
      <c r="E1213" s="17"/>
      <c r="F1213" s="36"/>
      <c r="P1213" s="106"/>
    </row>
    <row r="1214" spans="1:17" hidden="1" x14ac:dyDescent="0.25">
      <c r="A1214" s="861" t="s">
        <v>153</v>
      </c>
      <c r="B1214" s="861"/>
      <c r="C1214" s="861"/>
      <c r="D1214" s="861"/>
      <c r="E1214" s="861"/>
      <c r="F1214" s="861"/>
      <c r="G1214" s="861"/>
      <c r="H1214" s="861"/>
      <c r="I1214" s="861"/>
      <c r="J1214" s="861"/>
      <c r="P1214" s="106"/>
    </row>
    <row r="1215" spans="1:17" hidden="1" x14ac:dyDescent="0.25">
      <c r="A1215" s="862"/>
      <c r="B1215" s="862"/>
      <c r="C1215" s="862"/>
      <c r="D1215" s="862"/>
      <c r="E1215" s="862"/>
      <c r="F1215" s="862"/>
      <c r="I1215" s="850" t="s">
        <v>172</v>
      </c>
      <c r="J1215" s="850"/>
      <c r="P1215" s="106"/>
    </row>
    <row r="1216" spans="1:17" ht="56.25" hidden="1" x14ac:dyDescent="0.25">
      <c r="A1216" s="167" t="s">
        <v>24</v>
      </c>
      <c r="B1216" s="167" t="s">
        <v>14</v>
      </c>
      <c r="C1216" s="167" t="s">
        <v>78</v>
      </c>
      <c r="D1216" s="167" t="s">
        <v>27</v>
      </c>
      <c r="E1216" s="167" t="s">
        <v>79</v>
      </c>
      <c r="F1216" s="167" t="s">
        <v>7</v>
      </c>
      <c r="I1216" s="133" t="s">
        <v>115</v>
      </c>
      <c r="J1216" s="133" t="s">
        <v>173</v>
      </c>
      <c r="K1216" s="81"/>
      <c r="L1216" s="81"/>
      <c r="P1216" s="106"/>
    </row>
    <row r="1217" spans="1:17" hidden="1" x14ac:dyDescent="0.25">
      <c r="A1217" s="113">
        <v>1</v>
      </c>
      <c r="B1217" s="113">
        <v>2</v>
      </c>
      <c r="C1217" s="113">
        <v>3</v>
      </c>
      <c r="D1217" s="113">
        <v>4</v>
      </c>
      <c r="E1217" s="113">
        <v>5</v>
      </c>
      <c r="F1217" s="113">
        <v>6</v>
      </c>
      <c r="G1217" s="78"/>
      <c r="H1217" s="78"/>
      <c r="I1217" s="135"/>
      <c r="J1217" s="135"/>
      <c r="P1217" s="106"/>
    </row>
    <row r="1218" spans="1:17" hidden="1" x14ac:dyDescent="0.25">
      <c r="A1218" s="167">
        <v>1</v>
      </c>
      <c r="B1218" s="10"/>
      <c r="C1218" s="167"/>
      <c r="D1218" s="167"/>
      <c r="E1218" s="165" t="e">
        <f>F1218/D1218</f>
        <v>#DIV/0!</v>
      </c>
      <c r="F1218" s="165"/>
      <c r="I1218" s="138"/>
      <c r="J1218" s="138"/>
      <c r="P1218" s="106"/>
    </row>
    <row r="1219" spans="1:17" s="78" customFormat="1" hidden="1" x14ac:dyDescent="0.25">
      <c r="A1219" s="167">
        <v>2</v>
      </c>
      <c r="B1219" s="10"/>
      <c r="C1219" s="14"/>
      <c r="D1219" s="14"/>
      <c r="E1219" s="165" t="e">
        <f t="shared" ref="E1219:E1221" si="29">F1219/D1219</f>
        <v>#DIV/0!</v>
      </c>
      <c r="F1219" s="165"/>
      <c r="G1219" s="67"/>
      <c r="H1219" s="67"/>
      <c r="I1219" s="138"/>
      <c r="J1219" s="138"/>
      <c r="K1219" s="79"/>
      <c r="O1219" s="188"/>
      <c r="P1219" s="186"/>
      <c r="Q1219" s="188"/>
    </row>
    <row r="1220" spans="1:17" hidden="1" x14ac:dyDescent="0.25">
      <c r="A1220" s="167"/>
      <c r="B1220" s="10"/>
      <c r="C1220" s="14"/>
      <c r="D1220" s="14"/>
      <c r="E1220" s="165" t="e">
        <f t="shared" si="29"/>
        <v>#DIV/0!</v>
      </c>
      <c r="F1220" s="165"/>
      <c r="I1220" s="138"/>
      <c r="J1220" s="138"/>
      <c r="P1220" s="106"/>
    </row>
    <row r="1221" spans="1:17" hidden="1" x14ac:dyDescent="0.25">
      <c r="A1221" s="167">
        <v>3</v>
      </c>
      <c r="B1221" s="10"/>
      <c r="C1221" s="167"/>
      <c r="D1221" s="167"/>
      <c r="E1221" s="165" t="e">
        <f t="shared" si="29"/>
        <v>#DIV/0!</v>
      </c>
      <c r="F1221" s="165"/>
      <c r="I1221" s="138"/>
      <c r="J1221" s="138"/>
      <c r="P1221" s="106"/>
    </row>
    <row r="1222" spans="1:17" hidden="1" x14ac:dyDescent="0.25">
      <c r="A1222" s="144"/>
      <c r="B1222" s="145" t="s">
        <v>20</v>
      </c>
      <c r="C1222" s="144" t="s">
        <v>21</v>
      </c>
      <c r="D1222" s="144" t="s">
        <v>21</v>
      </c>
      <c r="E1222" s="144" t="s">
        <v>21</v>
      </c>
      <c r="F1222" s="146">
        <f>F1221+F1219+F1218+F1220</f>
        <v>0</v>
      </c>
      <c r="I1222" s="135">
        <f>SUM(I1218:I1221)</f>
        <v>0</v>
      </c>
      <c r="J1222" s="135">
        <f>SUM(J1218:J1221)</f>
        <v>0</v>
      </c>
      <c r="P1222" s="106"/>
    </row>
    <row r="1223" spans="1:17" hidden="1" x14ac:dyDescent="0.25">
      <c r="A1223" s="17"/>
      <c r="B1223" s="11"/>
      <c r="C1223" s="17"/>
      <c r="D1223" s="17"/>
      <c r="E1223" s="17"/>
      <c r="F1223" s="36"/>
      <c r="P1223" s="106"/>
    </row>
    <row r="1224" spans="1:17" hidden="1" x14ac:dyDescent="0.25">
      <c r="A1224" s="861" t="s">
        <v>154</v>
      </c>
      <c r="B1224" s="861"/>
      <c r="C1224" s="861"/>
      <c r="D1224" s="861"/>
      <c r="E1224" s="861"/>
      <c r="F1224" s="861"/>
      <c r="G1224" s="861"/>
      <c r="H1224" s="861"/>
      <c r="I1224" s="861"/>
      <c r="J1224" s="861"/>
      <c r="P1224" s="106"/>
    </row>
    <row r="1225" spans="1:17" hidden="1" x14ac:dyDescent="0.25">
      <c r="A1225" s="862"/>
      <c r="B1225" s="862"/>
      <c r="C1225" s="862"/>
      <c r="D1225" s="862"/>
      <c r="E1225" s="862"/>
      <c r="F1225" s="862"/>
      <c r="I1225" s="850" t="s">
        <v>172</v>
      </c>
      <c r="J1225" s="850"/>
      <c r="P1225" s="106"/>
    </row>
    <row r="1226" spans="1:17" ht="56.25" hidden="1" x14ac:dyDescent="0.25">
      <c r="A1226" s="167" t="s">
        <v>24</v>
      </c>
      <c r="B1226" s="167" t="s">
        <v>14</v>
      </c>
      <c r="C1226" s="167" t="s">
        <v>78</v>
      </c>
      <c r="D1226" s="167" t="s">
        <v>27</v>
      </c>
      <c r="E1226" s="167" t="s">
        <v>79</v>
      </c>
      <c r="F1226" s="167" t="s">
        <v>7</v>
      </c>
      <c r="I1226" s="133" t="s">
        <v>115</v>
      </c>
      <c r="J1226" s="133" t="s">
        <v>173</v>
      </c>
      <c r="K1226" s="81"/>
      <c r="L1226" s="81"/>
      <c r="P1226" s="106"/>
    </row>
    <row r="1227" spans="1:17" hidden="1" x14ac:dyDescent="0.25">
      <c r="A1227" s="112">
        <v>1</v>
      </c>
      <c r="B1227" s="112">
        <v>2</v>
      </c>
      <c r="C1227" s="112">
        <v>3</v>
      </c>
      <c r="D1227" s="112">
        <v>4</v>
      </c>
      <c r="E1227" s="113">
        <v>5</v>
      </c>
      <c r="F1227" s="113">
        <v>6</v>
      </c>
      <c r="G1227" s="8"/>
      <c r="H1227" s="8"/>
      <c r="I1227" s="135"/>
      <c r="J1227" s="135"/>
      <c r="P1227" s="106"/>
    </row>
    <row r="1228" spans="1:17" hidden="1" x14ac:dyDescent="0.25">
      <c r="A1228" s="167">
        <v>1</v>
      </c>
      <c r="B1228" s="10"/>
      <c r="C1228" s="167"/>
      <c r="D1228" s="167"/>
      <c r="E1228" s="165" t="e">
        <f>F1228/D1228</f>
        <v>#DIV/0!</v>
      </c>
      <c r="F1228" s="165"/>
      <c r="I1228" s="138"/>
      <c r="J1228" s="138"/>
      <c r="P1228" s="106"/>
    </row>
    <row r="1229" spans="1:17" s="8" customFormat="1" hidden="1" x14ac:dyDescent="0.25">
      <c r="A1229" s="167">
        <v>2</v>
      </c>
      <c r="B1229" s="10"/>
      <c r="C1229" s="14"/>
      <c r="D1229" s="14"/>
      <c r="E1229" s="165" t="e">
        <f t="shared" ref="E1229:E1231" si="30">F1229/D1229</f>
        <v>#DIV/0!</v>
      </c>
      <c r="F1229" s="165"/>
      <c r="G1229" s="67"/>
      <c r="H1229" s="67"/>
      <c r="I1229" s="138"/>
      <c r="J1229" s="138"/>
      <c r="K1229" s="80"/>
      <c r="O1229" s="192"/>
      <c r="P1229" s="187"/>
      <c r="Q1229" s="192"/>
    </row>
    <row r="1230" spans="1:17" hidden="1" x14ac:dyDescent="0.25">
      <c r="A1230" s="167"/>
      <c r="B1230" s="10"/>
      <c r="C1230" s="14"/>
      <c r="D1230" s="14"/>
      <c r="E1230" s="165" t="e">
        <f t="shared" si="30"/>
        <v>#DIV/0!</v>
      </c>
      <c r="F1230" s="165"/>
      <c r="I1230" s="138"/>
      <c r="J1230" s="138"/>
      <c r="P1230" s="106"/>
    </row>
    <row r="1231" spans="1:17" hidden="1" x14ac:dyDescent="0.25">
      <c r="A1231" s="167">
        <v>3</v>
      </c>
      <c r="B1231" s="10"/>
      <c r="C1231" s="167"/>
      <c r="D1231" s="167"/>
      <c r="E1231" s="165" t="e">
        <f t="shared" si="30"/>
        <v>#DIV/0!</v>
      </c>
      <c r="F1231" s="165"/>
      <c r="I1231" s="138"/>
      <c r="J1231" s="138"/>
      <c r="P1231" s="106"/>
    </row>
    <row r="1232" spans="1:17" hidden="1" x14ac:dyDescent="0.25">
      <c r="A1232" s="144"/>
      <c r="B1232" s="145" t="s">
        <v>20</v>
      </c>
      <c r="C1232" s="144" t="s">
        <v>21</v>
      </c>
      <c r="D1232" s="144" t="s">
        <v>21</v>
      </c>
      <c r="E1232" s="144" t="s">
        <v>21</v>
      </c>
      <c r="F1232" s="146">
        <f>F1231+F1229+F1228+F1230</f>
        <v>0</v>
      </c>
      <c r="I1232" s="135">
        <f>SUM(I1228:I1231)</f>
        <v>0</v>
      </c>
      <c r="J1232" s="135">
        <f>SUM(J1228:J1231)</f>
        <v>0</v>
      </c>
      <c r="P1232" s="106"/>
    </row>
    <row r="1233" spans="1:17" hidden="1" x14ac:dyDescent="0.25">
      <c r="A1233" s="17"/>
      <c r="B1233" s="11"/>
      <c r="C1233" s="17"/>
      <c r="D1233" s="17"/>
      <c r="E1233" s="17"/>
      <c r="F1233" s="36"/>
      <c r="P1233" s="106"/>
    </row>
    <row r="1234" spans="1:17" hidden="1" x14ac:dyDescent="0.25">
      <c r="A1234" s="861" t="s">
        <v>155</v>
      </c>
      <c r="B1234" s="861"/>
      <c r="C1234" s="861"/>
      <c r="D1234" s="861"/>
      <c r="E1234" s="861"/>
      <c r="F1234" s="861"/>
      <c r="G1234" s="861"/>
      <c r="H1234" s="861"/>
      <c r="I1234" s="861"/>
      <c r="J1234" s="861"/>
      <c r="P1234" s="106"/>
    </row>
    <row r="1235" spans="1:17" hidden="1" x14ac:dyDescent="0.25">
      <c r="A1235" s="862"/>
      <c r="B1235" s="862"/>
      <c r="C1235" s="862"/>
      <c r="D1235" s="862"/>
      <c r="E1235" s="862"/>
      <c r="F1235" s="862"/>
      <c r="I1235" s="850" t="s">
        <v>172</v>
      </c>
      <c r="J1235" s="850"/>
      <c r="P1235" s="106"/>
    </row>
    <row r="1236" spans="1:17" ht="56.25" hidden="1" x14ac:dyDescent="0.25">
      <c r="A1236" s="167" t="s">
        <v>24</v>
      </c>
      <c r="B1236" s="167" t="s">
        <v>14</v>
      </c>
      <c r="C1236" s="167" t="s">
        <v>78</v>
      </c>
      <c r="D1236" s="167" t="s">
        <v>27</v>
      </c>
      <c r="E1236" s="167" t="s">
        <v>79</v>
      </c>
      <c r="F1236" s="167" t="s">
        <v>7</v>
      </c>
      <c r="I1236" s="133" t="s">
        <v>115</v>
      </c>
      <c r="J1236" s="133" t="s">
        <v>173</v>
      </c>
      <c r="K1236" s="81"/>
      <c r="L1236" s="105"/>
      <c r="P1236" s="106"/>
    </row>
    <row r="1237" spans="1:17" hidden="1" x14ac:dyDescent="0.25">
      <c r="A1237" s="113">
        <v>1</v>
      </c>
      <c r="B1237" s="113">
        <v>2</v>
      </c>
      <c r="C1237" s="113">
        <v>3</v>
      </c>
      <c r="D1237" s="113">
        <v>4</v>
      </c>
      <c r="E1237" s="113">
        <v>5</v>
      </c>
      <c r="F1237" s="113">
        <v>6</v>
      </c>
      <c r="G1237" s="78"/>
      <c r="H1237" s="78"/>
      <c r="I1237" s="135"/>
      <c r="J1237" s="135"/>
      <c r="P1237" s="106"/>
    </row>
    <row r="1238" spans="1:17" hidden="1" x14ac:dyDescent="0.25">
      <c r="A1238" s="167">
        <v>1</v>
      </c>
      <c r="B1238" s="10"/>
      <c r="C1238" s="167"/>
      <c r="D1238" s="167"/>
      <c r="E1238" s="165" t="e">
        <f>F1238/D1238</f>
        <v>#DIV/0!</v>
      </c>
      <c r="F1238" s="165"/>
      <c r="I1238" s="138"/>
      <c r="J1238" s="138"/>
      <c r="P1238" s="106"/>
    </row>
    <row r="1239" spans="1:17" s="78" customFormat="1" hidden="1" x14ac:dyDescent="0.25">
      <c r="A1239" s="167">
        <v>2</v>
      </c>
      <c r="B1239" s="10"/>
      <c r="C1239" s="14"/>
      <c r="D1239" s="14"/>
      <c r="E1239" s="165" t="e">
        <f t="shared" ref="E1239:E1241" si="31">F1239/D1239</f>
        <v>#DIV/0!</v>
      </c>
      <c r="F1239" s="165"/>
      <c r="G1239" s="67"/>
      <c r="H1239" s="67"/>
      <c r="I1239" s="138"/>
      <c r="J1239" s="138"/>
      <c r="K1239" s="79"/>
      <c r="O1239" s="188"/>
      <c r="P1239" s="186"/>
      <c r="Q1239" s="188"/>
    </row>
    <row r="1240" spans="1:17" hidden="1" x14ac:dyDescent="0.25">
      <c r="A1240" s="167"/>
      <c r="B1240" s="10"/>
      <c r="C1240" s="14"/>
      <c r="D1240" s="14"/>
      <c r="E1240" s="165" t="e">
        <f t="shared" si="31"/>
        <v>#DIV/0!</v>
      </c>
      <c r="F1240" s="165"/>
      <c r="I1240" s="138"/>
      <c r="J1240" s="138"/>
      <c r="P1240" s="106"/>
    </row>
    <row r="1241" spans="1:17" hidden="1" x14ac:dyDescent="0.25">
      <c r="A1241" s="167">
        <v>3</v>
      </c>
      <c r="B1241" s="10"/>
      <c r="C1241" s="167"/>
      <c r="D1241" s="167"/>
      <c r="E1241" s="165" t="e">
        <f t="shared" si="31"/>
        <v>#DIV/0!</v>
      </c>
      <c r="F1241" s="165"/>
      <c r="I1241" s="138"/>
      <c r="J1241" s="138"/>
      <c r="P1241" s="106"/>
    </row>
    <row r="1242" spans="1:17" hidden="1" x14ac:dyDescent="0.25">
      <c r="A1242" s="144"/>
      <c r="B1242" s="145" t="s">
        <v>20</v>
      </c>
      <c r="C1242" s="144" t="s">
        <v>21</v>
      </c>
      <c r="D1242" s="144" t="s">
        <v>21</v>
      </c>
      <c r="E1242" s="144" t="s">
        <v>21</v>
      </c>
      <c r="F1242" s="146">
        <f>F1241+F1239+F1238+F1240</f>
        <v>0</v>
      </c>
      <c r="I1242" s="135">
        <f>SUM(I1238:I1241)</f>
        <v>0</v>
      </c>
      <c r="J1242" s="135">
        <f>SUM(J1238:J1241)</f>
        <v>0</v>
      </c>
      <c r="P1242" s="106"/>
    </row>
    <row r="1243" spans="1:17" hidden="1" x14ac:dyDescent="0.25">
      <c r="A1243" s="17"/>
      <c r="B1243" s="11"/>
      <c r="C1243" s="17"/>
      <c r="D1243" s="17"/>
      <c r="E1243" s="17"/>
      <c r="F1243" s="36"/>
      <c r="P1243" s="106"/>
    </row>
    <row r="1244" spans="1:17" hidden="1" x14ac:dyDescent="0.25">
      <c r="A1244" s="861" t="s">
        <v>156</v>
      </c>
      <c r="B1244" s="861"/>
      <c r="C1244" s="861"/>
      <c r="D1244" s="861"/>
      <c r="E1244" s="861"/>
      <c r="F1244" s="861"/>
      <c r="G1244" s="861"/>
      <c r="H1244" s="861"/>
      <c r="I1244" s="861"/>
      <c r="J1244" s="861"/>
      <c r="P1244" s="106"/>
    </row>
    <row r="1245" spans="1:17" hidden="1" x14ac:dyDescent="0.25">
      <c r="A1245" s="862"/>
      <c r="B1245" s="862"/>
      <c r="C1245" s="862"/>
      <c r="D1245" s="862"/>
      <c r="E1245" s="862"/>
      <c r="F1245" s="862"/>
      <c r="I1245" s="850" t="s">
        <v>172</v>
      </c>
      <c r="J1245" s="850"/>
      <c r="P1245" s="106"/>
    </row>
    <row r="1246" spans="1:17" ht="56.25" hidden="1" x14ac:dyDescent="0.25">
      <c r="A1246" s="167" t="s">
        <v>24</v>
      </c>
      <c r="B1246" s="167" t="s">
        <v>14</v>
      </c>
      <c r="C1246" s="167" t="s">
        <v>78</v>
      </c>
      <c r="D1246" s="167" t="s">
        <v>27</v>
      </c>
      <c r="E1246" s="167" t="s">
        <v>79</v>
      </c>
      <c r="F1246" s="167" t="s">
        <v>7</v>
      </c>
      <c r="I1246" s="133" t="s">
        <v>115</v>
      </c>
      <c r="J1246" s="133" t="s">
        <v>173</v>
      </c>
      <c r="K1246" s="81"/>
      <c r="L1246" s="105"/>
      <c r="P1246" s="106"/>
    </row>
    <row r="1247" spans="1:17" hidden="1" x14ac:dyDescent="0.25">
      <c r="A1247" s="113">
        <v>1</v>
      </c>
      <c r="B1247" s="113">
        <v>2</v>
      </c>
      <c r="C1247" s="113">
        <v>3</v>
      </c>
      <c r="D1247" s="113">
        <v>4</v>
      </c>
      <c r="E1247" s="113">
        <v>5</v>
      </c>
      <c r="F1247" s="113">
        <v>6</v>
      </c>
      <c r="G1247" s="78"/>
      <c r="H1247" s="78"/>
      <c r="I1247" s="135"/>
      <c r="J1247" s="135"/>
      <c r="P1247" s="106"/>
    </row>
    <row r="1248" spans="1:17" hidden="1" x14ac:dyDescent="0.25">
      <c r="A1248" s="167">
        <v>1</v>
      </c>
      <c r="B1248" s="10" t="s">
        <v>170</v>
      </c>
      <c r="C1248" s="167"/>
      <c r="D1248" s="167"/>
      <c r="E1248" s="165" t="e">
        <f>F1248/D1248</f>
        <v>#DIV/0!</v>
      </c>
      <c r="F1248" s="165"/>
      <c r="I1248" s="138"/>
      <c r="J1248" s="138"/>
      <c r="P1248" s="106"/>
    </row>
    <row r="1249" spans="1:17" s="78" customFormat="1" hidden="1" x14ac:dyDescent="0.25">
      <c r="A1249" s="167">
        <v>2</v>
      </c>
      <c r="B1249" s="10" t="s">
        <v>171</v>
      </c>
      <c r="C1249" s="14"/>
      <c r="D1249" s="14"/>
      <c r="E1249" s="165" t="e">
        <f t="shared" ref="E1249:E1251" si="32">F1249/D1249</f>
        <v>#DIV/0!</v>
      </c>
      <c r="F1249" s="165"/>
      <c r="G1249" s="67"/>
      <c r="H1249" s="67"/>
      <c r="I1249" s="138"/>
      <c r="J1249" s="138"/>
      <c r="K1249" s="79"/>
      <c r="O1249" s="188"/>
      <c r="P1249" s="186"/>
      <c r="Q1249" s="188"/>
    </row>
    <row r="1250" spans="1:17" hidden="1" x14ac:dyDescent="0.25">
      <c r="A1250" s="167">
        <v>3</v>
      </c>
      <c r="B1250" s="10"/>
      <c r="C1250" s="167"/>
      <c r="D1250" s="167"/>
      <c r="E1250" s="165" t="e">
        <f t="shared" si="32"/>
        <v>#DIV/0!</v>
      </c>
      <c r="F1250" s="165"/>
      <c r="I1250" s="138"/>
      <c r="J1250" s="138"/>
      <c r="P1250" s="106"/>
      <c r="Q1250" s="195"/>
    </row>
    <row r="1251" spans="1:17" hidden="1" x14ac:dyDescent="0.25">
      <c r="A1251" s="167">
        <v>4</v>
      </c>
      <c r="B1251" s="10"/>
      <c r="C1251" s="167"/>
      <c r="D1251" s="167"/>
      <c r="E1251" s="165" t="e">
        <f t="shared" si="32"/>
        <v>#DIV/0!</v>
      </c>
      <c r="F1251" s="165"/>
      <c r="I1251" s="138"/>
      <c r="J1251" s="138"/>
      <c r="P1251" s="106"/>
      <c r="Q1251" s="195"/>
    </row>
    <row r="1252" spans="1:17" hidden="1" x14ac:dyDescent="0.25">
      <c r="A1252" s="144"/>
      <c r="B1252" s="145" t="s">
        <v>20</v>
      </c>
      <c r="C1252" s="144" t="s">
        <v>21</v>
      </c>
      <c r="D1252" s="144" t="s">
        <v>21</v>
      </c>
      <c r="E1252" s="144" t="s">
        <v>21</v>
      </c>
      <c r="F1252" s="146">
        <f>F1251+F1249+F1248+F1250</f>
        <v>0</v>
      </c>
      <c r="I1252" s="135">
        <f>SUM(I1248:I1251)</f>
        <v>0</v>
      </c>
      <c r="J1252" s="135">
        <f>SUM(J1248:J1251)</f>
        <v>0</v>
      </c>
      <c r="K1252" s="76"/>
      <c r="P1252" s="106"/>
      <c r="Q1252" s="195"/>
    </row>
    <row r="1253" spans="1:17" hidden="1" x14ac:dyDescent="0.25">
      <c r="A1253" s="17"/>
      <c r="B1253" s="11"/>
      <c r="C1253" s="17"/>
      <c r="D1253" s="17"/>
      <c r="E1253" s="17"/>
      <c r="F1253" s="36"/>
      <c r="P1253" s="106"/>
      <c r="Q1253" s="195"/>
    </row>
    <row r="1254" spans="1:17" hidden="1" x14ac:dyDescent="0.25">
      <c r="A1254" s="861" t="s">
        <v>149</v>
      </c>
      <c r="B1254" s="861"/>
      <c r="C1254" s="861"/>
      <c r="D1254" s="861"/>
      <c r="E1254" s="861"/>
      <c r="F1254" s="861"/>
      <c r="G1254" s="861"/>
      <c r="H1254" s="861"/>
      <c r="I1254" s="861"/>
      <c r="J1254" s="861"/>
      <c r="P1254" s="106"/>
      <c r="Q1254" s="195"/>
    </row>
    <row r="1255" spans="1:17" hidden="1" x14ac:dyDescent="0.25">
      <c r="A1255" s="862"/>
      <c r="B1255" s="862"/>
      <c r="C1255" s="862"/>
      <c r="D1255" s="862"/>
      <c r="E1255" s="862"/>
      <c r="F1255" s="17"/>
      <c r="I1255" s="850" t="s">
        <v>172</v>
      </c>
      <c r="J1255" s="850"/>
      <c r="O1255" s="106"/>
    </row>
    <row r="1256" spans="1:17" ht="69.75" hidden="1" x14ac:dyDescent="0.25">
      <c r="A1256" s="167" t="s">
        <v>15</v>
      </c>
      <c r="B1256" s="167" t="s">
        <v>14</v>
      </c>
      <c r="C1256" s="167" t="s">
        <v>27</v>
      </c>
      <c r="D1256" s="167" t="s">
        <v>75</v>
      </c>
      <c r="E1256" s="167" t="s">
        <v>7</v>
      </c>
      <c r="I1256" s="133" t="s">
        <v>115</v>
      </c>
      <c r="J1256" s="133" t="s">
        <v>173</v>
      </c>
      <c r="K1256" s="81"/>
      <c r="O1256" s="106"/>
    </row>
    <row r="1257" spans="1:17" hidden="1" x14ac:dyDescent="0.25">
      <c r="A1257" s="113">
        <v>1</v>
      </c>
      <c r="B1257" s="113">
        <v>2</v>
      </c>
      <c r="C1257" s="113">
        <v>3</v>
      </c>
      <c r="D1257" s="113">
        <v>4</v>
      </c>
      <c r="E1257" s="113">
        <v>5</v>
      </c>
      <c r="F1257" s="78"/>
      <c r="G1257" s="78"/>
      <c r="H1257" s="78"/>
      <c r="I1257" s="135"/>
      <c r="J1257" s="135"/>
      <c r="O1257" s="106"/>
    </row>
    <row r="1258" spans="1:17" hidden="1" x14ac:dyDescent="0.25">
      <c r="A1258" s="167">
        <v>1</v>
      </c>
      <c r="B1258" s="10" t="s">
        <v>84</v>
      </c>
      <c r="C1258" s="167"/>
      <c r="D1258" s="165" t="e">
        <f>E1258/C1258</f>
        <v>#DIV/0!</v>
      </c>
      <c r="E1258" s="165"/>
      <c r="I1258" s="138"/>
      <c r="J1258" s="138"/>
      <c r="O1258" s="106"/>
    </row>
    <row r="1259" spans="1:17" s="78" customFormat="1" hidden="1" x14ac:dyDescent="0.25">
      <c r="A1259" s="167">
        <v>2</v>
      </c>
      <c r="B1259" s="10" t="s">
        <v>83</v>
      </c>
      <c r="C1259" s="167"/>
      <c r="D1259" s="165" t="e">
        <f>E1259/C1259</f>
        <v>#DIV/0!</v>
      </c>
      <c r="E1259" s="165"/>
      <c r="F1259" s="67"/>
      <c r="G1259" s="67"/>
      <c r="H1259" s="67"/>
      <c r="I1259" s="138"/>
      <c r="J1259" s="138"/>
      <c r="K1259" s="79"/>
      <c r="O1259" s="186"/>
      <c r="P1259" s="188"/>
      <c r="Q1259" s="188"/>
    </row>
    <row r="1260" spans="1:17" hidden="1" x14ac:dyDescent="0.25">
      <c r="A1260" s="167">
        <v>3</v>
      </c>
      <c r="B1260" s="10" t="s">
        <v>85</v>
      </c>
      <c r="C1260" s="167"/>
      <c r="D1260" s="165" t="e">
        <f>E1260/C1260</f>
        <v>#DIV/0!</v>
      </c>
      <c r="E1260" s="165"/>
      <c r="I1260" s="138"/>
      <c r="J1260" s="138"/>
      <c r="O1260" s="106"/>
    </row>
    <row r="1261" spans="1:17" hidden="1" x14ac:dyDescent="0.25">
      <c r="A1261" s="167">
        <v>4</v>
      </c>
      <c r="B1261" s="10" t="s">
        <v>86</v>
      </c>
      <c r="C1261" s="167"/>
      <c r="D1261" s="165" t="e">
        <f>E1261/C1261</f>
        <v>#DIV/0!</v>
      </c>
      <c r="E1261" s="165"/>
      <c r="I1261" s="138"/>
      <c r="J1261" s="138"/>
      <c r="O1261" s="106"/>
    </row>
    <row r="1262" spans="1:17" hidden="1" x14ac:dyDescent="0.25">
      <c r="A1262" s="144"/>
      <c r="B1262" s="145" t="s">
        <v>20</v>
      </c>
      <c r="C1262" s="144"/>
      <c r="D1262" s="144" t="s">
        <v>21</v>
      </c>
      <c r="E1262" s="146">
        <f>E1261+E1260+E1259+E1258</f>
        <v>0</v>
      </c>
      <c r="I1262" s="135">
        <f>SUM(I1258:I1261)</f>
        <v>0</v>
      </c>
      <c r="J1262" s="135">
        <f>SUM(J1258:J1261)</f>
        <v>0</v>
      </c>
      <c r="O1262" s="106"/>
    </row>
    <row r="1263" spans="1:17" hidden="1" x14ac:dyDescent="0.25">
      <c r="A1263" s="35"/>
      <c r="B1263" s="11"/>
      <c r="C1263" s="17"/>
      <c r="D1263" s="17"/>
      <c r="E1263" s="17"/>
      <c r="F1263" s="36"/>
      <c r="O1263" s="106"/>
    </row>
    <row r="1264" spans="1:17" hidden="1" x14ac:dyDescent="0.25">
      <c r="A1264" s="861" t="s">
        <v>158</v>
      </c>
      <c r="B1264" s="861"/>
      <c r="C1264" s="861"/>
      <c r="D1264" s="861"/>
      <c r="E1264" s="861"/>
      <c r="F1264" s="861"/>
      <c r="G1264" s="861"/>
      <c r="H1264" s="861"/>
      <c r="I1264" s="861"/>
      <c r="J1264" s="861"/>
      <c r="O1264" s="106"/>
    </row>
    <row r="1265" spans="1:17" hidden="1" x14ac:dyDescent="0.25">
      <c r="A1265" s="30"/>
      <c r="B1265" s="11"/>
      <c r="C1265" s="17"/>
      <c r="D1265" s="17"/>
      <c r="E1265" s="17"/>
      <c r="F1265" s="17"/>
      <c r="P1265" s="106"/>
    </row>
    <row r="1266" spans="1:17" hidden="1" x14ac:dyDescent="0.25">
      <c r="A1266" s="30"/>
      <c r="B1266" s="11"/>
      <c r="C1266" s="17"/>
      <c r="D1266" s="17"/>
      <c r="E1266" s="17"/>
      <c r="F1266" s="17"/>
      <c r="I1266" s="850" t="s">
        <v>172</v>
      </c>
      <c r="J1266" s="850"/>
      <c r="K1266" s="128"/>
    </row>
    <row r="1267" spans="1:17" ht="69.75" hidden="1" x14ac:dyDescent="0.25">
      <c r="A1267" s="167" t="s">
        <v>24</v>
      </c>
      <c r="B1267" s="167" t="s">
        <v>14</v>
      </c>
      <c r="C1267" s="167" t="s">
        <v>74</v>
      </c>
      <c r="D1267" s="167" t="s">
        <v>117</v>
      </c>
      <c r="F1267" s="17"/>
      <c r="I1267" s="133" t="s">
        <v>115</v>
      </c>
      <c r="J1267" s="133" t="s">
        <v>173</v>
      </c>
      <c r="P1267" s="106"/>
    </row>
    <row r="1268" spans="1:17" hidden="1" x14ac:dyDescent="0.25">
      <c r="A1268" s="113">
        <v>1</v>
      </c>
      <c r="B1268" s="113">
        <v>2</v>
      </c>
      <c r="C1268" s="113">
        <v>3</v>
      </c>
      <c r="D1268" s="113">
        <v>4</v>
      </c>
      <c r="E1268" s="78"/>
      <c r="F1268" s="1"/>
      <c r="G1268" s="78"/>
      <c r="H1268" s="78"/>
      <c r="I1268" s="135"/>
      <c r="J1268" s="135"/>
      <c r="P1268" s="106"/>
    </row>
    <row r="1269" spans="1:17" hidden="1" x14ac:dyDescent="0.25">
      <c r="A1269" s="167"/>
      <c r="B1269" s="15"/>
      <c r="C1269" s="13"/>
      <c r="D1269" s="165"/>
      <c r="F1269" s="17"/>
      <c r="I1269" s="138"/>
      <c r="J1269" s="138"/>
      <c r="P1269" s="106"/>
    </row>
    <row r="1270" spans="1:17" s="78" customFormat="1" hidden="1" x14ac:dyDescent="0.25">
      <c r="A1270" s="167"/>
      <c r="B1270" s="15"/>
      <c r="C1270" s="13"/>
      <c r="D1270" s="165"/>
      <c r="E1270" s="67"/>
      <c r="F1270" s="36"/>
      <c r="G1270" s="67"/>
      <c r="H1270" s="67"/>
      <c r="I1270" s="138"/>
      <c r="J1270" s="138"/>
      <c r="K1270" s="79"/>
      <c r="O1270" s="188"/>
      <c r="P1270" s="186"/>
      <c r="Q1270" s="188"/>
    </row>
    <row r="1271" spans="1:17" hidden="1" x14ac:dyDescent="0.25">
      <c r="A1271" s="167"/>
      <c r="B1271" s="15"/>
      <c r="C1271" s="13"/>
      <c r="D1271" s="165"/>
      <c r="F1271" s="17"/>
      <c r="I1271" s="138"/>
      <c r="J1271" s="138"/>
      <c r="P1271" s="106"/>
      <c r="Q1271" s="195"/>
    </row>
    <row r="1272" spans="1:17" hidden="1" x14ac:dyDescent="0.25">
      <c r="A1272" s="167"/>
      <c r="B1272" s="15"/>
      <c r="C1272" s="13"/>
      <c r="D1272" s="165"/>
      <c r="F1272" s="17"/>
      <c r="I1272" s="138"/>
      <c r="J1272" s="138"/>
      <c r="P1272" s="106"/>
      <c r="Q1272" s="195"/>
    </row>
    <row r="1273" spans="1:17" hidden="1" x14ac:dyDescent="0.25">
      <c r="A1273" s="144"/>
      <c r="B1273" s="145" t="s">
        <v>20</v>
      </c>
      <c r="C1273" s="144" t="s">
        <v>21</v>
      </c>
      <c r="D1273" s="146">
        <f>SUM(D1269:D1272)</f>
        <v>0</v>
      </c>
      <c r="F1273" s="17"/>
      <c r="I1273" s="135">
        <f>SUM(I1269:I1272)</f>
        <v>0</v>
      </c>
      <c r="J1273" s="135">
        <f>SUM(J1269:J1272)</f>
        <v>0</v>
      </c>
      <c r="P1273" s="106"/>
      <c r="Q1273" s="195"/>
    </row>
    <row r="1274" spans="1:17" hidden="1" x14ac:dyDescent="0.25">
      <c r="A1274" s="35"/>
      <c r="B1274" s="11"/>
      <c r="C1274" s="17"/>
      <c r="D1274" s="17"/>
      <c r="E1274" s="17"/>
      <c r="F1274" s="36"/>
      <c r="P1274" s="106"/>
      <c r="Q1274" s="195"/>
    </row>
    <row r="1275" spans="1:17" hidden="1" x14ac:dyDescent="0.25">
      <c r="A1275" s="863" t="s">
        <v>180</v>
      </c>
      <c r="B1275" s="863"/>
      <c r="C1275" s="863"/>
      <c r="D1275" s="863"/>
      <c r="E1275" s="863"/>
      <c r="F1275" s="863"/>
      <c r="G1275" s="863"/>
      <c r="H1275" s="863"/>
      <c r="I1275" s="863"/>
      <c r="J1275" s="863"/>
      <c r="P1275" s="106"/>
    </row>
    <row r="1276" spans="1:17" hidden="1" x14ac:dyDescent="0.25">
      <c r="A1276" s="35"/>
      <c r="B1276" s="11"/>
      <c r="C1276" s="17"/>
      <c r="D1276" s="17"/>
      <c r="E1276" s="17"/>
      <c r="F1276" s="36"/>
      <c r="P1276" s="106"/>
    </row>
    <row r="1277" spans="1:17" hidden="1" x14ac:dyDescent="0.25">
      <c r="A1277" s="860" t="s">
        <v>118</v>
      </c>
      <c r="B1277" s="860"/>
      <c r="C1277" s="860"/>
      <c r="D1277" s="860"/>
      <c r="E1277" s="860"/>
      <c r="F1277" s="860"/>
      <c r="G1277" s="860"/>
      <c r="H1277" s="860"/>
      <c r="I1277" s="860"/>
      <c r="J1277" s="860"/>
      <c r="K1277" s="123"/>
    </row>
    <row r="1278" spans="1:17" hidden="1" x14ac:dyDescent="0.25">
      <c r="A1278" s="55"/>
      <c r="B1278" s="55"/>
      <c r="C1278" s="55"/>
      <c r="D1278" s="55"/>
      <c r="E1278" s="55"/>
      <c r="F1278" s="17"/>
      <c r="I1278" s="850" t="s">
        <v>172</v>
      </c>
      <c r="J1278" s="850"/>
      <c r="P1278" s="106"/>
    </row>
    <row r="1279" spans="1:17" ht="69.75" hidden="1" x14ac:dyDescent="0.25">
      <c r="A1279" s="167" t="s">
        <v>24</v>
      </c>
      <c r="B1279" s="167" t="s">
        <v>14</v>
      </c>
      <c r="C1279" s="167" t="s">
        <v>74</v>
      </c>
      <c r="D1279" s="167" t="s">
        <v>117</v>
      </c>
      <c r="E1279" s="68"/>
      <c r="F1279" s="37"/>
      <c r="G1279" s="4"/>
      <c r="H1279" s="37"/>
      <c r="I1279" s="133" t="s">
        <v>115</v>
      </c>
      <c r="J1279" s="133" t="s">
        <v>173</v>
      </c>
      <c r="K1279" s="128"/>
      <c r="P1279" s="106"/>
    </row>
    <row r="1280" spans="1:17" hidden="1" x14ac:dyDescent="0.25">
      <c r="A1280" s="113">
        <v>1</v>
      </c>
      <c r="B1280" s="113">
        <v>2</v>
      </c>
      <c r="C1280" s="113">
        <v>3</v>
      </c>
      <c r="D1280" s="113">
        <v>4</v>
      </c>
      <c r="E1280" s="79"/>
      <c r="F1280" s="107"/>
      <c r="G1280" s="108"/>
      <c r="H1280" s="109"/>
      <c r="I1280" s="141"/>
      <c r="J1280" s="141"/>
      <c r="P1280" s="106"/>
    </row>
    <row r="1281" spans="1:17" s="68" customFormat="1" hidden="1" x14ac:dyDescent="0.25">
      <c r="A1281" s="167">
        <v>1</v>
      </c>
      <c r="B1281" s="10"/>
      <c r="C1281" s="13"/>
      <c r="D1281" s="165"/>
      <c r="F1281" s="37"/>
      <c r="G1281" s="4"/>
      <c r="H1281" s="21"/>
      <c r="I1281" s="142"/>
      <c r="J1281" s="142"/>
      <c r="O1281" s="121"/>
      <c r="P1281" s="88"/>
      <c r="Q1281" s="121"/>
    </row>
    <row r="1282" spans="1:17" s="79" customFormat="1" hidden="1" x14ac:dyDescent="0.25">
      <c r="A1282" s="144"/>
      <c r="B1282" s="145" t="s">
        <v>20</v>
      </c>
      <c r="C1282" s="144" t="s">
        <v>21</v>
      </c>
      <c r="D1282" s="146">
        <f>SUM(D1281:D1281)</f>
        <v>0</v>
      </c>
      <c r="E1282" s="68"/>
      <c r="F1282" s="37"/>
      <c r="G1282" s="4"/>
      <c r="H1282" s="21"/>
      <c r="I1282" s="135">
        <f>SUM(I1281)</f>
        <v>0</v>
      </c>
      <c r="J1282" s="135">
        <f>SUM(J1281)</f>
        <v>0</v>
      </c>
      <c r="O1282" s="193"/>
      <c r="P1282" s="198"/>
      <c r="Q1282" s="193"/>
    </row>
    <row r="1283" spans="1:17" s="68" customFormat="1" hidden="1" x14ac:dyDescent="0.25">
      <c r="A1283" s="37"/>
      <c r="B1283" s="37"/>
      <c r="C1283" s="37"/>
      <c r="D1283" s="37"/>
      <c r="E1283" s="37"/>
      <c r="F1283" s="37"/>
      <c r="G1283" s="4"/>
      <c r="H1283" s="21"/>
      <c r="I1283" s="4"/>
      <c r="J1283" s="4"/>
      <c r="O1283" s="121"/>
      <c r="P1283" s="88"/>
      <c r="Q1283" s="199"/>
    </row>
    <row r="1284" spans="1:17" s="68" customFormat="1" hidden="1" x14ac:dyDescent="0.25">
      <c r="A1284" s="861" t="s">
        <v>152</v>
      </c>
      <c r="B1284" s="861"/>
      <c r="C1284" s="861"/>
      <c r="D1284" s="861"/>
      <c r="E1284" s="861"/>
      <c r="F1284" s="861"/>
      <c r="G1284" s="861"/>
      <c r="H1284" s="861"/>
      <c r="I1284" s="861"/>
      <c r="J1284" s="861"/>
      <c r="O1284" s="121"/>
      <c r="P1284" s="88"/>
      <c r="Q1284" s="121"/>
    </row>
    <row r="1285" spans="1:17" s="68" customFormat="1" hidden="1" x14ac:dyDescent="0.25">
      <c r="A1285" s="862"/>
      <c r="B1285" s="862"/>
      <c r="C1285" s="862"/>
      <c r="D1285" s="862"/>
      <c r="E1285" s="862"/>
      <c r="F1285" s="862"/>
      <c r="G1285" s="67"/>
      <c r="H1285" s="67"/>
      <c r="I1285" s="850" t="s">
        <v>172</v>
      </c>
      <c r="J1285" s="850"/>
      <c r="O1285" s="121"/>
      <c r="P1285" s="88"/>
      <c r="Q1285" s="121"/>
    </row>
    <row r="1286" spans="1:17" s="68" customFormat="1" ht="56.25" hidden="1" x14ac:dyDescent="0.25">
      <c r="A1286" s="167" t="s">
        <v>24</v>
      </c>
      <c r="B1286" s="167" t="s">
        <v>14</v>
      </c>
      <c r="C1286" s="167" t="s">
        <v>78</v>
      </c>
      <c r="D1286" s="167" t="s">
        <v>27</v>
      </c>
      <c r="E1286" s="167" t="s">
        <v>79</v>
      </c>
      <c r="F1286" s="167" t="s">
        <v>7</v>
      </c>
      <c r="H1286" s="67"/>
      <c r="I1286" s="133" t="s">
        <v>115</v>
      </c>
      <c r="J1286" s="133" t="s">
        <v>173</v>
      </c>
      <c r="M1286" s="76"/>
      <c r="O1286" s="121"/>
      <c r="P1286" s="88"/>
      <c r="Q1286" s="121"/>
    </row>
    <row r="1287" spans="1:17" s="68" customFormat="1" hidden="1" x14ac:dyDescent="0.25">
      <c r="A1287" s="113">
        <v>1</v>
      </c>
      <c r="B1287" s="113">
        <v>2</v>
      </c>
      <c r="C1287" s="113">
        <v>3</v>
      </c>
      <c r="D1287" s="113">
        <v>4</v>
      </c>
      <c r="E1287" s="113">
        <v>5</v>
      </c>
      <c r="F1287" s="113">
        <v>6</v>
      </c>
      <c r="G1287" s="79"/>
      <c r="H1287" s="78"/>
      <c r="I1287" s="130"/>
      <c r="J1287" s="130"/>
      <c r="O1287" s="121"/>
      <c r="P1287" s="88"/>
      <c r="Q1287" s="121"/>
    </row>
    <row r="1288" spans="1:17" s="68" customFormat="1" hidden="1" x14ac:dyDescent="0.25">
      <c r="A1288" s="167">
        <v>1</v>
      </c>
      <c r="B1288" s="10" t="s">
        <v>175</v>
      </c>
      <c r="C1288" s="167"/>
      <c r="D1288" s="167"/>
      <c r="E1288" s="165" t="e">
        <f>F1288/D1288</f>
        <v>#DIV/0!</v>
      </c>
      <c r="F1288" s="165"/>
      <c r="H1288" s="67"/>
      <c r="I1288" s="142"/>
      <c r="J1288" s="142"/>
      <c r="O1288" s="121"/>
      <c r="P1288" s="88"/>
      <c r="Q1288" s="121"/>
    </row>
    <row r="1289" spans="1:17" s="79" customFormat="1" hidden="1" x14ac:dyDescent="0.25">
      <c r="A1289" s="144"/>
      <c r="B1289" s="145" t="s">
        <v>20</v>
      </c>
      <c r="C1289" s="144" t="s">
        <v>21</v>
      </c>
      <c r="D1289" s="144" t="s">
        <v>21</v>
      </c>
      <c r="E1289" s="144" t="s">
        <v>21</v>
      </c>
      <c r="F1289" s="146">
        <f>F1288</f>
        <v>0</v>
      </c>
      <c r="G1289" s="67"/>
      <c r="H1289" s="67"/>
      <c r="I1289" s="135">
        <f>SUM(I1288)</f>
        <v>0</v>
      </c>
      <c r="J1289" s="135">
        <f>SUM(J1288)</f>
        <v>0</v>
      </c>
      <c r="O1289" s="193"/>
      <c r="P1289" s="198"/>
      <c r="Q1289" s="193"/>
    </row>
    <row r="1290" spans="1:17" s="68" customFormat="1" hidden="1" x14ac:dyDescent="0.25">
      <c r="A1290" s="35"/>
      <c r="B1290" s="11"/>
      <c r="C1290" s="17"/>
      <c r="D1290" s="17"/>
      <c r="E1290" s="17"/>
      <c r="F1290" s="36"/>
      <c r="G1290" s="67"/>
      <c r="H1290" s="67"/>
      <c r="I1290" s="67"/>
      <c r="J1290" s="67"/>
      <c r="O1290" s="121"/>
      <c r="P1290" s="88"/>
      <c r="Q1290" s="121"/>
    </row>
    <row r="1291" spans="1:17" hidden="1" x14ac:dyDescent="0.25">
      <c r="A1291" s="35"/>
      <c r="B1291" s="48" t="s">
        <v>100</v>
      </c>
      <c r="C1291" s="164">
        <f>C1292+C1293+C1294</f>
        <v>0</v>
      </c>
      <c r="D1291" s="194"/>
      <c r="P1291" s="106"/>
    </row>
    <row r="1292" spans="1:17" hidden="1" x14ac:dyDescent="0.25">
      <c r="A1292" s="35"/>
      <c r="B1292" s="49" t="s">
        <v>2</v>
      </c>
      <c r="C1292" s="164">
        <f>F1289+D1282+D1273+E1262+F1252+F1242+F1232+F1222+F1212+F1202+E1192+D1182+D1171+E1160+F1150+F1139+F1131+F1116+D1107+D1098+E1089+E1077+E1068+C1056+C1045+C1034+C1023+C1010+E997+E986+E975+D964+E948+F939+F932+F914+E900+J892-C1293-C1294</f>
        <v>0</v>
      </c>
      <c r="D1292" s="195"/>
      <c r="P1292" s="106"/>
    </row>
    <row r="1293" spans="1:17" hidden="1" x14ac:dyDescent="0.25">
      <c r="A1293" s="17"/>
      <c r="B1293" s="11" t="s">
        <v>13</v>
      </c>
      <c r="C1293" s="164">
        <f>I1289+I1282+I1273+I1262+I1252+I1242+I1232+I1212+I1222+I1202+I1192+I1182+I1171+I1160+I1150+I1139+I1131+I1116+I1107+I1098+I1089+I1077+I1068+I1056+I1045+I1034+I1023+I1010+I997+I986+I975+I964+I948+I939+I932+I914+I900</f>
        <v>0</v>
      </c>
      <c r="D1293" s="195"/>
      <c r="L1293" s="38"/>
      <c r="M1293" s="11"/>
      <c r="N1293" s="75"/>
      <c r="P1293" s="106"/>
    </row>
    <row r="1294" spans="1:17" hidden="1" x14ac:dyDescent="0.25">
      <c r="A1294" s="17"/>
      <c r="B1294" s="11" t="s">
        <v>106</v>
      </c>
      <c r="C1294" s="164">
        <f>J1289+J1282+J1273+J1262+J1252+J1242+J1232+J1222+J1212+J1202+J1192+J1182+J1171+J1160+J1150+J1139+J1131+J1116+J1107+J1098+J1089+J1077+J1068+J1056+J1045+J1034+J1023+J1010+J997+J986+J975+J964+J948+J939+J932+J914+J900</f>
        <v>0</v>
      </c>
      <c r="D1294" s="195"/>
    </row>
    <row r="1295" spans="1:17" hidden="1" x14ac:dyDescent="0.25">
      <c r="A1295" s="17"/>
      <c r="B1295" s="11"/>
      <c r="C1295" s="17"/>
      <c r="D1295" s="17"/>
      <c r="E1295" s="17"/>
      <c r="F1295" s="17"/>
    </row>
    <row r="1296" spans="1:17" hidden="1" x14ac:dyDescent="0.25">
      <c r="A1296" s="17"/>
      <c r="B1296" s="175" t="s">
        <v>195</v>
      </c>
      <c r="C1296" s="201">
        <f>F1289+D1282+D1273+E1262+F1252+F1242+F1232+F1222+F1212+F1202+E1192+D1182+D1171+E1160+F1150+F1139+F1131+F1116+D1107+D1098+E1089</f>
        <v>0</v>
      </c>
      <c r="D1296" s="17"/>
      <c r="E1296" s="17"/>
      <c r="F1296" s="17"/>
    </row>
    <row r="1297" spans="1:17" ht="47.25" hidden="1" customHeight="1" x14ac:dyDescent="0.25">
      <c r="A1297" s="17"/>
      <c r="B1297" s="200" t="s">
        <v>196</v>
      </c>
      <c r="C1297" s="202"/>
      <c r="D1297" s="17"/>
      <c r="E1297" s="17"/>
      <c r="F1297" s="17"/>
    </row>
    <row r="1298" spans="1:17" ht="45" hidden="1" x14ac:dyDescent="0.25">
      <c r="A1298" s="17"/>
      <c r="B1298" s="175" t="s">
        <v>197</v>
      </c>
      <c r="C1298" s="201">
        <f>C1296-C1297</f>
        <v>0</v>
      </c>
      <c r="D1298" s="17"/>
      <c r="E1298" s="17"/>
      <c r="F1298" s="17"/>
    </row>
    <row r="1299" spans="1:17" hidden="1" x14ac:dyDescent="0.25">
      <c r="A1299" s="17"/>
      <c r="B1299" s="11"/>
      <c r="C1299" s="17"/>
      <c r="D1299" s="17"/>
      <c r="E1299" s="17"/>
      <c r="F1299" s="17"/>
    </row>
    <row r="1300" spans="1:17" hidden="1" x14ac:dyDescent="0.25">
      <c r="A1300" s="17"/>
      <c r="B1300" s="11"/>
      <c r="C1300" s="17"/>
      <c r="D1300" s="17"/>
      <c r="E1300" s="17"/>
      <c r="F1300" s="17"/>
    </row>
    <row r="1301" spans="1:17" hidden="1" x14ac:dyDescent="0.25">
      <c r="A1301" s="17"/>
      <c r="B1301" s="11"/>
      <c r="C1301" s="17"/>
      <c r="D1301" s="17"/>
      <c r="E1301" s="17"/>
      <c r="F1301" s="17"/>
    </row>
    <row r="1302" spans="1:17" hidden="1" x14ac:dyDescent="0.25">
      <c r="A1302" s="17"/>
      <c r="B1302" s="11"/>
      <c r="C1302" s="17"/>
      <c r="D1302" s="17"/>
      <c r="E1302" s="17"/>
      <c r="F1302" s="17"/>
    </row>
    <row r="1303" spans="1:17" hidden="1" x14ac:dyDescent="0.25">
      <c r="A1303" s="858" t="s">
        <v>9</v>
      </c>
      <c r="B1303" s="858"/>
      <c r="C1303" s="39"/>
      <c r="D1303" s="859" t="s">
        <v>235</v>
      </c>
      <c r="E1303" s="859"/>
      <c r="F1303" s="17"/>
      <c r="G1303" s="17"/>
      <c r="H1303" s="17"/>
      <c r="I1303" s="17"/>
      <c r="J1303" s="17"/>
    </row>
    <row r="1304" spans="1:17" hidden="1" x14ac:dyDescent="0.25">
      <c r="A1304" s="17"/>
      <c r="B1304" s="40"/>
      <c r="C1304" s="161" t="s">
        <v>10</v>
      </c>
      <c r="D1304" s="857" t="s">
        <v>3</v>
      </c>
      <c r="E1304" s="857"/>
      <c r="F1304" s="17"/>
      <c r="G1304" s="17"/>
      <c r="H1304" s="17"/>
      <c r="I1304" s="17"/>
      <c r="J1304" s="17"/>
    </row>
    <row r="1305" spans="1:17" s="17" customFormat="1" hidden="1" x14ac:dyDescent="0.25">
      <c r="A1305" s="927"/>
      <c r="B1305" s="927"/>
      <c r="C1305" s="41"/>
      <c r="D1305" s="9"/>
      <c r="E1305" s="250"/>
      <c r="L1305" s="111"/>
      <c r="O1305" s="20"/>
      <c r="P1305" s="20"/>
      <c r="Q1305" s="20"/>
    </row>
    <row r="1306" spans="1:17" s="17" customFormat="1" hidden="1" x14ac:dyDescent="0.25">
      <c r="A1306" s="927"/>
      <c r="B1306" s="927"/>
      <c r="C1306" s="41"/>
      <c r="D1306" s="931"/>
      <c r="E1306" s="931"/>
      <c r="L1306" s="111"/>
      <c r="O1306" s="20"/>
      <c r="P1306" s="20"/>
      <c r="Q1306" s="20"/>
    </row>
    <row r="1307" spans="1:17" s="17" customFormat="1" hidden="1" x14ac:dyDescent="0.25">
      <c r="A1307" s="20"/>
      <c r="B1307" s="43"/>
      <c r="C1307" s="9"/>
      <c r="D1307" s="931"/>
      <c r="E1307" s="931"/>
      <c r="L1307" s="111"/>
      <c r="O1307" s="20"/>
      <c r="P1307" s="20"/>
      <c r="Q1307" s="20"/>
    </row>
    <row r="1308" spans="1:17" s="17" customFormat="1" hidden="1" x14ac:dyDescent="0.25">
      <c r="B1308" s="40"/>
      <c r="C1308" s="44"/>
      <c r="D1308" s="251"/>
      <c r="E1308" s="252"/>
      <c r="L1308" s="111"/>
      <c r="O1308" s="20"/>
      <c r="P1308" s="20"/>
      <c r="Q1308" s="20"/>
    </row>
    <row r="1309" spans="1:17" s="17" customFormat="1" hidden="1" x14ac:dyDescent="0.25">
      <c r="A1309" s="858" t="s">
        <v>11</v>
      </c>
      <c r="B1309" s="858"/>
      <c r="C1309" s="47"/>
      <c r="D1309" s="859" t="s">
        <v>236</v>
      </c>
      <c r="E1309" s="859"/>
      <c r="L1309" s="111"/>
      <c r="O1309" s="20"/>
      <c r="P1309" s="20"/>
      <c r="Q1309" s="20"/>
    </row>
    <row r="1310" spans="1:17" s="17" customFormat="1" hidden="1" x14ac:dyDescent="0.25">
      <c r="B1310" s="40"/>
      <c r="C1310" s="161" t="s">
        <v>10</v>
      </c>
      <c r="D1310" s="857" t="s">
        <v>3</v>
      </c>
      <c r="E1310" s="857"/>
      <c r="L1310" s="111"/>
      <c r="O1310" s="20"/>
      <c r="P1310" s="20"/>
      <c r="Q1310" s="20"/>
    </row>
    <row r="1311" spans="1:17" x14ac:dyDescent="0.25">
      <c r="A1311" s="17"/>
      <c r="B1311" s="11"/>
      <c r="C1311" s="17"/>
      <c r="D1311" s="17"/>
      <c r="E1311" s="17"/>
      <c r="F1311" s="17"/>
    </row>
    <row r="1312" spans="1:17" x14ac:dyDescent="0.25">
      <c r="A1312" s="17"/>
      <c r="B1312" s="11"/>
      <c r="C1312" s="17"/>
      <c r="D1312" s="17"/>
      <c r="E1312" s="17"/>
      <c r="F1312" s="17"/>
    </row>
    <row r="1313" spans="1:6" x14ac:dyDescent="0.25">
      <c r="A1313" s="17"/>
      <c r="B1313" s="11"/>
      <c r="C1313" s="17"/>
      <c r="D1313" s="17"/>
      <c r="E1313" s="17"/>
      <c r="F1313" s="17"/>
    </row>
    <row r="1314" spans="1:6" x14ac:dyDescent="0.25">
      <c r="A1314" s="17"/>
      <c r="B1314" s="11"/>
      <c r="C1314" s="17"/>
      <c r="D1314" s="17"/>
      <c r="E1314" s="17"/>
      <c r="F1314" s="17"/>
    </row>
  </sheetData>
  <mergeCells count="377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I132:J132"/>
    <mergeCell ref="A142:J142"/>
    <mergeCell ref="A144:J144"/>
    <mergeCell ref="I145:J145"/>
    <mergeCell ref="A155:J155"/>
    <mergeCell ref="I156:J156"/>
    <mergeCell ref="A129:J129"/>
    <mergeCell ref="A131:J131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I192:J192"/>
    <mergeCell ref="A200:J200"/>
    <mergeCell ref="I201:J201"/>
    <mergeCell ref="A210:J210"/>
    <mergeCell ref="A212:J212"/>
    <mergeCell ref="I213:J213"/>
    <mergeCell ref="A166:J166"/>
    <mergeCell ref="I167:J167"/>
    <mergeCell ref="A177:J177"/>
    <mergeCell ref="I178:J178"/>
    <mergeCell ref="A189:J189"/>
    <mergeCell ref="A191:J191"/>
    <mergeCell ref="A249:J249"/>
    <mergeCell ref="A251:J251"/>
    <mergeCell ref="I252:J252"/>
    <mergeCell ref="A263:J263"/>
    <mergeCell ref="I264:J264"/>
    <mergeCell ref="A271:J271"/>
    <mergeCell ref="A221:J221"/>
    <mergeCell ref="I222:J222"/>
    <mergeCell ref="A230:J230"/>
    <mergeCell ref="I231:J231"/>
    <mergeCell ref="A239:J239"/>
    <mergeCell ref="A240:F240"/>
    <mergeCell ref="I240:J240"/>
    <mergeCell ref="I305:J305"/>
    <mergeCell ref="A314:J314"/>
    <mergeCell ref="A315:E315"/>
    <mergeCell ref="I315:J315"/>
    <mergeCell ref="A324:J324"/>
    <mergeCell ref="A325:F325"/>
    <mergeCell ref="I325:J325"/>
    <mergeCell ref="I272:J272"/>
    <mergeCell ref="A282:J282"/>
    <mergeCell ref="I283:J283"/>
    <mergeCell ref="A292:J292"/>
    <mergeCell ref="I294:J294"/>
    <mergeCell ref="A303:J303"/>
    <mergeCell ref="A355:J355"/>
    <mergeCell ref="A356:F356"/>
    <mergeCell ref="I356:J356"/>
    <mergeCell ref="A365:J365"/>
    <mergeCell ref="A366:F366"/>
    <mergeCell ref="I366:J366"/>
    <mergeCell ref="A334:J334"/>
    <mergeCell ref="A335:F335"/>
    <mergeCell ref="I335:J335"/>
    <mergeCell ref="A344:J344"/>
    <mergeCell ref="A345:F345"/>
    <mergeCell ref="I345:J345"/>
    <mergeCell ref="A416:F416"/>
    <mergeCell ref="I416:J416"/>
    <mergeCell ref="A395:J395"/>
    <mergeCell ref="I397:J397"/>
    <mergeCell ref="A406:J406"/>
    <mergeCell ref="A408:J408"/>
    <mergeCell ref="I409:J409"/>
    <mergeCell ref="A415:J415"/>
    <mergeCell ref="A375:J375"/>
    <mergeCell ref="A376:F376"/>
    <mergeCell ref="I376:J376"/>
    <mergeCell ref="A385:J385"/>
    <mergeCell ref="A386:E386"/>
    <mergeCell ref="I386:J386"/>
    <mergeCell ref="A436:J436"/>
    <mergeCell ref="A438:J438"/>
    <mergeCell ref="A442:B442"/>
    <mergeCell ref="C442:J442"/>
    <mergeCell ref="A445:J445"/>
    <mergeCell ref="A447:J447"/>
    <mergeCell ref="D432:E432"/>
    <mergeCell ref="A434:B434"/>
    <mergeCell ref="D434:E434"/>
    <mergeCell ref="D435:E435"/>
    <mergeCell ref="A449:J449"/>
    <mergeCell ref="A452:A454"/>
    <mergeCell ref="B452:B454"/>
    <mergeCell ref="C452:C454"/>
    <mergeCell ref="D452:G452"/>
    <mergeCell ref="H452:H454"/>
    <mergeCell ref="I452:I454"/>
    <mergeCell ref="J452:J454"/>
    <mergeCell ref="D453:D454"/>
    <mergeCell ref="E453:G453"/>
    <mergeCell ref="A477:A478"/>
    <mergeCell ref="A481:J481"/>
    <mergeCell ref="I482:J482"/>
    <mergeCell ref="A499:J499"/>
    <mergeCell ref="I500:J500"/>
    <mergeCell ref="A506:J506"/>
    <mergeCell ref="A459:J459"/>
    <mergeCell ref="I460:J460"/>
    <mergeCell ref="A467:J467"/>
    <mergeCell ref="A469:J469"/>
    <mergeCell ref="I470:J470"/>
    <mergeCell ref="A474:A475"/>
    <mergeCell ref="L522:L527"/>
    <mergeCell ref="A524:A525"/>
    <mergeCell ref="A531:J531"/>
    <mergeCell ref="A533:J533"/>
    <mergeCell ref="I534:J534"/>
    <mergeCell ref="A542:J542"/>
    <mergeCell ref="A508:J508"/>
    <mergeCell ref="A509:E509"/>
    <mergeCell ref="I509:J509"/>
    <mergeCell ref="A515:J515"/>
    <mergeCell ref="A517:J517"/>
    <mergeCell ref="I518:J518"/>
    <mergeCell ref="I567:J567"/>
    <mergeCell ref="A577:J577"/>
    <mergeCell ref="A579:J579"/>
    <mergeCell ref="I580:J580"/>
    <mergeCell ref="A590:J590"/>
    <mergeCell ref="I591:J591"/>
    <mergeCell ref="A564:J564"/>
    <mergeCell ref="A566:J566"/>
    <mergeCell ref="A544:J544"/>
    <mergeCell ref="A545:E545"/>
    <mergeCell ref="I545:J545"/>
    <mergeCell ref="I554:J554"/>
    <mergeCell ref="A559:A560"/>
    <mergeCell ref="C559:C560"/>
    <mergeCell ref="D559:D560"/>
    <mergeCell ref="E559:E560"/>
    <mergeCell ref="I627:J627"/>
    <mergeCell ref="A635:J635"/>
    <mergeCell ref="I636:J636"/>
    <mergeCell ref="A645:J645"/>
    <mergeCell ref="A647:J647"/>
    <mergeCell ref="I648:J648"/>
    <mergeCell ref="A601:J601"/>
    <mergeCell ref="I602:J602"/>
    <mergeCell ref="A612:J612"/>
    <mergeCell ref="I613:J613"/>
    <mergeCell ref="A624:J624"/>
    <mergeCell ref="A626:J626"/>
    <mergeCell ref="A684:J684"/>
    <mergeCell ref="A686:J686"/>
    <mergeCell ref="I687:J687"/>
    <mergeCell ref="A698:J698"/>
    <mergeCell ref="I699:J699"/>
    <mergeCell ref="A706:J706"/>
    <mergeCell ref="A656:J656"/>
    <mergeCell ref="I657:J657"/>
    <mergeCell ref="A665:J665"/>
    <mergeCell ref="I666:J666"/>
    <mergeCell ref="A674:J674"/>
    <mergeCell ref="A675:F675"/>
    <mergeCell ref="I675:J675"/>
    <mergeCell ref="I740:J740"/>
    <mergeCell ref="A749:J749"/>
    <mergeCell ref="A750:E750"/>
    <mergeCell ref="I750:J750"/>
    <mergeCell ref="A759:J759"/>
    <mergeCell ref="A760:F760"/>
    <mergeCell ref="I760:J760"/>
    <mergeCell ref="I707:J707"/>
    <mergeCell ref="A717:J717"/>
    <mergeCell ref="I718:J718"/>
    <mergeCell ref="A727:J727"/>
    <mergeCell ref="I729:J729"/>
    <mergeCell ref="A738:J738"/>
    <mergeCell ref="A789:J789"/>
    <mergeCell ref="A790:F790"/>
    <mergeCell ref="I790:J790"/>
    <mergeCell ref="A799:J799"/>
    <mergeCell ref="A800:F800"/>
    <mergeCell ref="I800:J800"/>
    <mergeCell ref="A769:J769"/>
    <mergeCell ref="A770:F770"/>
    <mergeCell ref="I770:J770"/>
    <mergeCell ref="A779:J779"/>
    <mergeCell ref="A780:F780"/>
    <mergeCell ref="I780:J780"/>
    <mergeCell ref="A850:F850"/>
    <mergeCell ref="I850:J850"/>
    <mergeCell ref="A829:J829"/>
    <mergeCell ref="I831:J831"/>
    <mergeCell ref="A840:J840"/>
    <mergeCell ref="A842:J842"/>
    <mergeCell ref="I843:J843"/>
    <mergeCell ref="A849:J849"/>
    <mergeCell ref="A809:J809"/>
    <mergeCell ref="A810:F810"/>
    <mergeCell ref="I810:J810"/>
    <mergeCell ref="A819:J819"/>
    <mergeCell ref="A820:E820"/>
    <mergeCell ref="I820:J820"/>
    <mergeCell ref="A871:J871"/>
    <mergeCell ref="A873:J873"/>
    <mergeCell ref="A877:B877"/>
    <mergeCell ref="C877:J877"/>
    <mergeCell ref="A880:J880"/>
    <mergeCell ref="A882:J882"/>
    <mergeCell ref="A869:B869"/>
    <mergeCell ref="D869:E869"/>
    <mergeCell ref="D870:E870"/>
    <mergeCell ref="A884:J884"/>
    <mergeCell ref="A887:A889"/>
    <mergeCell ref="B887:B889"/>
    <mergeCell ref="C887:C889"/>
    <mergeCell ref="D887:G887"/>
    <mergeCell ref="H887:H889"/>
    <mergeCell ref="I887:I889"/>
    <mergeCell ref="J887:J889"/>
    <mergeCell ref="D888:D889"/>
    <mergeCell ref="E888:G888"/>
    <mergeCell ref="A912:A913"/>
    <mergeCell ref="A916:J916"/>
    <mergeCell ref="I917:J917"/>
    <mergeCell ref="A934:J934"/>
    <mergeCell ref="I935:J935"/>
    <mergeCell ref="A941:J941"/>
    <mergeCell ref="A894:J894"/>
    <mergeCell ref="I895:J895"/>
    <mergeCell ref="A902:J902"/>
    <mergeCell ref="A904:J904"/>
    <mergeCell ref="I905:J905"/>
    <mergeCell ref="A909:A910"/>
    <mergeCell ref="L957:L962"/>
    <mergeCell ref="A959:A960"/>
    <mergeCell ref="A966:J966"/>
    <mergeCell ref="A968:J968"/>
    <mergeCell ref="I969:J969"/>
    <mergeCell ref="A977:J977"/>
    <mergeCell ref="A943:J943"/>
    <mergeCell ref="A944:E944"/>
    <mergeCell ref="I944:J944"/>
    <mergeCell ref="A950:J950"/>
    <mergeCell ref="A952:J952"/>
    <mergeCell ref="I953:J953"/>
    <mergeCell ref="I1002:J1002"/>
    <mergeCell ref="A1012:J1012"/>
    <mergeCell ref="A1014:J1014"/>
    <mergeCell ref="I1015:J1015"/>
    <mergeCell ref="A1025:J1025"/>
    <mergeCell ref="I1026:J1026"/>
    <mergeCell ref="A999:J999"/>
    <mergeCell ref="A1001:J1001"/>
    <mergeCell ref="A979:J979"/>
    <mergeCell ref="A980:E980"/>
    <mergeCell ref="I980:J980"/>
    <mergeCell ref="I989:J989"/>
    <mergeCell ref="A994:A995"/>
    <mergeCell ref="C994:C995"/>
    <mergeCell ref="D994:D995"/>
    <mergeCell ref="E994:E995"/>
    <mergeCell ref="I1062:J1062"/>
    <mergeCell ref="A1070:J1070"/>
    <mergeCell ref="I1071:J1071"/>
    <mergeCell ref="A1080:J1080"/>
    <mergeCell ref="A1082:J1082"/>
    <mergeCell ref="I1083:J1083"/>
    <mergeCell ref="A1036:J1036"/>
    <mergeCell ref="I1037:J1037"/>
    <mergeCell ref="A1047:J1047"/>
    <mergeCell ref="I1048:J1048"/>
    <mergeCell ref="A1059:J1059"/>
    <mergeCell ref="A1061:J1061"/>
    <mergeCell ref="A1119:J1119"/>
    <mergeCell ref="A1121:J1121"/>
    <mergeCell ref="I1122:J1122"/>
    <mergeCell ref="A1133:J1133"/>
    <mergeCell ref="I1134:J1134"/>
    <mergeCell ref="A1141:J1141"/>
    <mergeCell ref="A1091:J1091"/>
    <mergeCell ref="I1092:J1092"/>
    <mergeCell ref="A1100:J1100"/>
    <mergeCell ref="I1101:J1101"/>
    <mergeCell ref="A1109:J1109"/>
    <mergeCell ref="A1110:F1110"/>
    <mergeCell ref="I1110:J1110"/>
    <mergeCell ref="I1175:J1175"/>
    <mergeCell ref="A1184:J1184"/>
    <mergeCell ref="A1185:E1185"/>
    <mergeCell ref="I1185:J1185"/>
    <mergeCell ref="A1194:J1194"/>
    <mergeCell ref="A1195:F1195"/>
    <mergeCell ref="I1195:J1195"/>
    <mergeCell ref="I1142:J1142"/>
    <mergeCell ref="A1152:J1152"/>
    <mergeCell ref="I1153:J1153"/>
    <mergeCell ref="A1162:J1162"/>
    <mergeCell ref="I1164:J1164"/>
    <mergeCell ref="A1173:J1173"/>
    <mergeCell ref="A1224:J1224"/>
    <mergeCell ref="A1225:F1225"/>
    <mergeCell ref="I1225:J1225"/>
    <mergeCell ref="A1234:J1234"/>
    <mergeCell ref="A1235:F1235"/>
    <mergeCell ref="I1235:J1235"/>
    <mergeCell ref="A1204:J1204"/>
    <mergeCell ref="A1205:F1205"/>
    <mergeCell ref="I1205:J1205"/>
    <mergeCell ref="A1214:J1214"/>
    <mergeCell ref="A1215:F1215"/>
    <mergeCell ref="I1215:J1215"/>
    <mergeCell ref="A1264:J1264"/>
    <mergeCell ref="I1266:J1266"/>
    <mergeCell ref="A1275:J1275"/>
    <mergeCell ref="A1277:J1277"/>
    <mergeCell ref="I1278:J1278"/>
    <mergeCell ref="A1284:J1284"/>
    <mergeCell ref="A1244:J1244"/>
    <mergeCell ref="A1245:F1245"/>
    <mergeCell ref="I1245:J1245"/>
    <mergeCell ref="A1254:J1254"/>
    <mergeCell ref="A1255:E1255"/>
    <mergeCell ref="I1255:J1255"/>
    <mergeCell ref="A1306:B1306"/>
    <mergeCell ref="D1306:E1306"/>
    <mergeCell ref="D1307:E1307"/>
    <mergeCell ref="A1309:B1309"/>
    <mergeCell ref="D1309:E1309"/>
    <mergeCell ref="D1310:E1310"/>
    <mergeCell ref="A1285:F1285"/>
    <mergeCell ref="I1285:J1285"/>
    <mergeCell ref="A1303:B1303"/>
    <mergeCell ref="D1303:E1303"/>
    <mergeCell ref="D1304:E1304"/>
    <mergeCell ref="A1305:B1305"/>
  </mergeCells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1"/>
  <sheetViews>
    <sheetView zoomScale="50" zoomScaleNormal="50" workbookViewId="0">
      <selection activeCell="H1327" sqref="H1327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13.140625" style="67" customWidth="1"/>
    <col min="14" max="14" width="13.85546875" style="67" customWidth="1"/>
    <col min="15" max="15" width="13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str">
        <f>'150'!A1:J1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 t="s">
        <v>308</v>
      </c>
      <c r="J5" s="2"/>
      <c r="K5" s="118"/>
    </row>
    <row r="6" spans="1:11" x14ac:dyDescent="0.25">
      <c r="B6" s="17"/>
    </row>
    <row r="7" spans="1:11" ht="58.5" customHeight="1" x14ac:dyDescent="0.25">
      <c r="A7" s="853" t="s">
        <v>95</v>
      </c>
      <c r="B7" s="853"/>
      <c r="C7" s="854" t="s">
        <v>110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46.5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x14ac:dyDescent="0.25">
      <c r="A21" s="167" t="s">
        <v>89</v>
      </c>
      <c r="B21" s="10" t="s">
        <v>228</v>
      </c>
      <c r="C21" s="165"/>
      <c r="D21" s="165">
        <f>F21+G21+E21</f>
        <v>0</v>
      </c>
      <c r="E21" s="165"/>
      <c r="F21" s="165"/>
      <c r="G21" s="165"/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x14ac:dyDescent="0.25">
      <c r="K23" s="114"/>
    </row>
    <row r="24" spans="1:17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x14ac:dyDescent="0.25">
      <c r="A28" s="84">
        <v>1</v>
      </c>
      <c r="B28" s="90" t="s">
        <v>123</v>
      </c>
      <c r="C28" s="165">
        <f>E28/D28</f>
        <v>0</v>
      </c>
      <c r="D28" s="77">
        <v>12</v>
      </c>
      <c r="E28" s="85"/>
      <c r="G28" s="86"/>
      <c r="H28" s="87"/>
      <c r="I28" s="138"/>
      <c r="J28" s="138"/>
    </row>
    <row r="29" spans="1:17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2" spans="1:17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x14ac:dyDescent="0.25">
      <c r="A45" s="17"/>
      <c r="B45" s="11"/>
      <c r="C45" s="17"/>
      <c r="D45" s="17"/>
      <c r="E45" s="17"/>
      <c r="F45" s="17"/>
      <c r="G45" s="121"/>
      <c r="O45" s="106"/>
    </row>
    <row r="46" spans="1:17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x14ac:dyDescent="0.25">
      <c r="A63" s="17"/>
      <c r="B63" s="11"/>
      <c r="C63" s="17"/>
      <c r="D63" s="17"/>
      <c r="E63" s="17"/>
      <c r="F63" s="17"/>
      <c r="O63" s="106"/>
    </row>
    <row r="64" spans="1:17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ht="33" customHeight="1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ht="30.75" customHeigh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x14ac:dyDescent="0.25">
      <c r="O70" s="106"/>
    </row>
    <row r="71" spans="1:17" ht="56.25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80" spans="1:17" ht="55.5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x14ac:dyDescent="0.25">
      <c r="A81" s="17"/>
      <c r="B81" s="11"/>
      <c r="C81" s="17"/>
      <c r="D81" s="17"/>
      <c r="E81" s="17"/>
      <c r="F81" s="17"/>
    </row>
    <row r="82" spans="1:17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6" spans="1:17" ht="45.75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8" spans="1:20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93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7" spans="1:20" ht="36" customHeight="1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ht="31.5" customHeight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x14ac:dyDescent="0.35">
      <c r="A127" s="867"/>
      <c r="B127" s="165" t="s">
        <v>116</v>
      </c>
      <c r="C127" s="867"/>
      <c r="D127" s="867"/>
      <c r="E127" s="867"/>
      <c r="I127" s="139"/>
      <c r="J127" s="139"/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x14ac:dyDescent="0.35">
      <c r="A128" s="867"/>
      <c r="B128" s="165" t="s">
        <v>128</v>
      </c>
      <c r="C128" s="867"/>
      <c r="D128" s="867"/>
      <c r="E128" s="867"/>
      <c r="I128" s="139"/>
      <c r="J128" s="139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x14ac:dyDescent="0.35">
      <c r="A129" s="165"/>
      <c r="B129" s="165"/>
      <c r="C129" s="165"/>
      <c r="D129" s="165"/>
      <c r="E129" s="165"/>
      <c r="I129" s="139"/>
      <c r="J129" s="139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s="12" customFormat="1" x14ac:dyDescent="0.35">
      <c r="A130" s="165"/>
      <c r="B130" s="165"/>
      <c r="C130" s="165"/>
      <c r="D130" s="165"/>
      <c r="E130" s="165"/>
      <c r="I130" s="139"/>
      <c r="J130" s="139"/>
      <c r="K130" s="16"/>
      <c r="L130" s="36"/>
      <c r="M130" s="36"/>
      <c r="O130" s="189"/>
      <c r="P130" s="196"/>
      <c r="Q130" s="196"/>
      <c r="R130" s="92"/>
      <c r="S130" s="92"/>
      <c r="T130" s="92"/>
    </row>
    <row r="131" spans="1:20" s="12" customFormat="1" x14ac:dyDescent="0.35">
      <c r="A131" s="146"/>
      <c r="B131" s="146" t="s">
        <v>20</v>
      </c>
      <c r="C131" s="146"/>
      <c r="D131" s="146" t="s">
        <v>21</v>
      </c>
      <c r="E131" s="146">
        <f>E122</f>
        <v>0</v>
      </c>
      <c r="I131" s="135">
        <f>I122</f>
        <v>0</v>
      </c>
      <c r="J131" s="135">
        <f>J122</f>
        <v>0</v>
      </c>
      <c r="K131" s="16"/>
      <c r="L131" s="36"/>
      <c r="M131" s="36"/>
      <c r="O131" s="189"/>
      <c r="P131" s="196"/>
      <c r="Q131" s="196"/>
      <c r="R131" s="92"/>
      <c r="S131" s="92"/>
      <c r="T131" s="92"/>
    </row>
    <row r="132" spans="1:20" s="12" customFormat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7.75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20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</row>
    <row r="136" spans="1:20" x14ac:dyDescent="0.25">
      <c r="I136" s="850" t="s">
        <v>172</v>
      </c>
      <c r="J136" s="850"/>
      <c r="K136" s="173"/>
    </row>
    <row r="137" spans="1:20" s="12" customFormat="1" ht="56.25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</row>
    <row r="139" spans="1:20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</row>
    <row r="140" spans="1:20" s="78" customFormat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O140" s="188"/>
      <c r="P140" s="188"/>
      <c r="Q140" s="188"/>
    </row>
    <row r="141" spans="1:20" x14ac:dyDescent="0.25">
      <c r="A141" s="14"/>
      <c r="B141" s="101"/>
      <c r="C141" s="94"/>
      <c r="I141" s="140"/>
      <c r="J141" s="140"/>
    </row>
    <row r="142" spans="1:20" x14ac:dyDescent="0.25">
      <c r="A142" s="14"/>
      <c r="B142" s="101"/>
      <c r="C142" s="94"/>
      <c r="I142" s="140"/>
      <c r="J142" s="140"/>
    </row>
    <row r="143" spans="1:20" x14ac:dyDescent="0.25">
      <c r="A143" s="14"/>
      <c r="B143" s="101"/>
      <c r="C143" s="94"/>
      <c r="I143" s="140"/>
      <c r="J143" s="140"/>
    </row>
    <row r="144" spans="1:20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</row>
    <row r="146" spans="1:20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</row>
    <row r="147" spans="1:20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20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</row>
    <row r="149" spans="1:20" x14ac:dyDescent="0.25">
      <c r="I149" s="850" t="s">
        <v>172</v>
      </c>
      <c r="J149" s="850"/>
      <c r="K149" s="173"/>
    </row>
    <row r="150" spans="1:20" s="12" customFormat="1" ht="56.25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</row>
    <row r="152" spans="1:20" x14ac:dyDescent="0.25">
      <c r="A152" s="14">
        <v>1</v>
      </c>
      <c r="B152" s="101"/>
      <c r="C152" s="102"/>
      <c r="I152" s="138"/>
      <c r="J152" s="138"/>
    </row>
    <row r="153" spans="1:20" s="78" customFormat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O153" s="188"/>
      <c r="P153" s="188"/>
      <c r="Q153" s="188"/>
    </row>
    <row r="154" spans="1:20" x14ac:dyDescent="0.25">
      <c r="A154" s="14"/>
      <c r="B154" s="101"/>
      <c r="C154" s="94"/>
      <c r="I154" s="140"/>
      <c r="J154" s="140"/>
    </row>
    <row r="155" spans="1:20" x14ac:dyDescent="0.25">
      <c r="A155" s="14"/>
      <c r="B155" s="101"/>
      <c r="C155" s="94"/>
      <c r="I155" s="140"/>
      <c r="J155" s="140"/>
    </row>
    <row r="156" spans="1:20" x14ac:dyDescent="0.25">
      <c r="A156" s="14"/>
      <c r="B156" s="101"/>
      <c r="C156" s="94"/>
      <c r="I156" s="140"/>
      <c r="J156" s="140"/>
    </row>
    <row r="157" spans="1:20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</row>
    <row r="159" spans="1:20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</row>
    <row r="160" spans="1:20" x14ac:dyDescent="0.25">
      <c r="I160" s="850" t="s">
        <v>172</v>
      </c>
      <c r="J160" s="850"/>
    </row>
    <row r="161" spans="1:20" s="12" customFormat="1" ht="56.25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</row>
    <row r="163" spans="1:20" x14ac:dyDescent="0.25">
      <c r="A163" s="14">
        <v>1</v>
      </c>
      <c r="B163" s="101"/>
      <c r="C163" s="102"/>
      <c r="I163" s="138"/>
      <c r="J163" s="138"/>
    </row>
    <row r="164" spans="1:20" s="78" customFormat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O164" s="188"/>
      <c r="P164" s="188"/>
      <c r="Q164" s="188"/>
    </row>
    <row r="165" spans="1:20" x14ac:dyDescent="0.25">
      <c r="A165" s="14"/>
      <c r="B165" s="101"/>
      <c r="C165" s="94"/>
      <c r="I165" s="140"/>
      <c r="J165" s="140"/>
    </row>
    <row r="166" spans="1:20" x14ac:dyDescent="0.25">
      <c r="A166" s="14"/>
      <c r="B166" s="101"/>
      <c r="C166" s="94"/>
      <c r="I166" s="140"/>
      <c r="J166" s="140"/>
    </row>
    <row r="167" spans="1:20" x14ac:dyDescent="0.25">
      <c r="A167" s="14"/>
      <c r="B167" s="101"/>
      <c r="C167" s="94"/>
      <c r="I167" s="140"/>
      <c r="J167" s="140"/>
    </row>
    <row r="168" spans="1:20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</row>
    <row r="170" spans="1:20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</row>
    <row r="171" spans="1:20" x14ac:dyDescent="0.25">
      <c r="I171" s="850" t="s">
        <v>172</v>
      </c>
      <c r="J171" s="850"/>
    </row>
    <row r="172" spans="1:20" s="12" customFormat="1" ht="56.25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</row>
    <row r="174" spans="1:20" x14ac:dyDescent="0.25">
      <c r="A174" s="14">
        <v>1</v>
      </c>
      <c r="B174" s="101"/>
      <c r="C174" s="102"/>
      <c r="I174" s="138"/>
      <c r="J174" s="138"/>
    </row>
    <row r="175" spans="1:20" s="78" customFormat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O175" s="188"/>
      <c r="P175" s="188"/>
      <c r="Q175" s="188"/>
    </row>
    <row r="176" spans="1:20" x14ac:dyDescent="0.25">
      <c r="A176" s="14"/>
      <c r="B176" s="101"/>
      <c r="C176" s="94"/>
      <c r="I176" s="140"/>
      <c r="J176" s="140"/>
    </row>
    <row r="177" spans="1:20" x14ac:dyDescent="0.25">
      <c r="A177" s="14"/>
      <c r="B177" s="101"/>
      <c r="C177" s="94"/>
      <c r="I177" s="140"/>
      <c r="J177" s="140"/>
    </row>
    <row r="178" spans="1:20" x14ac:dyDescent="0.25">
      <c r="A178" s="14"/>
      <c r="B178" s="101"/>
      <c r="C178" s="94"/>
      <c r="I178" s="140"/>
      <c r="J178" s="140"/>
    </row>
    <row r="179" spans="1:20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</row>
    <row r="181" spans="1:20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</row>
    <row r="182" spans="1:20" x14ac:dyDescent="0.25">
      <c r="I182" s="850" t="s">
        <v>172</v>
      </c>
      <c r="J182" s="850"/>
    </row>
    <row r="183" spans="1:20" s="12" customFormat="1" ht="56.25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</row>
    <row r="185" spans="1:20" x14ac:dyDescent="0.25">
      <c r="A185" s="14">
        <v>1</v>
      </c>
      <c r="B185" s="101"/>
      <c r="C185" s="102"/>
      <c r="I185" s="138"/>
      <c r="J185" s="138"/>
    </row>
    <row r="186" spans="1:20" s="78" customFormat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O186" s="188"/>
      <c r="P186" s="188"/>
      <c r="Q186" s="188"/>
    </row>
    <row r="187" spans="1:20" x14ac:dyDescent="0.25">
      <c r="A187" s="14"/>
      <c r="B187" s="101"/>
      <c r="C187" s="94"/>
      <c r="I187" s="140"/>
      <c r="J187" s="140"/>
    </row>
    <row r="188" spans="1:20" x14ac:dyDescent="0.25">
      <c r="A188" s="14"/>
      <c r="B188" s="101"/>
      <c r="C188" s="94"/>
      <c r="I188" s="140"/>
      <c r="J188" s="140"/>
    </row>
    <row r="189" spans="1:20" x14ac:dyDescent="0.25">
      <c r="A189" s="14"/>
      <c r="B189" s="101"/>
      <c r="C189" s="94"/>
      <c r="I189" s="140"/>
      <c r="J189" s="140"/>
    </row>
    <row r="190" spans="1:20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</row>
    <row r="193" spans="1:20" ht="52.5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</row>
    <row r="195" spans="1:20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</row>
    <row r="196" spans="1:20" x14ac:dyDescent="0.25">
      <c r="I196" s="850" t="s">
        <v>172</v>
      </c>
      <c r="J196" s="850"/>
    </row>
    <row r="197" spans="1:20" s="12" customFormat="1" ht="56.25" x14ac:dyDescent="0.35">
      <c r="A197" s="14" t="s">
        <v>24</v>
      </c>
      <c r="B197" s="14" t="s">
        <v>14</v>
      </c>
      <c r="C197" s="167" t="s">
        <v>132</v>
      </c>
      <c r="D197" s="167" t="s">
        <v>133</v>
      </c>
      <c r="E197" s="167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x14ac:dyDescent="0.25">
      <c r="A198" s="91">
        <v>1</v>
      </c>
      <c r="B198" s="91">
        <v>2</v>
      </c>
      <c r="C198" s="113">
        <v>3</v>
      </c>
      <c r="D198" s="113">
        <v>4</v>
      </c>
      <c r="E198" s="113">
        <v>5</v>
      </c>
      <c r="F198" s="78"/>
      <c r="G198" s="78"/>
      <c r="H198" s="78"/>
      <c r="I198" s="138"/>
      <c r="J198" s="138"/>
    </row>
    <row r="199" spans="1:20" x14ac:dyDescent="0.25">
      <c r="A199" s="14">
        <v>1</v>
      </c>
      <c r="B199" s="101"/>
      <c r="C199" s="94"/>
      <c r="D199" s="14"/>
      <c r="E199" s="94"/>
      <c r="I199" s="138"/>
      <c r="J199" s="138"/>
    </row>
    <row r="200" spans="1:20" s="78" customFormat="1" x14ac:dyDescent="0.25">
      <c r="A200" s="14"/>
      <c r="B200" s="101"/>
      <c r="C200" s="165"/>
      <c r="D200" s="167"/>
      <c r="E200" s="165"/>
      <c r="F200" s="67"/>
      <c r="G200" s="67"/>
      <c r="H200" s="67"/>
      <c r="I200" s="138"/>
      <c r="J200" s="138"/>
      <c r="K200" s="79"/>
      <c r="O200" s="188"/>
      <c r="P200" s="188"/>
      <c r="Q200" s="188"/>
    </row>
    <row r="201" spans="1:20" x14ac:dyDescent="0.25">
      <c r="A201" s="14"/>
      <c r="B201" s="101"/>
      <c r="C201" s="165"/>
      <c r="D201" s="167"/>
      <c r="E201" s="165"/>
      <c r="I201" s="138"/>
      <c r="J201" s="138"/>
    </row>
    <row r="202" spans="1:20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</row>
    <row r="204" spans="1:20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</row>
    <row r="205" spans="1:20" x14ac:dyDescent="0.25">
      <c r="I205" s="850" t="s">
        <v>172</v>
      </c>
      <c r="J205" s="850"/>
    </row>
    <row r="206" spans="1:20" s="12" customFormat="1" ht="56.25" x14ac:dyDescent="0.35">
      <c r="A206" s="14" t="s">
        <v>24</v>
      </c>
      <c r="B206" s="14" t="s">
        <v>14</v>
      </c>
      <c r="C206" s="167" t="s">
        <v>132</v>
      </c>
      <c r="D206" s="167" t="s">
        <v>133</v>
      </c>
      <c r="E206" s="167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x14ac:dyDescent="0.25">
      <c r="A207" s="91">
        <v>1</v>
      </c>
      <c r="B207" s="91">
        <v>2</v>
      </c>
      <c r="C207" s="113">
        <v>3</v>
      </c>
      <c r="D207" s="113">
        <v>4</v>
      </c>
      <c r="E207" s="113">
        <v>5</v>
      </c>
      <c r="F207" s="78"/>
      <c r="G207" s="78"/>
      <c r="H207" s="78"/>
      <c r="I207" s="138"/>
      <c r="J207" s="138"/>
    </row>
    <row r="208" spans="1:20" x14ac:dyDescent="0.25">
      <c r="A208" s="14">
        <v>1</v>
      </c>
      <c r="B208" s="101"/>
      <c r="C208" s="94"/>
      <c r="D208" s="14"/>
      <c r="E208" s="94"/>
      <c r="I208" s="138"/>
      <c r="J208" s="138"/>
    </row>
    <row r="209" spans="1:17" s="78" customFormat="1" x14ac:dyDescent="0.25">
      <c r="A209" s="14"/>
      <c r="B209" s="101"/>
      <c r="C209" s="165"/>
      <c r="D209" s="167"/>
      <c r="E209" s="165"/>
      <c r="F209" s="67"/>
      <c r="G209" s="67"/>
      <c r="H209" s="67"/>
      <c r="I209" s="138"/>
      <c r="J209" s="138"/>
      <c r="K209" s="79"/>
      <c r="O209" s="188"/>
      <c r="P209" s="188"/>
      <c r="Q209" s="188"/>
    </row>
    <row r="210" spans="1:17" x14ac:dyDescent="0.25">
      <c r="A210" s="14"/>
      <c r="B210" s="101"/>
      <c r="C210" s="165"/>
      <c r="D210" s="167"/>
      <c r="E210" s="165"/>
      <c r="I210" s="138"/>
      <c r="J210" s="138"/>
    </row>
    <row r="211" spans="1:17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</row>
    <row r="214" spans="1:17" ht="52.5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</row>
    <row r="216" spans="1:17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</row>
    <row r="217" spans="1:17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</row>
    <row r="218" spans="1:17" ht="56.25" x14ac:dyDescent="0.25">
      <c r="A218" s="167" t="s">
        <v>24</v>
      </c>
      <c r="B218" s="167" t="s">
        <v>14</v>
      </c>
      <c r="C218" s="167" t="s">
        <v>71</v>
      </c>
      <c r="D218" s="167" t="s">
        <v>72</v>
      </c>
      <c r="E218" s="167" t="s">
        <v>73</v>
      </c>
      <c r="I218" s="133" t="s">
        <v>115</v>
      </c>
      <c r="J218" s="133" t="s">
        <v>173</v>
      </c>
      <c r="K218" s="127"/>
    </row>
    <row r="219" spans="1:17" x14ac:dyDescent="0.25">
      <c r="A219" s="113">
        <v>1</v>
      </c>
      <c r="B219" s="113">
        <v>2</v>
      </c>
      <c r="C219" s="113">
        <v>3</v>
      </c>
      <c r="D219" s="113">
        <v>4</v>
      </c>
      <c r="E219" s="113">
        <v>5</v>
      </c>
      <c r="F219" s="78"/>
      <c r="G219" s="78"/>
      <c r="H219" s="78"/>
      <c r="I219" s="138"/>
      <c r="J219" s="138"/>
    </row>
    <row r="220" spans="1:17" x14ac:dyDescent="0.25">
      <c r="A220" s="171"/>
      <c r="B220" s="26"/>
      <c r="C220" s="167"/>
      <c r="D220" s="13"/>
      <c r="E220" s="165"/>
      <c r="I220" s="138"/>
      <c r="J220" s="138"/>
    </row>
    <row r="221" spans="1:17" s="78" customFormat="1" x14ac:dyDescent="0.25">
      <c r="A221" s="167"/>
      <c r="B221" s="10"/>
      <c r="C221" s="167"/>
      <c r="D221" s="13"/>
      <c r="E221" s="165"/>
      <c r="F221" s="67"/>
      <c r="G221" s="67"/>
      <c r="H221" s="67"/>
      <c r="I221" s="138"/>
      <c r="J221" s="138"/>
      <c r="K221" s="79"/>
      <c r="O221" s="188"/>
      <c r="P221" s="188"/>
      <c r="Q221" s="188"/>
    </row>
    <row r="222" spans="1:17" x14ac:dyDescent="0.25">
      <c r="A222" s="167"/>
      <c r="B222" s="10"/>
      <c r="C222" s="167"/>
      <c r="D222" s="13"/>
      <c r="E222" s="165"/>
      <c r="I222" s="138"/>
      <c r="J222" s="138"/>
    </row>
    <row r="223" spans="1:17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</row>
    <row r="224" spans="1:17" x14ac:dyDescent="0.25">
      <c r="A224" s="30"/>
      <c r="B224" s="31"/>
      <c r="C224" s="30"/>
      <c r="D224" s="30"/>
      <c r="E224" s="30"/>
      <c r="F224" s="30"/>
    </row>
    <row r="225" spans="1:17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</row>
    <row r="226" spans="1:17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</row>
    <row r="227" spans="1:17" ht="56.25" x14ac:dyDescent="0.25">
      <c r="A227" s="167" t="s">
        <v>24</v>
      </c>
      <c r="B227" s="167" t="s">
        <v>14</v>
      </c>
      <c r="C227" s="167" t="s">
        <v>74</v>
      </c>
      <c r="D227" s="167" t="s">
        <v>117</v>
      </c>
      <c r="F227" s="17"/>
      <c r="I227" s="133" t="s">
        <v>115</v>
      </c>
      <c r="J227" s="133" t="s">
        <v>173</v>
      </c>
      <c r="K227" s="128"/>
    </row>
    <row r="228" spans="1:17" x14ac:dyDescent="0.25">
      <c r="A228" s="113">
        <v>1</v>
      </c>
      <c r="B228" s="113">
        <v>2</v>
      </c>
      <c r="C228" s="113">
        <v>3</v>
      </c>
      <c r="D228" s="113">
        <v>4</v>
      </c>
      <c r="E228" s="78"/>
      <c r="F228" s="1"/>
      <c r="G228" s="78"/>
      <c r="H228" s="78"/>
      <c r="I228" s="138"/>
      <c r="J228" s="138"/>
    </row>
    <row r="229" spans="1:17" x14ac:dyDescent="0.25">
      <c r="A229" s="167"/>
      <c r="B229" s="26"/>
      <c r="C229" s="13"/>
      <c r="D229" s="165"/>
      <c r="F229" s="17"/>
      <c r="I229" s="138"/>
      <c r="J229" s="138"/>
    </row>
    <row r="230" spans="1:17" s="78" customFormat="1" x14ac:dyDescent="0.25">
      <c r="A230" s="167"/>
      <c r="B230" s="10"/>
      <c r="C230" s="13"/>
      <c r="D230" s="165"/>
      <c r="E230" s="67"/>
      <c r="F230" s="17"/>
      <c r="G230" s="67"/>
      <c r="H230" s="67"/>
      <c r="I230" s="138"/>
      <c r="J230" s="138"/>
      <c r="K230" s="79"/>
      <c r="O230" s="188"/>
      <c r="P230" s="188"/>
      <c r="Q230" s="188"/>
    </row>
    <row r="231" spans="1:17" x14ac:dyDescent="0.25">
      <c r="A231" s="167"/>
      <c r="B231" s="10"/>
      <c r="C231" s="13"/>
      <c r="D231" s="165"/>
      <c r="F231" s="17"/>
      <c r="I231" s="138"/>
      <c r="J231" s="138"/>
    </row>
    <row r="232" spans="1:17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</row>
    <row r="233" spans="1:17" x14ac:dyDescent="0.25">
      <c r="A233" s="30"/>
      <c r="B233" s="31"/>
      <c r="C233" s="30"/>
      <c r="D233" s="30"/>
      <c r="E233" s="30"/>
      <c r="F233" s="30"/>
    </row>
    <row r="234" spans="1:17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</row>
    <row r="235" spans="1:17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</row>
    <row r="236" spans="1:17" ht="56.25" x14ac:dyDescent="0.25">
      <c r="A236" s="167" t="s">
        <v>24</v>
      </c>
      <c r="B236" s="167" t="s">
        <v>14</v>
      </c>
      <c r="C236" s="167" t="s">
        <v>74</v>
      </c>
      <c r="D236" s="167" t="s">
        <v>117</v>
      </c>
      <c r="F236" s="17"/>
      <c r="I236" s="133" t="s">
        <v>115</v>
      </c>
      <c r="J236" s="133" t="s">
        <v>173</v>
      </c>
      <c r="K236" s="128"/>
    </row>
    <row r="237" spans="1:17" x14ac:dyDescent="0.25">
      <c r="A237" s="113">
        <v>1</v>
      </c>
      <c r="B237" s="113">
        <v>2</v>
      </c>
      <c r="C237" s="113">
        <v>3</v>
      </c>
      <c r="D237" s="113">
        <v>4</v>
      </c>
      <c r="E237" s="78"/>
      <c r="F237" s="1"/>
      <c r="G237" s="78"/>
      <c r="H237" s="78"/>
      <c r="I237" s="138"/>
      <c r="J237" s="138"/>
    </row>
    <row r="238" spans="1:17" x14ac:dyDescent="0.25">
      <c r="A238" s="167"/>
      <c r="B238" s="26"/>
      <c r="C238" s="13"/>
      <c r="D238" s="165"/>
      <c r="F238" s="17"/>
      <c r="I238" s="138"/>
      <c r="J238" s="138"/>
    </row>
    <row r="239" spans="1:17" s="78" customFormat="1" x14ac:dyDescent="0.25">
      <c r="A239" s="167"/>
      <c r="B239" s="10"/>
      <c r="C239" s="13"/>
      <c r="D239" s="165"/>
      <c r="E239" s="67"/>
      <c r="F239" s="17"/>
      <c r="G239" s="67"/>
      <c r="H239" s="67"/>
      <c r="I239" s="138"/>
      <c r="J239" s="138"/>
      <c r="K239" s="79"/>
      <c r="O239" s="188"/>
      <c r="P239" s="188"/>
      <c r="Q239" s="188"/>
    </row>
    <row r="240" spans="1:17" x14ac:dyDescent="0.25">
      <c r="A240" s="167"/>
      <c r="B240" s="10"/>
      <c r="C240" s="13"/>
      <c r="D240" s="165"/>
      <c r="F240" s="17"/>
      <c r="I240" s="138"/>
      <c r="J240" s="138"/>
    </row>
    <row r="241" spans="1:17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</row>
    <row r="242" spans="1:17" x14ac:dyDescent="0.25">
      <c r="A242" s="30"/>
      <c r="B242" s="31"/>
      <c r="C242" s="30"/>
      <c r="D242" s="30"/>
      <c r="E242" s="30"/>
      <c r="F242" s="30"/>
    </row>
    <row r="243" spans="1:17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</row>
    <row r="244" spans="1:17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</row>
    <row r="245" spans="1:17" ht="56.25" x14ac:dyDescent="0.25">
      <c r="A245" s="167" t="s">
        <v>24</v>
      </c>
      <c r="B245" s="167" t="s">
        <v>14</v>
      </c>
      <c r="C245" s="167" t="s">
        <v>78</v>
      </c>
      <c r="D245" s="167" t="s">
        <v>27</v>
      </c>
      <c r="E245" s="167" t="s">
        <v>79</v>
      </c>
      <c r="F245" s="167" t="s">
        <v>7</v>
      </c>
      <c r="I245" s="133" t="s">
        <v>115</v>
      </c>
      <c r="J245" s="133" t="s">
        <v>173</v>
      </c>
      <c r="K245" s="81"/>
    </row>
    <row r="246" spans="1:17" x14ac:dyDescent="0.25">
      <c r="A246" s="113">
        <v>1</v>
      </c>
      <c r="B246" s="113">
        <v>2</v>
      </c>
      <c r="C246" s="113">
        <v>3</v>
      </c>
      <c r="D246" s="113">
        <v>4</v>
      </c>
      <c r="E246" s="113">
        <v>5</v>
      </c>
      <c r="F246" s="113">
        <v>6</v>
      </c>
      <c r="G246" s="78"/>
      <c r="H246" s="78"/>
      <c r="I246" s="138"/>
      <c r="J246" s="138"/>
    </row>
    <row r="247" spans="1:17" x14ac:dyDescent="0.25">
      <c r="A247" s="167">
        <v>1</v>
      </c>
      <c r="B247" s="10"/>
      <c r="C247" s="167"/>
      <c r="D247" s="167"/>
      <c r="E247" s="165" t="e">
        <f>F247/D247</f>
        <v>#DIV/0!</v>
      </c>
      <c r="F247" s="165"/>
      <c r="I247" s="138"/>
      <c r="J247" s="138"/>
    </row>
    <row r="248" spans="1:17" s="78" customFormat="1" x14ac:dyDescent="0.25">
      <c r="A248" s="167">
        <v>2</v>
      </c>
      <c r="B248" s="10"/>
      <c r="C248" s="14"/>
      <c r="D248" s="14"/>
      <c r="E248" s="165" t="e">
        <f t="shared" ref="E248:E249" si="3">F248/D248</f>
        <v>#DIV/0!</v>
      </c>
      <c r="F248" s="165"/>
      <c r="G248" s="67"/>
      <c r="H248" s="67"/>
      <c r="I248" s="138"/>
      <c r="J248" s="138"/>
      <c r="K248" s="79"/>
      <c r="O248" s="188"/>
      <c r="P248" s="188"/>
      <c r="Q248" s="188"/>
    </row>
    <row r="249" spans="1:17" x14ac:dyDescent="0.25">
      <c r="A249" s="167">
        <v>3</v>
      </c>
      <c r="B249" s="10"/>
      <c r="C249" s="167"/>
      <c r="D249" s="167"/>
      <c r="E249" s="165" t="e">
        <f t="shared" si="3"/>
        <v>#DIV/0!</v>
      </c>
      <c r="F249" s="165"/>
      <c r="I249" s="138"/>
      <c r="J249" s="138"/>
    </row>
    <row r="250" spans="1:17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</row>
    <row r="251" spans="1:17" x14ac:dyDescent="0.25">
      <c r="A251" s="30"/>
      <c r="B251" s="31"/>
      <c r="C251" s="30"/>
      <c r="D251" s="30"/>
      <c r="E251" s="30"/>
      <c r="F251" s="30"/>
    </row>
    <row r="252" spans="1:17" x14ac:dyDescent="0.25">
      <c r="A252" s="30"/>
      <c r="B252" s="31"/>
      <c r="C252" s="30"/>
      <c r="D252" s="30"/>
      <c r="E252" s="30"/>
      <c r="F252" s="30"/>
    </row>
    <row r="253" spans="1:17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</row>
    <row r="254" spans="1:17" x14ac:dyDescent="0.25">
      <c r="A254" s="30"/>
      <c r="B254" s="31"/>
      <c r="C254" s="30"/>
      <c r="D254" s="30"/>
      <c r="E254" s="30"/>
      <c r="F254" s="30"/>
    </row>
    <row r="255" spans="1:17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</row>
    <row r="256" spans="1:17" x14ac:dyDescent="0.25">
      <c r="A256" s="166"/>
      <c r="B256" s="34"/>
      <c r="C256" s="166"/>
      <c r="D256" s="166"/>
      <c r="E256" s="166"/>
      <c r="F256" s="166"/>
      <c r="I256" s="850" t="s">
        <v>172</v>
      </c>
      <c r="J256" s="850"/>
    </row>
    <row r="257" spans="1:17" ht="56.25" x14ac:dyDescent="0.25">
      <c r="A257" s="167" t="s">
        <v>24</v>
      </c>
      <c r="B257" s="167" t="s">
        <v>14</v>
      </c>
      <c r="C257" s="167" t="s">
        <v>65</v>
      </c>
      <c r="D257" s="167" t="s">
        <v>59</v>
      </c>
      <c r="E257" s="167" t="s">
        <v>60</v>
      </c>
      <c r="F257" s="167" t="s">
        <v>159</v>
      </c>
      <c r="I257" s="133" t="s">
        <v>115</v>
      </c>
      <c r="J257" s="133" t="s">
        <v>173</v>
      </c>
      <c r="K257" s="122"/>
    </row>
    <row r="258" spans="1:17" x14ac:dyDescent="0.25">
      <c r="A258" s="113">
        <v>1</v>
      </c>
      <c r="B258" s="113">
        <v>2</v>
      </c>
      <c r="C258" s="113">
        <v>3</v>
      </c>
      <c r="D258" s="113">
        <v>4</v>
      </c>
      <c r="E258" s="113">
        <v>5</v>
      </c>
      <c r="F258" s="113">
        <v>6</v>
      </c>
      <c r="G258" s="78"/>
      <c r="H258" s="78"/>
      <c r="I258" s="138"/>
      <c r="J258" s="138"/>
    </row>
    <row r="259" spans="1:17" x14ac:dyDescent="0.25">
      <c r="A259" s="167">
        <v>1</v>
      </c>
      <c r="B259" s="10" t="s">
        <v>61</v>
      </c>
      <c r="C259" s="167"/>
      <c r="D259" s="167"/>
      <c r="E259" s="165" t="e">
        <f>F259/D259/C259</f>
        <v>#DIV/0!</v>
      </c>
      <c r="F259" s="165"/>
      <c r="I259" s="138"/>
      <c r="J259" s="138"/>
    </row>
    <row r="260" spans="1:17" s="78" customFormat="1" ht="69.75" x14ac:dyDescent="0.25">
      <c r="A260" s="167">
        <v>2</v>
      </c>
      <c r="B260" s="10" t="s">
        <v>62</v>
      </c>
      <c r="C260" s="167"/>
      <c r="D260" s="167"/>
      <c r="E260" s="165" t="e">
        <f t="shared" ref="E260:E264" si="4">F260/D260/C260</f>
        <v>#DIV/0!</v>
      </c>
      <c r="F260" s="165"/>
      <c r="G260" s="67"/>
      <c r="H260" s="67"/>
      <c r="I260" s="138"/>
      <c r="J260" s="138"/>
      <c r="K260" s="79"/>
      <c r="O260" s="188"/>
      <c r="P260" s="188"/>
      <c r="Q260" s="188"/>
    </row>
    <row r="261" spans="1:17" ht="69.75" x14ac:dyDescent="0.25">
      <c r="A261" s="167">
        <v>3</v>
      </c>
      <c r="B261" s="10" t="s">
        <v>63</v>
      </c>
      <c r="C261" s="167"/>
      <c r="D261" s="167"/>
      <c r="E261" s="165" t="e">
        <f t="shared" si="4"/>
        <v>#DIV/0!</v>
      </c>
      <c r="F261" s="165"/>
      <c r="I261" s="138"/>
      <c r="J261" s="138"/>
    </row>
    <row r="262" spans="1:17" x14ac:dyDescent="0.25">
      <c r="A262" s="167">
        <v>4</v>
      </c>
      <c r="B262" s="10" t="s">
        <v>64</v>
      </c>
      <c r="C262" s="167"/>
      <c r="D262" s="167"/>
      <c r="E262" s="165" t="e">
        <f t="shared" si="4"/>
        <v>#DIV/0!</v>
      </c>
      <c r="F262" s="165"/>
      <c r="I262" s="140"/>
      <c r="J262" s="140"/>
    </row>
    <row r="263" spans="1:17" ht="116.25" x14ac:dyDescent="0.25">
      <c r="A263" s="167">
        <v>5</v>
      </c>
      <c r="B263" s="10" t="s">
        <v>90</v>
      </c>
      <c r="C263" s="167"/>
      <c r="D263" s="167"/>
      <c r="E263" s="165" t="e">
        <f t="shared" si="4"/>
        <v>#DIV/0!</v>
      </c>
      <c r="F263" s="165"/>
      <c r="I263" s="138"/>
      <c r="J263" s="138"/>
    </row>
    <row r="264" spans="1:17" x14ac:dyDescent="0.25">
      <c r="A264" s="167">
        <v>6</v>
      </c>
      <c r="B264" s="10" t="s">
        <v>91</v>
      </c>
      <c r="C264" s="167"/>
      <c r="D264" s="167"/>
      <c r="E264" s="165" t="e">
        <f t="shared" si="4"/>
        <v>#DIV/0!</v>
      </c>
      <c r="F264" s="165"/>
      <c r="I264" s="138"/>
      <c r="J264" s="138"/>
    </row>
    <row r="265" spans="1:17" x14ac:dyDescent="0.25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0</v>
      </c>
      <c r="I265" s="135">
        <f>SUM(I259:I264)</f>
        <v>0</v>
      </c>
      <c r="J265" s="135">
        <f>SUM(J259:J264)</f>
        <v>0</v>
      </c>
    </row>
    <row r="266" spans="1:17" x14ac:dyDescent="0.25">
      <c r="A266" s="17"/>
      <c r="B266" s="11"/>
      <c r="C266" s="17"/>
      <c r="D266" s="17"/>
      <c r="E266" s="17"/>
      <c r="F266" s="17"/>
    </row>
    <row r="267" spans="1:17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</row>
    <row r="268" spans="1:17" x14ac:dyDescent="0.25">
      <c r="A268" s="163"/>
      <c r="B268" s="24"/>
      <c r="C268" s="163"/>
      <c r="D268" s="163"/>
      <c r="E268" s="163"/>
      <c r="F268" s="17"/>
      <c r="I268" s="850" t="s">
        <v>172</v>
      </c>
      <c r="J268" s="850"/>
    </row>
    <row r="269" spans="1:17" ht="56.25" x14ac:dyDescent="0.25">
      <c r="A269" s="167" t="s">
        <v>24</v>
      </c>
      <c r="B269" s="167" t="s">
        <v>14</v>
      </c>
      <c r="C269" s="167" t="s">
        <v>66</v>
      </c>
      <c r="D269" s="167" t="s">
        <v>145</v>
      </c>
      <c r="E269" s="169" t="s">
        <v>107</v>
      </c>
      <c r="F269" s="167" t="s">
        <v>144</v>
      </c>
      <c r="I269" s="133" t="s">
        <v>115</v>
      </c>
      <c r="J269" s="133" t="s">
        <v>173</v>
      </c>
      <c r="K269" s="122"/>
    </row>
    <row r="270" spans="1:17" x14ac:dyDescent="0.25">
      <c r="A270" s="113">
        <v>1</v>
      </c>
      <c r="B270" s="113">
        <v>2</v>
      </c>
      <c r="C270" s="113">
        <v>3</v>
      </c>
      <c r="D270" s="113">
        <v>4</v>
      </c>
      <c r="E270" s="1">
        <v>5</v>
      </c>
      <c r="F270" s="113">
        <v>6</v>
      </c>
      <c r="G270" s="78"/>
      <c r="H270" s="78"/>
      <c r="I270" s="132"/>
      <c r="J270" s="132"/>
    </row>
    <row r="271" spans="1:17" ht="46.5" x14ac:dyDescent="0.25">
      <c r="A271" s="167">
        <v>1</v>
      </c>
      <c r="B271" s="10" t="s">
        <v>87</v>
      </c>
      <c r="C271" s="167"/>
      <c r="D271" s="165" t="e">
        <f>F271/C271</f>
        <v>#DIV/0!</v>
      </c>
      <c r="E271" s="169" t="s">
        <v>12</v>
      </c>
      <c r="F271" s="165"/>
      <c r="I271" s="138"/>
      <c r="J271" s="138"/>
    </row>
    <row r="272" spans="1:17" s="78" customFormat="1" ht="46.5" x14ac:dyDescent="0.25">
      <c r="A272" s="167">
        <v>2</v>
      </c>
      <c r="B272" s="10" t="s">
        <v>198</v>
      </c>
      <c r="C272" s="167" t="s">
        <v>12</v>
      </c>
      <c r="D272" s="165"/>
      <c r="E272" s="169" t="e">
        <f>F272/D272</f>
        <v>#DIV/0!</v>
      </c>
      <c r="F272" s="165"/>
      <c r="G272" s="67"/>
      <c r="H272" s="67"/>
      <c r="I272" s="138"/>
      <c r="J272" s="138"/>
      <c r="K272" s="79"/>
      <c r="O272" s="188"/>
      <c r="P272" s="188"/>
      <c r="Q272" s="188"/>
    </row>
    <row r="273" spans="1:17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</row>
    <row r="274" spans="1:17" x14ac:dyDescent="0.25">
      <c r="A274" s="17"/>
      <c r="B274" s="11"/>
      <c r="C274" s="17"/>
      <c r="D274" s="17"/>
      <c r="E274" s="17"/>
      <c r="F274" s="17"/>
    </row>
    <row r="275" spans="1:17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</row>
    <row r="276" spans="1:17" x14ac:dyDescent="0.25">
      <c r="A276" s="172"/>
      <c r="B276" s="172"/>
      <c r="C276" s="172"/>
      <c r="D276" s="172"/>
      <c r="E276" s="172"/>
      <c r="F276" s="172"/>
      <c r="G276" s="172"/>
      <c r="H276" s="172"/>
      <c r="I276" s="850" t="s">
        <v>172</v>
      </c>
      <c r="J276" s="850"/>
    </row>
    <row r="277" spans="1:17" s="17" customFormat="1" ht="56.25" x14ac:dyDescent="0.25">
      <c r="A277" s="167" t="s">
        <v>24</v>
      </c>
      <c r="B277" s="167" t="s">
        <v>0</v>
      </c>
      <c r="C277" s="167" t="s">
        <v>69</v>
      </c>
      <c r="D277" s="167" t="s">
        <v>67</v>
      </c>
      <c r="E277" s="167" t="s">
        <v>70</v>
      </c>
      <c r="F277" s="167" t="s">
        <v>7</v>
      </c>
      <c r="I277" s="133" t="s">
        <v>115</v>
      </c>
      <c r="J277" s="133" t="s">
        <v>173</v>
      </c>
      <c r="K277" s="81"/>
      <c r="O277" s="20"/>
      <c r="P277" s="20"/>
      <c r="Q277" s="20"/>
    </row>
    <row r="278" spans="1:17" s="17" customFormat="1" x14ac:dyDescent="0.25">
      <c r="A278" s="113">
        <v>1</v>
      </c>
      <c r="B278" s="113">
        <v>2</v>
      </c>
      <c r="C278" s="113">
        <v>4</v>
      </c>
      <c r="D278" s="113">
        <v>5</v>
      </c>
      <c r="E278" s="113">
        <v>6</v>
      </c>
      <c r="F278" s="113">
        <v>7</v>
      </c>
      <c r="G278" s="1"/>
      <c r="H278" s="1"/>
      <c r="I278" s="135"/>
      <c r="J278" s="135"/>
      <c r="K278" s="19"/>
      <c r="O278" s="20"/>
      <c r="P278" s="20"/>
      <c r="Q278" s="20"/>
    </row>
    <row r="279" spans="1:17" s="17" customFormat="1" x14ac:dyDescent="0.25">
      <c r="A279" s="167">
        <v>1</v>
      </c>
      <c r="B279" s="10" t="s">
        <v>92</v>
      </c>
      <c r="C279" s="165" t="e">
        <f>F279/D279</f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" customFormat="1" x14ac:dyDescent="0.25">
      <c r="A280" s="167">
        <v>2</v>
      </c>
      <c r="B280" s="10" t="s">
        <v>68</v>
      </c>
      <c r="C280" s="165" t="e">
        <f t="shared" ref="C280:C283" si="5">F280/D280</f>
        <v>#DIV/0!</v>
      </c>
      <c r="D280" s="165"/>
      <c r="E280" s="165"/>
      <c r="F280" s="165"/>
      <c r="G280" s="17"/>
      <c r="H280" s="17"/>
      <c r="I280" s="138"/>
      <c r="J280" s="138"/>
      <c r="K280" s="104"/>
      <c r="O280" s="191"/>
      <c r="P280" s="191"/>
      <c r="Q280" s="191"/>
    </row>
    <row r="281" spans="1:17" s="17" customFormat="1" x14ac:dyDescent="0.25">
      <c r="A281" s="167">
        <v>3</v>
      </c>
      <c r="B281" s="10" t="s">
        <v>93</v>
      </c>
      <c r="C281" s="165" t="e">
        <f t="shared" si="5"/>
        <v>#DIV/0!</v>
      </c>
      <c r="D281" s="165"/>
      <c r="E281" s="165"/>
      <c r="F281" s="165"/>
      <c r="I281" s="138"/>
      <c r="J281" s="138"/>
      <c r="K281" s="19"/>
      <c r="O281" s="20"/>
      <c r="P281" s="20"/>
      <c r="Q281" s="20"/>
    </row>
    <row r="282" spans="1:17" s="17" customFormat="1" x14ac:dyDescent="0.25">
      <c r="A282" s="167">
        <v>4</v>
      </c>
      <c r="B282" s="10" t="s">
        <v>94</v>
      </c>
      <c r="C282" s="165" t="e">
        <f t="shared" si="5"/>
        <v>#DIV/0!</v>
      </c>
      <c r="D282" s="165"/>
      <c r="E282" s="165"/>
      <c r="F282" s="165"/>
      <c r="I282" s="138"/>
      <c r="J282" s="138"/>
      <c r="K282" s="19"/>
      <c r="O282" s="20"/>
      <c r="P282" s="20"/>
      <c r="Q282" s="20"/>
    </row>
    <row r="283" spans="1:17" s="17" customFormat="1" x14ac:dyDescent="0.25">
      <c r="A283" s="167">
        <v>5</v>
      </c>
      <c r="B283" s="10" t="s">
        <v>192</v>
      </c>
      <c r="C283" s="165" t="e">
        <f t="shared" si="5"/>
        <v>#DIV/0!</v>
      </c>
      <c r="D283" s="165"/>
      <c r="E283" s="165"/>
      <c r="F283" s="165"/>
      <c r="I283" s="138"/>
      <c r="J283" s="138"/>
      <c r="K283" s="19"/>
      <c r="O283" s="20"/>
      <c r="P283" s="20"/>
      <c r="Q283" s="20"/>
    </row>
    <row r="284" spans="1:17" s="17" customFormat="1" x14ac:dyDescent="0.25">
      <c r="A284" s="144"/>
      <c r="B284" s="145" t="s">
        <v>20</v>
      </c>
      <c r="C284" s="144" t="s">
        <v>21</v>
      </c>
      <c r="D284" s="144" t="s">
        <v>21</v>
      </c>
      <c r="E284" s="144" t="s">
        <v>21</v>
      </c>
      <c r="F284" s="146">
        <f>SUM(F279:F283)</f>
        <v>0</v>
      </c>
      <c r="I284" s="135">
        <f>SUM(I279:I283)</f>
        <v>0</v>
      </c>
      <c r="J284" s="135">
        <f>SUM(J279:J283)</f>
        <v>0</v>
      </c>
      <c r="K284" s="19"/>
      <c r="O284" s="20"/>
      <c r="P284" s="20"/>
      <c r="Q284" s="20"/>
    </row>
    <row r="285" spans="1:17" s="17" customFormat="1" x14ac:dyDescent="0.25">
      <c r="B285" s="11"/>
      <c r="G285" s="67"/>
      <c r="H285" s="67"/>
      <c r="I285" s="67"/>
      <c r="J285" s="67"/>
      <c r="K285" s="19"/>
      <c r="O285" s="20"/>
      <c r="P285" s="20"/>
      <c r="Q285" s="20"/>
    </row>
    <row r="286" spans="1:17" s="17" customFormat="1" x14ac:dyDescent="0.25">
      <c r="A286" s="866" t="s">
        <v>140</v>
      </c>
      <c r="B286" s="866"/>
      <c r="C286" s="866"/>
      <c r="D286" s="866"/>
      <c r="E286" s="866"/>
      <c r="F286" s="866"/>
      <c r="G286" s="866"/>
      <c r="H286" s="866"/>
      <c r="I286" s="866"/>
      <c r="J286" s="866"/>
      <c r="K286" s="19"/>
      <c r="O286" s="20"/>
      <c r="P286" s="20"/>
      <c r="Q286" s="20"/>
    </row>
    <row r="287" spans="1:17" x14ac:dyDescent="0.25">
      <c r="A287" s="32"/>
      <c r="B287" s="11"/>
      <c r="C287" s="17"/>
      <c r="D287" s="17"/>
      <c r="E287" s="17"/>
      <c r="F287" s="17"/>
      <c r="I287" s="850" t="s">
        <v>172</v>
      </c>
      <c r="J287" s="850"/>
    </row>
    <row r="288" spans="1:17" ht="56.25" x14ac:dyDescent="0.25">
      <c r="A288" s="167" t="s">
        <v>24</v>
      </c>
      <c r="B288" s="167" t="s">
        <v>14</v>
      </c>
      <c r="C288" s="167" t="s">
        <v>71</v>
      </c>
      <c r="D288" s="167" t="s">
        <v>72</v>
      </c>
      <c r="E288" s="167" t="s">
        <v>147</v>
      </c>
      <c r="I288" s="133" t="s">
        <v>115</v>
      </c>
      <c r="J288" s="133" t="s">
        <v>173</v>
      </c>
      <c r="K288" s="127"/>
    </row>
    <row r="289" spans="1:17" x14ac:dyDescent="0.25">
      <c r="A289" s="113">
        <v>1</v>
      </c>
      <c r="B289" s="113">
        <v>2</v>
      </c>
      <c r="C289" s="113">
        <v>3</v>
      </c>
      <c r="D289" s="113">
        <v>4</v>
      </c>
      <c r="E289" s="113">
        <v>5</v>
      </c>
      <c r="F289" s="78"/>
      <c r="G289" s="78"/>
      <c r="H289" s="78"/>
      <c r="I289" s="135"/>
      <c r="J289" s="135"/>
    </row>
    <row r="290" spans="1:17" x14ac:dyDescent="0.25">
      <c r="A290" s="167">
        <v>1</v>
      </c>
      <c r="B290" s="10"/>
      <c r="C290" s="167"/>
      <c r="D290" s="13"/>
      <c r="E290" s="165"/>
      <c r="I290" s="138"/>
      <c r="J290" s="138"/>
    </row>
    <row r="291" spans="1:17" s="78" customFormat="1" x14ac:dyDescent="0.25">
      <c r="A291" s="167">
        <v>2</v>
      </c>
      <c r="B291" s="10"/>
      <c r="C291" s="167"/>
      <c r="D291" s="13"/>
      <c r="E291" s="165"/>
      <c r="F291" s="67"/>
      <c r="G291" s="67"/>
      <c r="H291" s="67"/>
      <c r="I291" s="138"/>
      <c r="J291" s="138"/>
      <c r="K291" s="79"/>
      <c r="O291" s="188"/>
      <c r="P291" s="188"/>
      <c r="Q291" s="188"/>
    </row>
    <row r="292" spans="1:17" x14ac:dyDescent="0.25">
      <c r="A292" s="167">
        <v>3</v>
      </c>
      <c r="B292" s="10"/>
      <c r="C292" s="167"/>
      <c r="D292" s="13"/>
      <c r="E292" s="165"/>
      <c r="I292" s="138"/>
      <c r="J292" s="138"/>
      <c r="P292" s="106"/>
      <c r="Q292" s="195"/>
    </row>
    <row r="293" spans="1:17" x14ac:dyDescent="0.25">
      <c r="A293" s="167">
        <v>4</v>
      </c>
      <c r="B293" s="10"/>
      <c r="C293" s="167"/>
      <c r="D293" s="13"/>
      <c r="E293" s="165"/>
      <c r="I293" s="138"/>
      <c r="J293" s="138"/>
      <c r="P293" s="106"/>
      <c r="Q293" s="195"/>
    </row>
    <row r="294" spans="1:17" x14ac:dyDescent="0.25">
      <c r="A294" s="144"/>
      <c r="B294" s="145" t="s">
        <v>20</v>
      </c>
      <c r="C294" s="144" t="s">
        <v>21</v>
      </c>
      <c r="D294" s="144" t="s">
        <v>21</v>
      </c>
      <c r="E294" s="146">
        <f>SUM(E290:E293)</f>
        <v>0</v>
      </c>
      <c r="I294" s="135">
        <f>SUM(I290:I293)</f>
        <v>0</v>
      </c>
      <c r="J294" s="135">
        <f>SUM(J290:J293)</f>
        <v>0</v>
      </c>
      <c r="P294" s="106"/>
      <c r="Q294" s="195"/>
    </row>
    <row r="295" spans="1:17" x14ac:dyDescent="0.25">
      <c r="A295" s="17"/>
      <c r="B295" s="11"/>
      <c r="C295" s="17"/>
      <c r="D295" s="17"/>
      <c r="E295" s="17"/>
      <c r="F295" s="17"/>
      <c r="P295" s="106"/>
      <c r="Q295" s="195"/>
    </row>
    <row r="296" spans="1:17" x14ac:dyDescent="0.25">
      <c r="A296" s="860" t="s">
        <v>118</v>
      </c>
      <c r="B296" s="860"/>
      <c r="C296" s="860"/>
      <c r="D296" s="860"/>
      <c r="E296" s="860"/>
      <c r="F296" s="860"/>
      <c r="G296" s="860"/>
      <c r="H296" s="860"/>
      <c r="I296" s="860"/>
      <c r="J296" s="860"/>
      <c r="P296" s="106"/>
    </row>
    <row r="297" spans="1:17" x14ac:dyDescent="0.25">
      <c r="A297" s="30"/>
      <c r="B297" s="11"/>
      <c r="C297" s="17"/>
      <c r="D297" s="17"/>
      <c r="E297" s="17"/>
      <c r="F297" s="17"/>
      <c r="P297" s="106"/>
    </row>
    <row r="298" spans="1:17" x14ac:dyDescent="0.25">
      <c r="A298" s="30"/>
      <c r="B298" s="11"/>
      <c r="C298" s="17"/>
      <c r="D298" s="17"/>
      <c r="E298" s="17"/>
      <c r="F298" s="17"/>
      <c r="I298" s="850" t="s">
        <v>172</v>
      </c>
      <c r="J298" s="850"/>
      <c r="K298" s="128"/>
    </row>
    <row r="299" spans="1:17" ht="56.25" x14ac:dyDescent="0.25">
      <c r="A299" s="167" t="s">
        <v>24</v>
      </c>
      <c r="B299" s="167" t="s">
        <v>14</v>
      </c>
      <c r="C299" s="167" t="s">
        <v>74</v>
      </c>
      <c r="D299" s="167" t="s">
        <v>117</v>
      </c>
      <c r="F299" s="17"/>
      <c r="I299" s="133" t="s">
        <v>115</v>
      </c>
      <c r="J299" s="133" t="s">
        <v>173</v>
      </c>
      <c r="P299" s="106"/>
    </row>
    <row r="300" spans="1:17" x14ac:dyDescent="0.25">
      <c r="A300" s="113">
        <v>1</v>
      </c>
      <c r="B300" s="113">
        <v>2</v>
      </c>
      <c r="C300" s="113">
        <v>3</v>
      </c>
      <c r="D300" s="113">
        <v>4</v>
      </c>
      <c r="E300" s="78"/>
      <c r="F300" s="1"/>
      <c r="G300" s="78"/>
      <c r="H300" s="78"/>
      <c r="I300" s="135"/>
      <c r="J300" s="135"/>
      <c r="P300" s="106"/>
    </row>
    <row r="301" spans="1:17" x14ac:dyDescent="0.25">
      <c r="A301" s="167"/>
      <c r="B301" s="15"/>
      <c r="C301" s="13"/>
      <c r="D301" s="165"/>
      <c r="F301" s="17"/>
      <c r="I301" s="138"/>
      <c r="J301" s="138"/>
      <c r="P301" s="106"/>
    </row>
    <row r="302" spans="1:17" s="78" customFormat="1" x14ac:dyDescent="0.25">
      <c r="A302" s="167"/>
      <c r="B302" s="15"/>
      <c r="C302" s="13"/>
      <c r="D302" s="165"/>
      <c r="E302" s="67"/>
      <c r="F302" s="36"/>
      <c r="G302" s="67"/>
      <c r="H302" s="67"/>
      <c r="I302" s="138"/>
      <c r="J302" s="138"/>
      <c r="K302" s="79"/>
      <c r="O302" s="188"/>
      <c r="P302" s="186"/>
      <c r="Q302" s="188"/>
    </row>
    <row r="303" spans="1:17" x14ac:dyDescent="0.25">
      <c r="A303" s="167"/>
      <c r="B303" s="15"/>
      <c r="C303" s="13"/>
      <c r="D303" s="165"/>
      <c r="F303" s="17"/>
      <c r="I303" s="138"/>
      <c r="J303" s="138"/>
      <c r="P303" s="106"/>
      <c r="Q303" s="195"/>
    </row>
    <row r="304" spans="1:17" x14ac:dyDescent="0.25">
      <c r="A304" s="167"/>
      <c r="B304" s="15"/>
      <c r="C304" s="13"/>
      <c r="D304" s="165"/>
      <c r="F304" s="17"/>
      <c r="I304" s="138"/>
      <c r="J304" s="138"/>
      <c r="P304" s="106"/>
      <c r="Q304" s="195"/>
    </row>
    <row r="305" spans="1:17" x14ac:dyDescent="0.25">
      <c r="A305" s="144"/>
      <c r="B305" s="145" t="s">
        <v>20</v>
      </c>
      <c r="C305" s="144" t="s">
        <v>21</v>
      </c>
      <c r="D305" s="146">
        <f>SUM(D301:D304)</f>
        <v>0</v>
      </c>
      <c r="F305" s="17"/>
      <c r="I305" s="135">
        <f>SUM(I301:I304)</f>
        <v>0</v>
      </c>
      <c r="J305" s="135">
        <f>SUM(J301:J304)</f>
        <v>0</v>
      </c>
      <c r="P305" s="106"/>
      <c r="Q305" s="195"/>
    </row>
    <row r="306" spans="1:17" x14ac:dyDescent="0.25">
      <c r="A306" s="35"/>
      <c r="B306" s="11"/>
      <c r="C306" s="17"/>
      <c r="D306" s="17"/>
      <c r="E306" s="17"/>
      <c r="F306" s="17"/>
      <c r="P306" s="106"/>
      <c r="Q306" s="195"/>
    </row>
    <row r="307" spans="1:17" x14ac:dyDescent="0.25">
      <c r="A307" s="864" t="s">
        <v>148</v>
      </c>
      <c r="B307" s="864"/>
      <c r="C307" s="864"/>
      <c r="D307" s="864"/>
      <c r="E307" s="864"/>
      <c r="F307" s="864"/>
      <c r="G307" s="864"/>
      <c r="H307" s="864"/>
      <c r="I307" s="864"/>
      <c r="J307" s="864"/>
      <c r="P307" s="106"/>
    </row>
    <row r="308" spans="1:17" x14ac:dyDescent="0.25">
      <c r="A308" s="30"/>
      <c r="B308" s="11"/>
      <c r="C308" s="17"/>
      <c r="D308" s="17"/>
      <c r="E308" s="17"/>
      <c r="F308" s="17"/>
      <c r="P308" s="106"/>
    </row>
    <row r="309" spans="1:17" x14ac:dyDescent="0.25">
      <c r="A309" s="30"/>
      <c r="B309" s="11"/>
      <c r="C309" s="17"/>
      <c r="D309" s="17"/>
      <c r="E309" s="17"/>
      <c r="F309" s="17"/>
      <c r="I309" s="850" t="s">
        <v>172</v>
      </c>
      <c r="J309" s="850"/>
      <c r="K309" s="129"/>
      <c r="P309" s="106"/>
    </row>
    <row r="310" spans="1:17" ht="56.25" x14ac:dyDescent="0.25">
      <c r="A310" s="167" t="s">
        <v>24</v>
      </c>
      <c r="B310" s="167" t="s">
        <v>14</v>
      </c>
      <c r="C310" s="167" t="s">
        <v>74</v>
      </c>
      <c r="D310" s="167" t="s">
        <v>117</v>
      </c>
      <c r="F310" s="17"/>
      <c r="I310" s="133" t="s">
        <v>115</v>
      </c>
      <c r="J310" s="133" t="s">
        <v>173</v>
      </c>
      <c r="P310" s="106"/>
    </row>
    <row r="311" spans="1:17" x14ac:dyDescent="0.25">
      <c r="A311" s="113">
        <v>1</v>
      </c>
      <c r="B311" s="113">
        <v>2</v>
      </c>
      <c r="C311" s="113">
        <v>3</v>
      </c>
      <c r="D311" s="113">
        <v>4</v>
      </c>
      <c r="E311" s="78"/>
      <c r="F311" s="1"/>
      <c r="G311" s="78"/>
      <c r="H311" s="78"/>
      <c r="I311" s="135"/>
      <c r="J311" s="135"/>
      <c r="P311" s="106"/>
    </row>
    <row r="312" spans="1:17" x14ac:dyDescent="0.25">
      <c r="A312" s="167">
        <v>1</v>
      </c>
      <c r="B312" s="15"/>
      <c r="C312" s="13"/>
      <c r="D312" s="165"/>
      <c r="F312" s="17"/>
      <c r="G312" s="75"/>
      <c r="I312" s="138"/>
      <c r="J312" s="138"/>
      <c r="P312" s="106"/>
    </row>
    <row r="313" spans="1:17" s="78" customFormat="1" x14ac:dyDescent="0.25">
      <c r="A313" s="167">
        <v>2</v>
      </c>
      <c r="B313" s="15"/>
      <c r="C313" s="13"/>
      <c r="D313" s="165"/>
      <c r="E313" s="67"/>
      <c r="F313" s="17"/>
      <c r="G313" s="67"/>
      <c r="H313" s="67"/>
      <c r="I313" s="138"/>
      <c r="J313" s="138"/>
      <c r="K313" s="79"/>
      <c r="O313" s="188"/>
      <c r="P313" s="186"/>
      <c r="Q313" s="188"/>
    </row>
    <row r="314" spans="1:17" x14ac:dyDescent="0.25">
      <c r="A314" s="167"/>
      <c r="B314" s="15"/>
      <c r="C314" s="13"/>
      <c r="D314" s="165"/>
      <c r="F314" s="17"/>
      <c r="I314" s="138"/>
      <c r="J314" s="138"/>
      <c r="P314" s="106"/>
      <c r="Q314" s="195"/>
    </row>
    <row r="315" spans="1:17" x14ac:dyDescent="0.25">
      <c r="A315" s="167"/>
      <c r="B315" s="15"/>
      <c r="C315" s="13"/>
      <c r="D315" s="165"/>
      <c r="F315" s="17"/>
      <c r="I315" s="138"/>
      <c r="J315" s="138"/>
      <c r="P315" s="106"/>
      <c r="Q315" s="195"/>
    </row>
    <row r="316" spans="1:17" x14ac:dyDescent="0.25">
      <c r="A316" s="144"/>
      <c r="B316" s="145" t="s">
        <v>20</v>
      </c>
      <c r="C316" s="144" t="s">
        <v>21</v>
      </c>
      <c r="D316" s="146">
        <f>SUM(D312:D315)</f>
        <v>0</v>
      </c>
      <c r="F316" s="17"/>
      <c r="I316" s="135">
        <f>SUM(I312:I315)</f>
        <v>0</v>
      </c>
      <c r="J316" s="135">
        <f>SUM(J312:J315)</f>
        <v>0</v>
      </c>
      <c r="P316" s="106"/>
      <c r="Q316" s="195"/>
    </row>
    <row r="317" spans="1:17" x14ac:dyDescent="0.25">
      <c r="A317" s="35"/>
      <c r="B317" s="11"/>
      <c r="C317" s="17"/>
      <c r="D317" s="17"/>
      <c r="E317" s="17"/>
      <c r="F317" s="17"/>
      <c r="P317" s="106"/>
      <c r="Q317" s="195"/>
    </row>
    <row r="318" spans="1:17" x14ac:dyDescent="0.25">
      <c r="A318" s="861" t="s">
        <v>150</v>
      </c>
      <c r="B318" s="861"/>
      <c r="C318" s="861"/>
      <c r="D318" s="861"/>
      <c r="E318" s="861"/>
      <c r="F318" s="861"/>
      <c r="G318" s="861"/>
      <c r="H318" s="861"/>
      <c r="I318" s="861"/>
      <c r="J318" s="861"/>
      <c r="P318" s="106"/>
    </row>
    <row r="319" spans="1:17" x14ac:dyDescent="0.25">
      <c r="A319" s="862"/>
      <c r="B319" s="862"/>
      <c r="C319" s="862"/>
      <c r="D319" s="862"/>
      <c r="E319" s="862"/>
      <c r="F319" s="17"/>
      <c r="I319" s="850" t="s">
        <v>172</v>
      </c>
      <c r="J319" s="850"/>
      <c r="P319" s="106"/>
    </row>
    <row r="320" spans="1:17" ht="56.25" x14ac:dyDescent="0.25">
      <c r="A320" s="167" t="s">
        <v>15</v>
      </c>
      <c r="B320" s="167" t="s">
        <v>14</v>
      </c>
      <c r="C320" s="167" t="s">
        <v>27</v>
      </c>
      <c r="D320" s="167" t="s">
        <v>75</v>
      </c>
      <c r="E320" s="167" t="s">
        <v>7</v>
      </c>
      <c r="I320" s="133" t="s">
        <v>115</v>
      </c>
      <c r="J320" s="133" t="s">
        <v>173</v>
      </c>
      <c r="P320" s="106"/>
    </row>
    <row r="321" spans="1:17" x14ac:dyDescent="0.25">
      <c r="A321" s="113">
        <v>1</v>
      </c>
      <c r="B321" s="113">
        <v>2</v>
      </c>
      <c r="C321" s="113">
        <v>3</v>
      </c>
      <c r="D321" s="113">
        <v>4</v>
      </c>
      <c r="E321" s="113">
        <v>5</v>
      </c>
      <c r="F321" s="78"/>
      <c r="G321" s="78"/>
      <c r="H321" s="78"/>
      <c r="I321" s="135"/>
      <c r="J321" s="135"/>
      <c r="P321" s="106"/>
    </row>
    <row r="322" spans="1:17" x14ac:dyDescent="0.25">
      <c r="A322" s="167"/>
      <c r="B322" s="10"/>
      <c r="C322" s="167"/>
      <c r="D322" s="165"/>
      <c r="E322" s="165"/>
      <c r="I322" s="138"/>
      <c r="J322" s="138"/>
      <c r="P322" s="106"/>
    </row>
    <row r="323" spans="1:17" s="78" customFormat="1" x14ac:dyDescent="0.25">
      <c r="A323" s="167"/>
      <c r="B323" s="10"/>
      <c r="C323" s="167"/>
      <c r="D323" s="165"/>
      <c r="E323" s="165"/>
      <c r="F323" s="67"/>
      <c r="G323" s="67"/>
      <c r="H323" s="67"/>
      <c r="I323" s="138"/>
      <c r="J323" s="138"/>
      <c r="K323" s="79"/>
      <c r="O323" s="188"/>
      <c r="P323" s="186"/>
      <c r="Q323" s="188"/>
    </row>
    <row r="324" spans="1:17" x14ac:dyDescent="0.25">
      <c r="A324" s="167"/>
      <c r="B324" s="10"/>
      <c r="C324" s="167"/>
      <c r="D324" s="165"/>
      <c r="E324" s="165"/>
      <c r="I324" s="138"/>
      <c r="J324" s="138"/>
      <c r="P324" s="106"/>
      <c r="Q324" s="195"/>
    </row>
    <row r="325" spans="1:17" x14ac:dyDescent="0.25">
      <c r="A325" s="167"/>
      <c r="B325" s="10"/>
      <c r="C325" s="167"/>
      <c r="D325" s="165"/>
      <c r="E325" s="165"/>
      <c r="I325" s="138"/>
      <c r="J325" s="138"/>
      <c r="P325" s="106"/>
      <c r="Q325" s="195"/>
    </row>
    <row r="326" spans="1:17" x14ac:dyDescent="0.25">
      <c r="A326" s="144"/>
      <c r="B326" s="145" t="s">
        <v>20</v>
      </c>
      <c r="C326" s="144"/>
      <c r="D326" s="144" t="s">
        <v>21</v>
      </c>
      <c r="E326" s="146">
        <f>E325+E322+E323+E324</f>
        <v>0</v>
      </c>
      <c r="I326" s="135">
        <f>SUM(I322:I325)</f>
        <v>0</v>
      </c>
      <c r="J326" s="135">
        <f>SUM(J322:J325)</f>
        <v>0</v>
      </c>
      <c r="P326" s="106"/>
      <c r="Q326" s="195"/>
    </row>
    <row r="327" spans="1:17" x14ac:dyDescent="0.25">
      <c r="A327" s="17"/>
      <c r="B327" s="11"/>
      <c r="C327" s="17"/>
      <c r="D327" s="17"/>
      <c r="E327" s="17"/>
      <c r="F327" s="17"/>
      <c r="P327" s="106"/>
      <c r="Q327" s="195"/>
    </row>
    <row r="328" spans="1:17" x14ac:dyDescent="0.25">
      <c r="A328" s="861" t="s">
        <v>151</v>
      </c>
      <c r="B328" s="861"/>
      <c r="C328" s="861"/>
      <c r="D328" s="861"/>
      <c r="E328" s="861"/>
      <c r="F328" s="861"/>
      <c r="G328" s="861"/>
      <c r="H328" s="861"/>
      <c r="I328" s="861"/>
      <c r="J328" s="861"/>
      <c r="P328" s="106"/>
    </row>
    <row r="329" spans="1:17" x14ac:dyDescent="0.25">
      <c r="A329" s="862"/>
      <c r="B329" s="862"/>
      <c r="C329" s="862"/>
      <c r="D329" s="862"/>
      <c r="E329" s="862"/>
      <c r="F329" s="862"/>
      <c r="I329" s="850" t="s">
        <v>172</v>
      </c>
      <c r="J329" s="850"/>
      <c r="P329" s="106"/>
    </row>
    <row r="330" spans="1:17" ht="56.25" x14ac:dyDescent="0.25">
      <c r="A330" s="167" t="s">
        <v>24</v>
      </c>
      <c r="B330" s="167" t="s">
        <v>14</v>
      </c>
      <c r="C330" s="167" t="s">
        <v>78</v>
      </c>
      <c r="D330" s="167" t="s">
        <v>27</v>
      </c>
      <c r="E330" s="167" t="s">
        <v>79</v>
      </c>
      <c r="F330" s="167" t="s">
        <v>7</v>
      </c>
      <c r="I330" s="133" t="s">
        <v>115</v>
      </c>
      <c r="J330" s="133" t="s">
        <v>173</v>
      </c>
      <c r="K330" s="81"/>
      <c r="L330" s="81"/>
      <c r="P330" s="106"/>
    </row>
    <row r="331" spans="1:17" x14ac:dyDescent="0.25">
      <c r="A331" s="113">
        <v>1</v>
      </c>
      <c r="B331" s="113">
        <v>2</v>
      </c>
      <c r="C331" s="113">
        <v>3</v>
      </c>
      <c r="D331" s="113">
        <v>4</v>
      </c>
      <c r="E331" s="113">
        <v>5</v>
      </c>
      <c r="F331" s="113">
        <v>6</v>
      </c>
      <c r="G331" s="78"/>
      <c r="H331" s="78"/>
      <c r="I331" s="135"/>
      <c r="J331" s="135"/>
      <c r="P331" s="106"/>
    </row>
    <row r="332" spans="1:17" x14ac:dyDescent="0.25">
      <c r="A332" s="167">
        <v>1</v>
      </c>
      <c r="B332" s="10"/>
      <c r="C332" s="167" t="s">
        <v>229</v>
      </c>
      <c r="D332" s="167"/>
      <c r="E332" s="165" t="e">
        <f>F332/D332</f>
        <v>#DIV/0!</v>
      </c>
      <c r="F332" s="165"/>
      <c r="I332" s="138"/>
      <c r="J332" s="138"/>
      <c r="P332" s="106"/>
    </row>
    <row r="333" spans="1:17" s="78" customFormat="1" x14ac:dyDescent="0.25">
      <c r="A333" s="167">
        <v>2</v>
      </c>
      <c r="B333" s="10"/>
      <c r="C333" s="167"/>
      <c r="D333" s="167"/>
      <c r="E333" s="165"/>
      <c r="F333" s="165"/>
      <c r="G333" s="67"/>
      <c r="H333" s="67"/>
      <c r="I333" s="138"/>
      <c r="J333" s="138"/>
      <c r="K333" s="79"/>
      <c r="O333" s="188"/>
      <c r="P333" s="186"/>
      <c r="Q333" s="188"/>
    </row>
    <row r="334" spans="1:17" x14ac:dyDescent="0.25">
      <c r="A334" s="167">
        <v>3</v>
      </c>
      <c r="B334" s="10"/>
      <c r="C334" s="167"/>
      <c r="D334" s="167"/>
      <c r="E334" s="165"/>
      <c r="F334" s="165"/>
      <c r="I334" s="138"/>
      <c r="J334" s="138"/>
      <c r="K334" s="76"/>
      <c r="P334" s="106"/>
      <c r="Q334" s="195"/>
    </row>
    <row r="335" spans="1:17" x14ac:dyDescent="0.25">
      <c r="A335" s="167">
        <v>4</v>
      </c>
      <c r="B335" s="10"/>
      <c r="C335" s="167"/>
      <c r="D335" s="167"/>
      <c r="E335" s="165"/>
      <c r="F335" s="165"/>
      <c r="I335" s="138"/>
      <c r="J335" s="138"/>
      <c r="P335" s="106"/>
      <c r="Q335" s="195"/>
    </row>
    <row r="336" spans="1:17" x14ac:dyDescent="0.25">
      <c r="A336" s="144"/>
      <c r="B336" s="145" t="s">
        <v>20</v>
      </c>
      <c r="C336" s="144" t="s">
        <v>21</v>
      </c>
      <c r="D336" s="144" t="s">
        <v>21</v>
      </c>
      <c r="E336" s="144" t="s">
        <v>21</v>
      </c>
      <c r="F336" s="146">
        <f>F335+F333+F334+F332</f>
        <v>0</v>
      </c>
      <c r="I336" s="135">
        <f>SUM(I332:I335)</f>
        <v>0</v>
      </c>
      <c r="J336" s="135">
        <f>SUM(J332:J335)</f>
        <v>0</v>
      </c>
      <c r="P336" s="106"/>
      <c r="Q336" s="195"/>
    </row>
    <row r="337" spans="1:17" x14ac:dyDescent="0.25">
      <c r="A337" s="17"/>
      <c r="B337" s="11"/>
      <c r="C337" s="17"/>
      <c r="D337" s="17"/>
      <c r="E337" s="17"/>
      <c r="F337" s="36"/>
      <c r="P337" s="106"/>
      <c r="Q337" s="195"/>
    </row>
    <row r="338" spans="1:17" x14ac:dyDescent="0.25">
      <c r="A338" s="861" t="s">
        <v>152</v>
      </c>
      <c r="B338" s="861"/>
      <c r="C338" s="861"/>
      <c r="D338" s="861"/>
      <c r="E338" s="861"/>
      <c r="F338" s="861"/>
      <c r="G338" s="861"/>
      <c r="H338" s="861"/>
      <c r="I338" s="861"/>
      <c r="J338" s="861"/>
      <c r="P338" s="106"/>
    </row>
    <row r="339" spans="1:17" x14ac:dyDescent="0.25">
      <c r="A339" s="862"/>
      <c r="B339" s="862"/>
      <c r="C339" s="862"/>
      <c r="D339" s="862"/>
      <c r="E339" s="862"/>
      <c r="F339" s="862"/>
      <c r="I339" s="850" t="s">
        <v>172</v>
      </c>
      <c r="J339" s="850"/>
      <c r="P339" s="106"/>
    </row>
    <row r="340" spans="1:17" ht="108" customHeight="1" x14ac:dyDescent="0.25">
      <c r="A340" s="167" t="s">
        <v>24</v>
      </c>
      <c r="B340" s="167" t="s">
        <v>14</v>
      </c>
      <c r="C340" s="167" t="s">
        <v>210</v>
      </c>
      <c r="D340" s="167" t="s">
        <v>211</v>
      </c>
      <c r="E340" s="167" t="s">
        <v>7</v>
      </c>
      <c r="I340" s="133" t="s">
        <v>115</v>
      </c>
      <c r="J340" s="133" t="s">
        <v>173</v>
      </c>
      <c r="K340" s="81"/>
      <c r="L340" s="81"/>
      <c r="P340" s="106"/>
    </row>
    <row r="341" spans="1:17" x14ac:dyDescent="0.25">
      <c r="A341" s="113">
        <v>1</v>
      </c>
      <c r="B341" s="113">
        <v>2</v>
      </c>
      <c r="C341" s="113">
        <v>3</v>
      </c>
      <c r="D341" s="113">
        <v>5</v>
      </c>
      <c r="E341" s="113">
        <v>6</v>
      </c>
      <c r="G341" s="78"/>
      <c r="H341" s="78"/>
      <c r="I341" s="135"/>
      <c r="J341" s="135"/>
      <c r="K341" s="231"/>
      <c r="L341" s="17"/>
      <c r="P341" s="106"/>
    </row>
    <row r="342" spans="1:17" ht="33.75" customHeight="1" x14ac:dyDescent="0.25">
      <c r="A342" s="224">
        <v>1</v>
      </c>
      <c r="B342" s="10"/>
      <c r="C342" s="167"/>
      <c r="D342" s="13" t="e">
        <f>ROUND(E342/C342,0)</f>
        <v>#DIV/0!</v>
      </c>
      <c r="E342" s="165"/>
      <c r="I342" s="138"/>
      <c r="J342" s="138"/>
      <c r="K342" s="238" t="s">
        <v>213</v>
      </c>
      <c r="L342" s="233"/>
      <c r="M342" s="234"/>
      <c r="N342" s="234"/>
      <c r="O342" s="235"/>
      <c r="P342" s="106"/>
    </row>
    <row r="343" spans="1:17" s="78" customFormat="1" ht="39" customHeight="1" x14ac:dyDescent="0.25">
      <c r="A343" s="224">
        <v>2</v>
      </c>
      <c r="B343" s="10"/>
      <c r="C343" s="14"/>
      <c r="D343" s="13" t="e">
        <f>ROUND(E343/C343,0)</f>
        <v>#DIV/0!</v>
      </c>
      <c r="E343" s="165"/>
      <c r="G343" s="67"/>
      <c r="H343" s="67"/>
      <c r="I343" s="138"/>
      <c r="J343" s="138"/>
      <c r="K343" s="238" t="s">
        <v>213</v>
      </c>
      <c r="L343" s="233"/>
      <c r="M343" s="234"/>
      <c r="N343" s="234"/>
      <c r="O343" s="235"/>
      <c r="P343" s="106"/>
      <c r="Q343" s="188"/>
    </row>
    <row r="344" spans="1:17" ht="36" customHeight="1" x14ac:dyDescent="0.25">
      <c r="A344" s="224">
        <v>3</v>
      </c>
      <c r="B344" s="10"/>
      <c r="C344" s="14"/>
      <c r="D344" s="13" t="e">
        <f>ROUND(E344/C344,0)</f>
        <v>#DIV/0!</v>
      </c>
      <c r="E344" s="165"/>
      <c r="I344" s="138"/>
      <c r="J344" s="138"/>
      <c r="K344" s="238" t="s">
        <v>213</v>
      </c>
      <c r="L344" s="233"/>
      <c r="M344" s="234"/>
      <c r="N344" s="234"/>
      <c r="O344" s="235"/>
      <c r="P344" s="106"/>
    </row>
    <row r="345" spans="1:17" ht="30" customHeight="1" x14ac:dyDescent="0.25">
      <c r="A345" s="144"/>
      <c r="B345" s="145" t="s">
        <v>20</v>
      </c>
      <c r="C345" s="144" t="s">
        <v>21</v>
      </c>
      <c r="D345" s="144" t="s">
        <v>21</v>
      </c>
      <c r="E345" s="146">
        <f>E343+E342+E344</f>
        <v>0</v>
      </c>
      <c r="I345" s="135">
        <f>SUM(I342:I344)</f>
        <v>0</v>
      </c>
      <c r="J345" s="135">
        <f>SUM(J342:J344)</f>
        <v>0</v>
      </c>
      <c r="K345" s="232"/>
      <c r="L345" s="234"/>
      <c r="M345" s="234"/>
      <c r="N345" s="234"/>
      <c r="O345" s="236"/>
      <c r="P345" s="237"/>
    </row>
    <row r="346" spans="1:17" x14ac:dyDescent="0.25">
      <c r="A346" s="17"/>
      <c r="B346" s="11"/>
      <c r="C346" s="17"/>
      <c r="D346" s="17"/>
      <c r="E346" s="17"/>
      <c r="F346" s="36"/>
      <c r="P346" s="106"/>
    </row>
    <row r="347" spans="1:17" x14ac:dyDescent="0.25">
      <c r="A347" s="861" t="s">
        <v>153</v>
      </c>
      <c r="B347" s="861"/>
      <c r="C347" s="861"/>
      <c r="D347" s="861"/>
      <c r="E347" s="861"/>
      <c r="F347" s="861"/>
      <c r="G347" s="861"/>
      <c r="H347" s="861"/>
      <c r="I347" s="861"/>
      <c r="J347" s="861"/>
      <c r="P347" s="106"/>
    </row>
    <row r="348" spans="1:17" x14ac:dyDescent="0.25">
      <c r="A348" s="862"/>
      <c r="B348" s="862"/>
      <c r="C348" s="862"/>
      <c r="D348" s="862"/>
      <c r="E348" s="862"/>
      <c r="F348" s="862"/>
      <c r="I348" s="850" t="s">
        <v>172</v>
      </c>
      <c r="J348" s="850"/>
      <c r="P348" s="106"/>
    </row>
    <row r="349" spans="1:17" ht="56.25" x14ac:dyDescent="0.25">
      <c r="A349" s="167" t="s">
        <v>24</v>
      </c>
      <c r="B349" s="167" t="s">
        <v>14</v>
      </c>
      <c r="C349" s="167" t="s">
        <v>78</v>
      </c>
      <c r="D349" s="167" t="s">
        <v>27</v>
      </c>
      <c r="E349" s="167" t="s">
        <v>79</v>
      </c>
      <c r="F349" s="167" t="s">
        <v>7</v>
      </c>
      <c r="I349" s="133" t="s">
        <v>115</v>
      </c>
      <c r="J349" s="133" t="s">
        <v>173</v>
      </c>
      <c r="K349" s="81"/>
      <c r="L349" s="81"/>
      <c r="P349" s="106"/>
    </row>
    <row r="350" spans="1:17" x14ac:dyDescent="0.25">
      <c r="A350" s="113">
        <v>1</v>
      </c>
      <c r="B350" s="113">
        <v>2</v>
      </c>
      <c r="C350" s="113">
        <v>3</v>
      </c>
      <c r="D350" s="113">
        <v>4</v>
      </c>
      <c r="E350" s="113">
        <v>5</v>
      </c>
      <c r="F350" s="113">
        <v>6</v>
      </c>
      <c r="G350" s="78"/>
      <c r="H350" s="78"/>
      <c r="I350" s="135"/>
      <c r="J350" s="135"/>
      <c r="P350" s="106"/>
    </row>
    <row r="351" spans="1:17" x14ac:dyDescent="0.25">
      <c r="A351" s="167">
        <v>1</v>
      </c>
      <c r="B351" s="10"/>
      <c r="C351" s="167"/>
      <c r="D351" s="167"/>
      <c r="E351" s="165" t="e">
        <f>F351/D351</f>
        <v>#DIV/0!</v>
      </c>
      <c r="F351" s="165"/>
      <c r="I351" s="138"/>
      <c r="J351" s="138"/>
      <c r="P351" s="106"/>
    </row>
    <row r="352" spans="1:17" s="78" customFormat="1" x14ac:dyDescent="0.25">
      <c r="A352" s="167">
        <v>2</v>
      </c>
      <c r="B352" s="10"/>
      <c r="C352" s="14"/>
      <c r="D352" s="14"/>
      <c r="E352" s="165" t="e">
        <f t="shared" ref="E352:E354" si="6">F352/D352</f>
        <v>#DIV/0!</v>
      </c>
      <c r="F352" s="165"/>
      <c r="G352" s="67"/>
      <c r="H352" s="67"/>
      <c r="I352" s="138"/>
      <c r="J352" s="138"/>
      <c r="K352" s="79"/>
      <c r="O352" s="188"/>
      <c r="P352" s="186"/>
      <c r="Q352" s="188"/>
    </row>
    <row r="353" spans="1:17" x14ac:dyDescent="0.25">
      <c r="A353" s="167"/>
      <c r="B353" s="10"/>
      <c r="C353" s="14"/>
      <c r="D353" s="14"/>
      <c r="E353" s="165" t="e">
        <f t="shared" si="6"/>
        <v>#DIV/0!</v>
      </c>
      <c r="F353" s="165"/>
      <c r="I353" s="138"/>
      <c r="J353" s="138"/>
      <c r="P353" s="106"/>
    </row>
    <row r="354" spans="1:17" x14ac:dyDescent="0.25">
      <c r="A354" s="167">
        <v>3</v>
      </c>
      <c r="B354" s="10"/>
      <c r="C354" s="167"/>
      <c r="D354" s="167"/>
      <c r="E354" s="165" t="e">
        <f t="shared" si="6"/>
        <v>#DIV/0!</v>
      </c>
      <c r="F354" s="165"/>
      <c r="I354" s="138"/>
      <c r="J354" s="138"/>
      <c r="P354" s="106"/>
    </row>
    <row r="355" spans="1:17" x14ac:dyDescent="0.25">
      <c r="A355" s="144"/>
      <c r="B355" s="145" t="s">
        <v>20</v>
      </c>
      <c r="C355" s="144" t="s">
        <v>21</v>
      </c>
      <c r="D355" s="144" t="s">
        <v>21</v>
      </c>
      <c r="E355" s="144" t="s">
        <v>21</v>
      </c>
      <c r="F355" s="146">
        <f>F354+F352+F351+F353</f>
        <v>0</v>
      </c>
      <c r="I355" s="135">
        <f>SUM(I351:I354)</f>
        <v>0</v>
      </c>
      <c r="J355" s="135">
        <f>SUM(J351:J354)</f>
        <v>0</v>
      </c>
      <c r="P355" s="106"/>
    </row>
    <row r="356" spans="1:17" x14ac:dyDescent="0.25">
      <c r="A356" s="17"/>
      <c r="B356" s="11"/>
      <c r="C356" s="17"/>
      <c r="D356" s="17"/>
      <c r="E356" s="17"/>
      <c r="F356" s="36"/>
      <c r="P356" s="106"/>
    </row>
    <row r="357" spans="1:17" x14ac:dyDescent="0.25">
      <c r="A357" s="861" t="s">
        <v>154</v>
      </c>
      <c r="B357" s="861"/>
      <c r="C357" s="861"/>
      <c r="D357" s="861"/>
      <c r="E357" s="861"/>
      <c r="F357" s="861"/>
      <c r="G357" s="861"/>
      <c r="H357" s="861"/>
      <c r="I357" s="861"/>
      <c r="J357" s="861"/>
      <c r="P357" s="106"/>
    </row>
    <row r="358" spans="1:17" x14ac:dyDescent="0.25">
      <c r="A358" s="862"/>
      <c r="B358" s="862"/>
      <c r="C358" s="862"/>
      <c r="D358" s="862"/>
      <c r="E358" s="862"/>
      <c r="F358" s="862"/>
      <c r="I358" s="850" t="s">
        <v>172</v>
      </c>
      <c r="J358" s="850"/>
      <c r="P358" s="106"/>
    </row>
    <row r="359" spans="1:17" ht="56.25" x14ac:dyDescent="0.25">
      <c r="A359" s="167" t="s">
        <v>24</v>
      </c>
      <c r="B359" s="167" t="s">
        <v>14</v>
      </c>
      <c r="C359" s="167" t="s">
        <v>78</v>
      </c>
      <c r="D359" s="167" t="s">
        <v>27</v>
      </c>
      <c r="E359" s="167" t="s">
        <v>79</v>
      </c>
      <c r="F359" s="167" t="s">
        <v>7</v>
      </c>
      <c r="I359" s="133" t="s">
        <v>115</v>
      </c>
      <c r="J359" s="133" t="s">
        <v>173</v>
      </c>
      <c r="K359" s="81"/>
      <c r="L359" s="81"/>
      <c r="P359" s="106"/>
    </row>
    <row r="360" spans="1:17" x14ac:dyDescent="0.25">
      <c r="A360" s="112">
        <v>1</v>
      </c>
      <c r="B360" s="112">
        <v>2</v>
      </c>
      <c r="C360" s="112">
        <v>3</v>
      </c>
      <c r="D360" s="112">
        <v>4</v>
      </c>
      <c r="E360" s="113">
        <v>5</v>
      </c>
      <c r="F360" s="113">
        <v>6</v>
      </c>
      <c r="G360" s="8"/>
      <c r="H360" s="8"/>
      <c r="I360" s="135"/>
      <c r="J360" s="135"/>
      <c r="P360" s="106"/>
    </row>
    <row r="361" spans="1:17" x14ac:dyDescent="0.25">
      <c r="A361" s="167">
        <v>1</v>
      </c>
      <c r="B361" s="10"/>
      <c r="C361" s="167"/>
      <c r="D361" s="167"/>
      <c r="E361" s="165" t="e">
        <f>F361/D361</f>
        <v>#DIV/0!</v>
      </c>
      <c r="F361" s="165"/>
      <c r="I361" s="138"/>
      <c r="J361" s="138"/>
      <c r="P361" s="106"/>
    </row>
    <row r="362" spans="1:17" s="8" customFormat="1" x14ac:dyDescent="0.25">
      <c r="A362" s="167">
        <v>2</v>
      </c>
      <c r="B362" s="10"/>
      <c r="C362" s="14"/>
      <c r="D362" s="14"/>
      <c r="E362" s="165" t="e">
        <f t="shared" ref="E362:E364" si="7">F362/D362</f>
        <v>#DIV/0!</v>
      </c>
      <c r="F362" s="165"/>
      <c r="G362" s="67"/>
      <c r="H362" s="67"/>
      <c r="I362" s="138"/>
      <c r="J362" s="138"/>
      <c r="K362" s="80"/>
      <c r="O362" s="192"/>
      <c r="P362" s="187"/>
      <c r="Q362" s="192"/>
    </row>
    <row r="363" spans="1:17" x14ac:dyDescent="0.25">
      <c r="A363" s="167"/>
      <c r="B363" s="10"/>
      <c r="C363" s="14"/>
      <c r="D363" s="14"/>
      <c r="E363" s="165" t="e">
        <f t="shared" si="7"/>
        <v>#DIV/0!</v>
      </c>
      <c r="F363" s="165"/>
      <c r="I363" s="138"/>
      <c r="J363" s="138"/>
      <c r="P363" s="106"/>
    </row>
    <row r="364" spans="1:17" x14ac:dyDescent="0.25">
      <c r="A364" s="167">
        <v>3</v>
      </c>
      <c r="B364" s="10"/>
      <c r="C364" s="167"/>
      <c r="D364" s="167"/>
      <c r="E364" s="165" t="e">
        <f t="shared" si="7"/>
        <v>#DIV/0!</v>
      </c>
      <c r="F364" s="165"/>
      <c r="I364" s="138"/>
      <c r="J364" s="138"/>
      <c r="P364" s="106"/>
    </row>
    <row r="365" spans="1:17" x14ac:dyDescent="0.25">
      <c r="A365" s="144"/>
      <c r="B365" s="145" t="s">
        <v>20</v>
      </c>
      <c r="C365" s="144" t="s">
        <v>21</v>
      </c>
      <c r="D365" s="144" t="s">
        <v>21</v>
      </c>
      <c r="E365" s="144" t="s">
        <v>21</v>
      </c>
      <c r="F365" s="146">
        <f>F364+F362+F361+F363</f>
        <v>0</v>
      </c>
      <c r="I365" s="135">
        <f>SUM(I361:I364)</f>
        <v>0</v>
      </c>
      <c r="J365" s="135">
        <f>SUM(J361:J364)</f>
        <v>0</v>
      </c>
      <c r="P365" s="106"/>
    </row>
    <row r="366" spans="1:17" x14ac:dyDescent="0.25">
      <c r="A366" s="17"/>
      <c r="B366" s="11"/>
      <c r="C366" s="17"/>
      <c r="D366" s="17"/>
      <c r="E366" s="17"/>
      <c r="F366" s="36"/>
      <c r="P366" s="106"/>
    </row>
    <row r="367" spans="1:17" x14ac:dyDescent="0.25">
      <c r="A367" s="861" t="s">
        <v>155</v>
      </c>
      <c r="B367" s="861"/>
      <c r="C367" s="861"/>
      <c r="D367" s="861"/>
      <c r="E367" s="861"/>
      <c r="F367" s="861"/>
      <c r="G367" s="861"/>
      <c r="H367" s="861"/>
      <c r="I367" s="861"/>
      <c r="J367" s="861"/>
      <c r="P367" s="106"/>
    </row>
    <row r="368" spans="1:17" x14ac:dyDescent="0.25">
      <c r="A368" s="862"/>
      <c r="B368" s="862"/>
      <c r="C368" s="862"/>
      <c r="D368" s="862"/>
      <c r="E368" s="862"/>
      <c r="F368" s="862"/>
      <c r="I368" s="850" t="s">
        <v>172</v>
      </c>
      <c r="J368" s="850"/>
      <c r="P368" s="106"/>
    </row>
    <row r="369" spans="1:17" ht="56.25" x14ac:dyDescent="0.25">
      <c r="A369" s="167" t="s">
        <v>24</v>
      </c>
      <c r="B369" s="167" t="s">
        <v>14</v>
      </c>
      <c r="C369" s="167" t="s">
        <v>78</v>
      </c>
      <c r="D369" s="167" t="s">
        <v>27</v>
      </c>
      <c r="E369" s="167" t="s">
        <v>79</v>
      </c>
      <c r="F369" s="167" t="s">
        <v>7</v>
      </c>
      <c r="I369" s="133" t="s">
        <v>115</v>
      </c>
      <c r="J369" s="133" t="s">
        <v>173</v>
      </c>
      <c r="K369" s="81"/>
      <c r="L369" s="105"/>
      <c r="P369" s="106"/>
    </row>
    <row r="370" spans="1:17" x14ac:dyDescent="0.25">
      <c r="A370" s="113">
        <v>1</v>
      </c>
      <c r="B370" s="113">
        <v>2</v>
      </c>
      <c r="C370" s="113">
        <v>3</v>
      </c>
      <c r="D370" s="113">
        <v>4</v>
      </c>
      <c r="E370" s="113">
        <v>5</v>
      </c>
      <c r="F370" s="113">
        <v>6</v>
      </c>
      <c r="G370" s="78"/>
      <c r="H370" s="78"/>
      <c r="I370" s="135"/>
      <c r="J370" s="135"/>
      <c r="P370" s="106"/>
    </row>
    <row r="371" spans="1:17" ht="33.75" customHeight="1" x14ac:dyDescent="0.25">
      <c r="A371" s="167">
        <v>1</v>
      </c>
      <c r="B371" s="10" t="s">
        <v>214</v>
      </c>
      <c r="C371" s="167" t="s">
        <v>212</v>
      </c>
      <c r="D371" s="14">
        <f>ROUND(F371/E371,0)</f>
        <v>0</v>
      </c>
      <c r="E371" s="165">
        <v>64.25</v>
      </c>
      <c r="F371" s="165">
        <v>0</v>
      </c>
      <c r="I371" s="138"/>
      <c r="J371" s="138"/>
      <c r="K371" s="238" t="s">
        <v>215</v>
      </c>
      <c r="P371" s="106"/>
    </row>
    <row r="372" spans="1:17" s="78" customFormat="1" x14ac:dyDescent="0.25">
      <c r="A372" s="167">
        <v>2</v>
      </c>
      <c r="B372" s="10"/>
      <c r="C372" s="14"/>
      <c r="D372" s="14"/>
      <c r="E372" s="165" t="e">
        <f t="shared" ref="E372:E374" si="8">F372/D372</f>
        <v>#DIV/0!</v>
      </c>
      <c r="F372" s="165"/>
      <c r="G372" s="67"/>
      <c r="H372" s="67"/>
      <c r="I372" s="138"/>
      <c r="J372" s="138"/>
      <c r="K372" s="79"/>
      <c r="O372" s="188"/>
      <c r="P372" s="186"/>
      <c r="Q372" s="188"/>
    </row>
    <row r="373" spans="1:17" x14ac:dyDescent="0.25">
      <c r="A373" s="167"/>
      <c r="B373" s="10"/>
      <c r="C373" s="14"/>
      <c r="D373" s="14"/>
      <c r="E373" s="165" t="e">
        <f t="shared" si="8"/>
        <v>#DIV/0!</v>
      </c>
      <c r="F373" s="165"/>
      <c r="I373" s="138"/>
      <c r="J373" s="138"/>
      <c r="P373" s="106"/>
    </row>
    <row r="374" spans="1:17" x14ac:dyDescent="0.25">
      <c r="A374" s="167">
        <v>3</v>
      </c>
      <c r="B374" s="10"/>
      <c r="C374" s="167"/>
      <c r="D374" s="167"/>
      <c r="E374" s="165" t="e">
        <f t="shared" si="8"/>
        <v>#DIV/0!</v>
      </c>
      <c r="F374" s="165"/>
      <c r="I374" s="138"/>
      <c r="J374" s="138"/>
      <c r="P374" s="106"/>
    </row>
    <row r="375" spans="1:17" ht="30.75" customHeight="1" x14ac:dyDescent="0.25">
      <c r="A375" s="144"/>
      <c r="B375" s="145" t="s">
        <v>20</v>
      </c>
      <c r="C375" s="144" t="s">
        <v>21</v>
      </c>
      <c r="D375" s="144" t="s">
        <v>21</v>
      </c>
      <c r="E375" s="144" t="s">
        <v>21</v>
      </c>
      <c r="F375" s="146">
        <f>F374+F372+F371+F373</f>
        <v>0</v>
      </c>
      <c r="I375" s="135">
        <f>SUM(I371:I374)</f>
        <v>0</v>
      </c>
      <c r="J375" s="135">
        <f>SUM(J371:J374)</f>
        <v>0</v>
      </c>
      <c r="P375" s="106"/>
    </row>
    <row r="376" spans="1:17" x14ac:dyDescent="0.25">
      <c r="A376" s="17"/>
      <c r="B376" s="11"/>
      <c r="C376" s="17"/>
      <c r="D376" s="17"/>
      <c r="E376" s="17"/>
      <c r="F376" s="36"/>
      <c r="P376" s="106"/>
    </row>
    <row r="377" spans="1:17" x14ac:dyDescent="0.25">
      <c r="A377" s="861" t="s">
        <v>156</v>
      </c>
      <c r="B377" s="861"/>
      <c r="C377" s="861"/>
      <c r="D377" s="861"/>
      <c r="E377" s="861"/>
      <c r="F377" s="861"/>
      <c r="G377" s="861"/>
      <c r="H377" s="861"/>
      <c r="I377" s="861"/>
      <c r="J377" s="861"/>
      <c r="P377" s="106"/>
    </row>
    <row r="378" spans="1:17" x14ac:dyDescent="0.25">
      <c r="A378" s="862"/>
      <c r="B378" s="862"/>
      <c r="C378" s="862"/>
      <c r="D378" s="862"/>
      <c r="E378" s="862"/>
      <c r="F378" s="862"/>
      <c r="I378" s="850" t="s">
        <v>172</v>
      </c>
      <c r="J378" s="850"/>
      <c r="P378" s="106"/>
    </row>
    <row r="379" spans="1:17" ht="56.25" x14ac:dyDescent="0.25">
      <c r="A379" s="167" t="s">
        <v>24</v>
      </c>
      <c r="B379" s="167" t="s">
        <v>14</v>
      </c>
      <c r="C379" s="167" t="s">
        <v>78</v>
      </c>
      <c r="D379" s="167" t="s">
        <v>27</v>
      </c>
      <c r="E379" s="167" t="s">
        <v>79</v>
      </c>
      <c r="F379" s="167" t="s">
        <v>7</v>
      </c>
      <c r="I379" s="133" t="s">
        <v>115</v>
      </c>
      <c r="J379" s="133" t="s">
        <v>173</v>
      </c>
      <c r="K379" s="81"/>
      <c r="L379" s="105"/>
      <c r="P379" s="106"/>
    </row>
    <row r="380" spans="1:17" x14ac:dyDescent="0.25">
      <c r="A380" s="113">
        <v>1</v>
      </c>
      <c r="B380" s="113">
        <v>2</v>
      </c>
      <c r="C380" s="113">
        <v>3</v>
      </c>
      <c r="D380" s="113">
        <v>4</v>
      </c>
      <c r="E380" s="113">
        <v>5</v>
      </c>
      <c r="F380" s="113">
        <v>6</v>
      </c>
      <c r="G380" s="78"/>
      <c r="H380" s="78"/>
      <c r="I380" s="135"/>
      <c r="J380" s="135"/>
      <c r="P380" s="106"/>
    </row>
    <row r="381" spans="1:17" s="78" customFormat="1" ht="38.25" customHeight="1" x14ac:dyDescent="0.25">
      <c r="A381" s="167">
        <v>1</v>
      </c>
      <c r="B381" s="10"/>
      <c r="C381" s="14" t="s">
        <v>212</v>
      </c>
      <c r="D381" s="14"/>
      <c r="E381" s="255" t="e">
        <f t="shared" ref="E381:E383" si="9">F381/D381</f>
        <v>#DIV/0!</v>
      </c>
      <c r="F381" s="165"/>
      <c r="G381" s="67"/>
      <c r="H381" s="67"/>
      <c r="I381" s="138"/>
      <c r="J381" s="138"/>
      <c r="K381" s="238" t="s">
        <v>215</v>
      </c>
      <c r="O381" s="188"/>
      <c r="P381" s="186"/>
      <c r="Q381" s="188"/>
    </row>
    <row r="382" spans="1:17" ht="28.5" customHeight="1" x14ac:dyDescent="0.25">
      <c r="A382" s="167">
        <v>2</v>
      </c>
      <c r="B382" s="10"/>
      <c r="C382" s="14" t="s">
        <v>212</v>
      </c>
      <c r="D382" s="14"/>
      <c r="E382" s="255" t="e">
        <f t="shared" si="9"/>
        <v>#DIV/0!</v>
      </c>
      <c r="F382" s="165"/>
      <c r="I382" s="138"/>
      <c r="J382" s="138"/>
      <c r="K382" s="238" t="s">
        <v>215</v>
      </c>
      <c r="P382" s="106"/>
      <c r="Q382" s="195"/>
    </row>
    <row r="383" spans="1:17" ht="28.5" customHeight="1" x14ac:dyDescent="0.25">
      <c r="A383" s="167">
        <v>3</v>
      </c>
      <c r="B383" s="10"/>
      <c r="C383" s="167"/>
      <c r="D383" s="167"/>
      <c r="E383" s="165" t="e">
        <f t="shared" si="9"/>
        <v>#DIV/0!</v>
      </c>
      <c r="F383" s="165"/>
      <c r="I383" s="138"/>
      <c r="J383" s="138"/>
      <c r="P383" s="106"/>
      <c r="Q383" s="195"/>
    </row>
    <row r="384" spans="1:17" ht="30" customHeight="1" x14ac:dyDescent="0.25">
      <c r="A384" s="144"/>
      <c r="B384" s="145" t="s">
        <v>20</v>
      </c>
      <c r="C384" s="144" t="s">
        <v>21</v>
      </c>
      <c r="D384" s="144" t="s">
        <v>21</v>
      </c>
      <c r="E384" s="144" t="s">
        <v>21</v>
      </c>
      <c r="F384" s="146">
        <f>F383+F381+F382</f>
        <v>0</v>
      </c>
      <c r="I384" s="135">
        <f>SUM(I381:I383)</f>
        <v>0</v>
      </c>
      <c r="J384" s="135">
        <f>SUM(J381:J383)</f>
        <v>0</v>
      </c>
      <c r="K384" s="76"/>
      <c r="P384" s="106"/>
      <c r="Q384" s="195"/>
    </row>
    <row r="385" spans="1:17" x14ac:dyDescent="0.25">
      <c r="A385" s="17"/>
      <c r="B385" s="11"/>
      <c r="C385" s="17"/>
      <c r="D385" s="17"/>
      <c r="E385" s="17"/>
      <c r="F385" s="36"/>
      <c r="P385" s="106"/>
      <c r="Q385" s="195"/>
    </row>
    <row r="386" spans="1:17" x14ac:dyDescent="0.25">
      <c r="A386" s="861" t="s">
        <v>149</v>
      </c>
      <c r="B386" s="861"/>
      <c r="C386" s="861"/>
      <c r="D386" s="861"/>
      <c r="E386" s="861"/>
      <c r="F386" s="861"/>
      <c r="G386" s="861"/>
      <c r="H386" s="861"/>
      <c r="I386" s="861"/>
      <c r="J386" s="861"/>
      <c r="P386" s="106"/>
      <c r="Q386" s="195"/>
    </row>
    <row r="387" spans="1:17" x14ac:dyDescent="0.25">
      <c r="A387" s="862"/>
      <c r="B387" s="862"/>
      <c r="C387" s="862"/>
      <c r="D387" s="862"/>
      <c r="E387" s="862"/>
      <c r="F387" s="17"/>
      <c r="I387" s="850" t="s">
        <v>172</v>
      </c>
      <c r="J387" s="850"/>
      <c r="O387" s="106"/>
    </row>
    <row r="388" spans="1:17" ht="56.25" x14ac:dyDescent="0.25">
      <c r="A388" s="167" t="s">
        <v>15</v>
      </c>
      <c r="B388" s="167" t="s">
        <v>14</v>
      </c>
      <c r="C388" s="167" t="s">
        <v>27</v>
      </c>
      <c r="D388" s="167" t="s">
        <v>75</v>
      </c>
      <c r="E388" s="167" t="s">
        <v>7</v>
      </c>
      <c r="I388" s="133" t="s">
        <v>115</v>
      </c>
      <c r="J388" s="133" t="s">
        <v>173</v>
      </c>
      <c r="K388" s="81"/>
      <c r="O388" s="106"/>
    </row>
    <row r="389" spans="1:17" x14ac:dyDescent="0.25">
      <c r="A389" s="113">
        <v>1</v>
      </c>
      <c r="B389" s="113">
        <v>2</v>
      </c>
      <c r="C389" s="113">
        <v>3</v>
      </c>
      <c r="D389" s="113">
        <v>4</v>
      </c>
      <c r="E389" s="113">
        <v>5</v>
      </c>
      <c r="F389" s="78"/>
      <c r="G389" s="78"/>
      <c r="H389" s="78"/>
      <c r="I389" s="135"/>
      <c r="J389" s="135"/>
      <c r="O389" s="106"/>
    </row>
    <row r="390" spans="1:17" x14ac:dyDescent="0.25">
      <c r="A390" s="167">
        <v>1</v>
      </c>
      <c r="B390" s="10" t="s">
        <v>84</v>
      </c>
      <c r="C390" s="167"/>
      <c r="D390" s="165" t="e">
        <f>E390/C390</f>
        <v>#DIV/0!</v>
      </c>
      <c r="E390" s="165"/>
      <c r="I390" s="138"/>
      <c r="J390" s="138"/>
      <c r="O390" s="106"/>
    </row>
    <row r="391" spans="1:17" s="78" customFormat="1" x14ac:dyDescent="0.25">
      <c r="A391" s="167">
        <v>2</v>
      </c>
      <c r="B391" s="10" t="s">
        <v>83</v>
      </c>
      <c r="C391" s="167"/>
      <c r="D391" s="165" t="e">
        <f>E391/C391</f>
        <v>#DIV/0!</v>
      </c>
      <c r="E391" s="165"/>
      <c r="F391" s="67"/>
      <c r="G391" s="67"/>
      <c r="H391" s="67"/>
      <c r="I391" s="138"/>
      <c r="J391" s="138"/>
      <c r="K391" s="79"/>
      <c r="O391" s="186"/>
      <c r="P391" s="188"/>
      <c r="Q391" s="188"/>
    </row>
    <row r="392" spans="1:17" x14ac:dyDescent="0.25">
      <c r="A392" s="167">
        <v>3</v>
      </c>
      <c r="B392" s="10" t="s">
        <v>85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x14ac:dyDescent="0.25">
      <c r="A393" s="167">
        <v>4</v>
      </c>
      <c r="B393" s="10" t="s">
        <v>86</v>
      </c>
      <c r="C393" s="167"/>
      <c r="D393" s="165" t="e">
        <f>E393/C393</f>
        <v>#DIV/0!</v>
      </c>
      <c r="E393" s="165"/>
      <c r="I393" s="138"/>
      <c r="J393" s="138"/>
      <c r="O393" s="106"/>
    </row>
    <row r="394" spans="1:17" x14ac:dyDescent="0.25">
      <c r="A394" s="144"/>
      <c r="B394" s="145" t="s">
        <v>20</v>
      </c>
      <c r="C394" s="144"/>
      <c r="D394" s="144" t="s">
        <v>21</v>
      </c>
      <c r="E394" s="146">
        <f>E393+E392+E391+E390</f>
        <v>0</v>
      </c>
      <c r="I394" s="135">
        <f>SUM(I390:I393)</f>
        <v>0</v>
      </c>
      <c r="J394" s="135">
        <f>SUM(J390:J393)</f>
        <v>0</v>
      </c>
      <c r="O394" s="106"/>
    </row>
    <row r="395" spans="1:17" x14ac:dyDescent="0.25">
      <c r="A395" s="35"/>
      <c r="B395" s="11"/>
      <c r="C395" s="17"/>
      <c r="D395" s="17"/>
      <c r="E395" s="17"/>
      <c r="F395" s="36"/>
      <c r="O395" s="106"/>
    </row>
    <row r="396" spans="1:17" x14ac:dyDescent="0.25">
      <c r="A396" s="861" t="s">
        <v>158</v>
      </c>
      <c r="B396" s="861"/>
      <c r="C396" s="861"/>
      <c r="D396" s="861"/>
      <c r="E396" s="861"/>
      <c r="F396" s="861"/>
      <c r="G396" s="861"/>
      <c r="H396" s="861"/>
      <c r="I396" s="861"/>
      <c r="J396" s="861"/>
      <c r="O396" s="106"/>
    </row>
    <row r="397" spans="1:17" x14ac:dyDescent="0.25">
      <c r="A397" s="30"/>
      <c r="B397" s="11"/>
      <c r="C397" s="17"/>
      <c r="D397" s="17"/>
      <c r="E397" s="17"/>
      <c r="F397" s="17"/>
      <c r="P397" s="106"/>
    </row>
    <row r="398" spans="1:17" x14ac:dyDescent="0.25">
      <c r="A398" s="30"/>
      <c r="B398" s="11"/>
      <c r="C398" s="17"/>
      <c r="D398" s="17"/>
      <c r="E398" s="17"/>
      <c r="F398" s="17"/>
      <c r="I398" s="850" t="s">
        <v>172</v>
      </c>
      <c r="J398" s="850"/>
      <c r="K398" s="128"/>
    </row>
    <row r="399" spans="1:17" ht="56.25" x14ac:dyDescent="0.25">
      <c r="A399" s="167" t="s">
        <v>24</v>
      </c>
      <c r="B399" s="167" t="s">
        <v>14</v>
      </c>
      <c r="C399" s="167" t="s">
        <v>74</v>
      </c>
      <c r="D399" s="167" t="s">
        <v>117</v>
      </c>
      <c r="F399" s="17"/>
      <c r="I399" s="133" t="s">
        <v>115</v>
      </c>
      <c r="J399" s="133" t="s">
        <v>173</v>
      </c>
      <c r="P399" s="106"/>
    </row>
    <row r="400" spans="1:17" x14ac:dyDescent="0.25">
      <c r="A400" s="113">
        <v>1</v>
      </c>
      <c r="B400" s="113">
        <v>2</v>
      </c>
      <c r="C400" s="113">
        <v>3</v>
      </c>
      <c r="D400" s="113">
        <v>4</v>
      </c>
      <c r="E400" s="78"/>
      <c r="F400" s="1"/>
      <c r="G400" s="78"/>
      <c r="H400" s="78"/>
      <c r="I400" s="135"/>
      <c r="J400" s="135"/>
      <c r="P400" s="106"/>
    </row>
    <row r="401" spans="1:17" x14ac:dyDescent="0.25">
      <c r="A401" s="167"/>
      <c r="B401" s="15"/>
      <c r="C401" s="13"/>
      <c r="D401" s="165"/>
      <c r="F401" s="17"/>
      <c r="I401" s="138"/>
      <c r="J401" s="138"/>
      <c r="P401" s="106"/>
    </row>
    <row r="402" spans="1:17" s="78" customFormat="1" x14ac:dyDescent="0.25">
      <c r="A402" s="167"/>
      <c r="B402" s="15"/>
      <c r="C402" s="13"/>
      <c r="D402" s="165"/>
      <c r="E402" s="67"/>
      <c r="F402" s="36"/>
      <c r="G402" s="67"/>
      <c r="H402" s="67"/>
      <c r="I402" s="138"/>
      <c r="J402" s="138"/>
      <c r="K402" s="79"/>
      <c r="O402" s="188"/>
      <c r="P402" s="186"/>
      <c r="Q402" s="188"/>
    </row>
    <row r="403" spans="1:17" x14ac:dyDescent="0.25">
      <c r="A403" s="167"/>
      <c r="B403" s="15"/>
      <c r="C403" s="13"/>
      <c r="D403" s="165"/>
      <c r="F403" s="17"/>
      <c r="I403" s="138"/>
      <c r="J403" s="138"/>
      <c r="P403" s="106"/>
      <c r="Q403" s="195"/>
    </row>
    <row r="404" spans="1:17" x14ac:dyDescent="0.25">
      <c r="A404" s="167"/>
      <c r="B404" s="15"/>
      <c r="C404" s="13"/>
      <c r="D404" s="165"/>
      <c r="F404" s="17"/>
      <c r="I404" s="138"/>
      <c r="J404" s="138"/>
      <c r="P404" s="106"/>
      <c r="Q404" s="195"/>
    </row>
    <row r="405" spans="1:17" x14ac:dyDescent="0.25">
      <c r="A405" s="144"/>
      <c r="B405" s="145" t="s">
        <v>20</v>
      </c>
      <c r="C405" s="144" t="s">
        <v>21</v>
      </c>
      <c r="D405" s="146">
        <f>SUM(D401:D404)</f>
        <v>0</v>
      </c>
      <c r="F405" s="17"/>
      <c r="I405" s="135">
        <f>SUM(I401:I404)</f>
        <v>0</v>
      </c>
      <c r="J405" s="135">
        <f>SUM(J401:J404)</f>
        <v>0</v>
      </c>
      <c r="P405" s="106"/>
      <c r="Q405" s="195"/>
    </row>
    <row r="406" spans="1:17" x14ac:dyDescent="0.25">
      <c r="A406" s="35"/>
      <c r="B406" s="11"/>
      <c r="C406" s="17"/>
      <c r="D406" s="17"/>
      <c r="E406" s="17"/>
      <c r="F406" s="36"/>
      <c r="P406" s="106"/>
      <c r="Q406" s="195"/>
    </row>
    <row r="407" spans="1:17" x14ac:dyDescent="0.25">
      <c r="A407" s="863" t="s">
        <v>180</v>
      </c>
      <c r="B407" s="863"/>
      <c r="C407" s="863"/>
      <c r="D407" s="863"/>
      <c r="E407" s="863"/>
      <c r="F407" s="863"/>
      <c r="G407" s="863"/>
      <c r="H407" s="863"/>
      <c r="I407" s="863"/>
      <c r="J407" s="863"/>
      <c r="P407" s="106"/>
    </row>
    <row r="408" spans="1:17" x14ac:dyDescent="0.25">
      <c r="A408" s="35"/>
      <c r="B408" s="11"/>
      <c r="C408" s="17"/>
      <c r="D408" s="17"/>
      <c r="E408" s="17"/>
      <c r="F408" s="36"/>
      <c r="P408" s="106"/>
    </row>
    <row r="409" spans="1:17" x14ac:dyDescent="0.25">
      <c r="A409" s="860" t="s">
        <v>118</v>
      </c>
      <c r="B409" s="860"/>
      <c r="C409" s="860"/>
      <c r="D409" s="860"/>
      <c r="E409" s="860"/>
      <c r="F409" s="860"/>
      <c r="G409" s="860"/>
      <c r="H409" s="860"/>
      <c r="I409" s="860"/>
      <c r="J409" s="860"/>
      <c r="K409" s="123"/>
    </row>
    <row r="410" spans="1:17" x14ac:dyDescent="0.25">
      <c r="A410" s="55"/>
      <c r="B410" s="55"/>
      <c r="C410" s="55"/>
      <c r="D410" s="55"/>
      <c r="E410" s="55"/>
      <c r="F410" s="17"/>
      <c r="I410" s="850" t="s">
        <v>172</v>
      </c>
      <c r="J410" s="850"/>
      <c r="P410" s="106"/>
    </row>
    <row r="411" spans="1:17" ht="56.25" x14ac:dyDescent="0.25">
      <c r="A411" s="167" t="s">
        <v>24</v>
      </c>
      <c r="B411" s="167" t="s">
        <v>14</v>
      </c>
      <c r="C411" s="167" t="s">
        <v>74</v>
      </c>
      <c r="D411" s="167" t="s">
        <v>117</v>
      </c>
      <c r="E411" s="68"/>
      <c r="F411" s="37"/>
      <c r="G411" s="4"/>
      <c r="H411" s="37"/>
      <c r="I411" s="133" t="s">
        <v>115</v>
      </c>
      <c r="J411" s="133" t="s">
        <v>173</v>
      </c>
      <c r="K411" s="128"/>
      <c r="P411" s="106"/>
    </row>
    <row r="412" spans="1:17" x14ac:dyDescent="0.25">
      <c r="A412" s="113">
        <v>1</v>
      </c>
      <c r="B412" s="113">
        <v>2</v>
      </c>
      <c r="C412" s="113">
        <v>3</v>
      </c>
      <c r="D412" s="113">
        <v>4</v>
      </c>
      <c r="E412" s="79"/>
      <c r="F412" s="107"/>
      <c r="G412" s="108"/>
      <c r="H412" s="109"/>
      <c r="I412" s="141"/>
      <c r="J412" s="141"/>
      <c r="P412" s="106"/>
    </row>
    <row r="413" spans="1:17" s="68" customFormat="1" x14ac:dyDescent="0.25">
      <c r="A413" s="167">
        <v>1</v>
      </c>
      <c r="B413" s="10"/>
      <c r="C413" s="13"/>
      <c r="D413" s="165"/>
      <c r="F413" s="37"/>
      <c r="G413" s="4"/>
      <c r="H413" s="21"/>
      <c r="I413" s="142"/>
      <c r="J413" s="142"/>
      <c r="O413" s="121"/>
      <c r="P413" s="88"/>
      <c r="Q413" s="121"/>
    </row>
    <row r="414" spans="1:17" s="79" customFormat="1" x14ac:dyDescent="0.25">
      <c r="A414" s="144"/>
      <c r="B414" s="145" t="s">
        <v>20</v>
      </c>
      <c r="C414" s="144" t="s">
        <v>21</v>
      </c>
      <c r="D414" s="146">
        <f>SUM(D413:D413)</f>
        <v>0</v>
      </c>
      <c r="E414" s="68"/>
      <c r="F414" s="37"/>
      <c r="G414" s="4"/>
      <c r="H414" s="21"/>
      <c r="I414" s="135">
        <f>SUM(I413)</f>
        <v>0</v>
      </c>
      <c r="J414" s="135">
        <f>SUM(J413)</f>
        <v>0</v>
      </c>
      <c r="O414" s="193"/>
      <c r="P414" s="198"/>
      <c r="Q414" s="193"/>
    </row>
    <row r="415" spans="1:17" s="68" customFormat="1" x14ac:dyDescent="0.25">
      <c r="A415" s="37"/>
      <c r="B415" s="37"/>
      <c r="C415" s="37"/>
      <c r="D415" s="37"/>
      <c r="E415" s="37"/>
      <c r="F415" s="37"/>
      <c r="G415" s="4"/>
      <c r="H415" s="21"/>
      <c r="I415" s="4"/>
      <c r="J415" s="4"/>
      <c r="O415" s="121"/>
      <c r="P415" s="88"/>
      <c r="Q415" s="199"/>
    </row>
    <row r="416" spans="1:17" s="68" customFormat="1" x14ac:dyDescent="0.25">
      <c r="A416" s="861" t="s">
        <v>152</v>
      </c>
      <c r="B416" s="861"/>
      <c r="C416" s="861"/>
      <c r="D416" s="861"/>
      <c r="E416" s="861"/>
      <c r="F416" s="861"/>
      <c r="G416" s="861"/>
      <c r="H416" s="861"/>
      <c r="I416" s="861"/>
      <c r="J416" s="861"/>
      <c r="O416" s="121"/>
      <c r="P416" s="88"/>
      <c r="Q416" s="121"/>
    </row>
    <row r="417" spans="1:17" s="68" customFormat="1" x14ac:dyDescent="0.25">
      <c r="A417" s="862"/>
      <c r="B417" s="862"/>
      <c r="C417" s="862"/>
      <c r="D417" s="862"/>
      <c r="E417" s="862"/>
      <c r="F417" s="862"/>
      <c r="G417" s="67"/>
      <c r="H417" s="67"/>
      <c r="I417" s="850" t="s">
        <v>172</v>
      </c>
      <c r="J417" s="850"/>
      <c r="O417" s="121"/>
      <c r="P417" s="88"/>
      <c r="Q417" s="121"/>
    </row>
    <row r="418" spans="1:17" s="68" customFormat="1" ht="56.25" x14ac:dyDescent="0.25">
      <c r="A418" s="167" t="s">
        <v>24</v>
      </c>
      <c r="B418" s="167" t="s">
        <v>14</v>
      </c>
      <c r="C418" s="167" t="s">
        <v>78</v>
      </c>
      <c r="D418" s="167" t="s">
        <v>27</v>
      </c>
      <c r="E418" s="167" t="s">
        <v>79</v>
      </c>
      <c r="F418" s="167" t="s">
        <v>7</v>
      </c>
      <c r="H418" s="67"/>
      <c r="I418" s="133" t="s">
        <v>115</v>
      </c>
      <c r="J418" s="133" t="s">
        <v>173</v>
      </c>
      <c r="M418" s="76"/>
      <c r="O418" s="121"/>
      <c r="P418" s="88"/>
      <c r="Q418" s="121"/>
    </row>
    <row r="419" spans="1:17" s="68" customFormat="1" x14ac:dyDescent="0.25">
      <c r="A419" s="113">
        <v>1</v>
      </c>
      <c r="B419" s="113">
        <v>2</v>
      </c>
      <c r="C419" s="113">
        <v>3</v>
      </c>
      <c r="D419" s="113">
        <v>4</v>
      </c>
      <c r="E419" s="113">
        <v>5</v>
      </c>
      <c r="F419" s="113">
        <v>6</v>
      </c>
      <c r="G419" s="79"/>
      <c r="H419" s="78"/>
      <c r="I419" s="130"/>
      <c r="J419" s="130"/>
      <c r="O419" s="121"/>
      <c r="P419" s="88"/>
      <c r="Q419" s="121"/>
    </row>
    <row r="420" spans="1:17" s="68" customFormat="1" x14ac:dyDescent="0.25">
      <c r="A420" s="167">
        <v>1</v>
      </c>
      <c r="B420" s="10" t="s">
        <v>175</v>
      </c>
      <c r="C420" s="167"/>
      <c r="D420" s="167"/>
      <c r="E420" s="165" t="e">
        <f>F420/D420</f>
        <v>#DIV/0!</v>
      </c>
      <c r="F420" s="165"/>
      <c r="H420" s="67"/>
      <c r="I420" s="142"/>
      <c r="J420" s="142"/>
      <c r="O420" s="121"/>
      <c r="P420" s="88"/>
      <c r="Q420" s="121"/>
    </row>
    <row r="421" spans="1:17" s="79" customFormat="1" x14ac:dyDescent="0.25">
      <c r="A421" s="144"/>
      <c r="B421" s="145" t="s">
        <v>20</v>
      </c>
      <c r="C421" s="144" t="s">
        <v>21</v>
      </c>
      <c r="D421" s="144" t="s">
        <v>21</v>
      </c>
      <c r="E421" s="144" t="s">
        <v>21</v>
      </c>
      <c r="F421" s="146">
        <f>F420</f>
        <v>0</v>
      </c>
      <c r="G421" s="67"/>
      <c r="H421" s="67"/>
      <c r="I421" s="135">
        <f>SUM(I420)</f>
        <v>0</v>
      </c>
      <c r="J421" s="135">
        <f>SUM(J420)</f>
        <v>0</v>
      </c>
      <c r="O421" s="193"/>
      <c r="P421" s="198"/>
      <c r="Q421" s="193"/>
    </row>
    <row r="422" spans="1:17" s="68" customFormat="1" x14ac:dyDescent="0.25">
      <c r="A422" s="35"/>
      <c r="B422" s="11"/>
      <c r="C422" s="17"/>
      <c r="D422" s="17"/>
      <c r="E422" s="17"/>
      <c r="F422" s="36"/>
      <c r="G422" s="67"/>
      <c r="H422" s="67"/>
      <c r="I422" s="67"/>
      <c r="J422" s="67"/>
      <c r="O422" s="121"/>
      <c r="P422" s="88"/>
      <c r="Q422" s="121"/>
    </row>
    <row r="423" spans="1:17" x14ac:dyDescent="0.25">
      <c r="A423" s="35"/>
      <c r="B423" s="48" t="s">
        <v>100</v>
      </c>
      <c r="C423" s="164">
        <f>C424+C425+C426</f>
        <v>0</v>
      </c>
      <c r="D423" s="194"/>
      <c r="P423" s="106"/>
    </row>
    <row r="424" spans="1:17" x14ac:dyDescent="0.25">
      <c r="A424" s="35"/>
      <c r="B424" s="49" t="s">
        <v>2</v>
      </c>
      <c r="C424" s="164">
        <f>F421+D414+D405+E394+F384+F375+F365+F355+E345+F336+E326+D316+D305+E294+F284+F273+F265+F250+D241+D232+E223+E211+E202+C190+C179+C168+C157+C144+E131+E116+E105+D94+E78+F69+F62+F44+E30+J22-C425-C426</f>
        <v>0</v>
      </c>
      <c r="D424" s="195"/>
      <c r="P424" s="106"/>
    </row>
    <row r="425" spans="1:17" x14ac:dyDescent="0.25">
      <c r="A425" s="17"/>
      <c r="B425" s="11" t="s">
        <v>13</v>
      </c>
      <c r="C425" s="164">
        <f>I421+I414+I405+I394+I384+I375+I365+I345+I355+I336+I326+I316+I305+I294+I284+I273+I265+I250+I241+I232+I223+I211+I202+I190+I179+I168+I157+I144+I131+I116+I105+I94+I78+I69+I62+I44+I30</f>
        <v>0</v>
      </c>
      <c r="D425" s="195"/>
      <c r="L425" s="38"/>
      <c r="M425" s="11"/>
      <c r="N425" s="75"/>
      <c r="P425" s="106"/>
    </row>
    <row r="426" spans="1:17" x14ac:dyDescent="0.25">
      <c r="A426" s="17"/>
      <c r="B426" s="11" t="s">
        <v>106</v>
      </c>
      <c r="C426" s="164">
        <f>J421+J414+J405+J394+J384+J375+J365+J355+J345+J336+J326+J316+J305+J294+J284+J273+J265+J250+J241+J232+J223+J211+J202+J190+J179+J168+J157+J144+J131+J116+J105+J94+J78+J69+J62+J44+J30</f>
        <v>0</v>
      </c>
      <c r="D426" s="195"/>
    </row>
    <row r="427" spans="1:17" x14ac:dyDescent="0.25">
      <c r="A427" s="17"/>
      <c r="B427" s="11"/>
      <c r="C427" s="17"/>
      <c r="D427" s="17"/>
      <c r="E427" s="17"/>
      <c r="F427" s="17"/>
    </row>
    <row r="428" spans="1:17" x14ac:dyDescent="0.25">
      <c r="A428" s="17"/>
      <c r="B428" s="175" t="s">
        <v>195</v>
      </c>
      <c r="C428" s="201">
        <f>F421+D414+D405+E394+F384+F375+F365+F355+E345+F336+E326+D316+D305+E294+F284+F273+F265+F250+D241+D232+E223</f>
        <v>0</v>
      </c>
      <c r="D428" s="17"/>
      <c r="E428" s="17"/>
      <c r="F428" s="17"/>
    </row>
    <row r="429" spans="1:17" ht="69.75" x14ac:dyDescent="0.25">
      <c r="A429" s="17"/>
      <c r="B429" s="200" t="s">
        <v>196</v>
      </c>
      <c r="C429" s="202"/>
      <c r="D429" s="17"/>
      <c r="E429" s="17"/>
      <c r="F429" s="17"/>
    </row>
    <row r="430" spans="1:17" ht="45" x14ac:dyDescent="0.25">
      <c r="A430" s="17"/>
      <c r="B430" s="175" t="s">
        <v>197</v>
      </c>
      <c r="C430" s="201">
        <f>C428-C429</f>
        <v>0</v>
      </c>
      <c r="D430" s="17"/>
      <c r="E430" s="17"/>
      <c r="F430" s="17"/>
    </row>
    <row r="431" spans="1:17" x14ac:dyDescent="0.25">
      <c r="A431" s="17"/>
      <c r="B431" s="11"/>
      <c r="C431" s="17"/>
      <c r="D431" s="17"/>
      <c r="E431" s="17"/>
      <c r="F431" s="17"/>
    </row>
    <row r="432" spans="1:17" x14ac:dyDescent="0.25">
      <c r="A432" s="17"/>
      <c r="B432" s="11"/>
      <c r="C432" s="17"/>
      <c r="D432" s="17"/>
      <c r="E432" s="17"/>
      <c r="F432" s="17"/>
    </row>
    <row r="433" spans="1:17" x14ac:dyDescent="0.25">
      <c r="A433" s="17"/>
      <c r="B433" s="11"/>
      <c r="C433" s="17"/>
      <c r="D433" s="17"/>
      <c r="E433" s="17"/>
      <c r="F433" s="17"/>
    </row>
    <row r="434" spans="1:17" x14ac:dyDescent="0.25">
      <c r="A434" s="17"/>
      <c r="B434" s="11"/>
      <c r="C434" s="17"/>
      <c r="D434" s="17"/>
      <c r="E434" s="17"/>
      <c r="F434" s="17"/>
    </row>
    <row r="435" spans="1:17" x14ac:dyDescent="0.25">
      <c r="A435" s="858" t="s">
        <v>9</v>
      </c>
      <c r="B435" s="858"/>
      <c r="C435" s="39"/>
      <c r="D435" s="859" t="e">
        <f>#REF!</f>
        <v>#REF!</v>
      </c>
      <c r="E435" s="859"/>
      <c r="F435" s="17"/>
      <c r="G435" s="17"/>
      <c r="H435" s="17"/>
      <c r="I435" s="17"/>
      <c r="J435" s="17"/>
    </row>
    <row r="436" spans="1:17" x14ac:dyDescent="0.25">
      <c r="A436" s="17"/>
      <c r="B436" s="40"/>
      <c r="C436" s="161" t="s">
        <v>10</v>
      </c>
      <c r="D436" s="857" t="s">
        <v>3</v>
      </c>
      <c r="E436" s="857"/>
      <c r="F436" s="17"/>
      <c r="G436" s="17"/>
      <c r="H436" s="17"/>
      <c r="I436" s="17"/>
      <c r="J436" s="17"/>
    </row>
    <row r="437" spans="1:17" s="17" customFormat="1" x14ac:dyDescent="0.25">
      <c r="A437" s="927"/>
      <c r="B437" s="927"/>
      <c r="C437" s="41"/>
      <c r="D437" s="9"/>
      <c r="E437" s="250"/>
      <c r="L437" s="111"/>
      <c r="O437" s="20"/>
      <c r="P437" s="20"/>
      <c r="Q437" s="20"/>
    </row>
    <row r="438" spans="1:17" s="17" customFormat="1" x14ac:dyDescent="0.25">
      <c r="A438" s="927"/>
      <c r="B438" s="927"/>
      <c r="C438" s="41"/>
      <c r="D438" s="931"/>
      <c r="E438" s="931"/>
      <c r="L438" s="111"/>
      <c r="O438" s="20"/>
      <c r="P438" s="20"/>
      <c r="Q438" s="20"/>
    </row>
    <row r="439" spans="1:17" s="17" customFormat="1" x14ac:dyDescent="0.25">
      <c r="A439" s="20"/>
      <c r="B439" s="43"/>
      <c r="C439" s="9"/>
      <c r="D439" s="931"/>
      <c r="E439" s="931"/>
      <c r="L439" s="111"/>
      <c r="O439" s="20"/>
      <c r="P439" s="20"/>
      <c r="Q439" s="20"/>
    </row>
    <row r="440" spans="1:17" s="17" customFormat="1" x14ac:dyDescent="0.25">
      <c r="B440" s="40"/>
      <c r="C440" s="44"/>
      <c r="D440" s="251"/>
      <c r="E440" s="252"/>
      <c r="L440" s="111"/>
      <c r="O440" s="20"/>
      <c r="P440" s="20"/>
      <c r="Q440" s="20"/>
    </row>
    <row r="441" spans="1:17" s="17" customFormat="1" x14ac:dyDescent="0.25">
      <c r="A441" s="858" t="s">
        <v>11</v>
      </c>
      <c r="B441" s="858"/>
      <c r="C441" s="523"/>
      <c r="D441" s="859" t="e">
        <f>#REF!</f>
        <v>#REF!</v>
      </c>
      <c r="E441" s="859"/>
      <c r="L441" s="111"/>
      <c r="O441" s="20"/>
      <c r="P441" s="20"/>
      <c r="Q441" s="20"/>
    </row>
    <row r="442" spans="1:17" s="17" customFormat="1" x14ac:dyDescent="0.25">
      <c r="B442" s="40"/>
      <c r="C442" s="525" t="s">
        <v>10</v>
      </c>
      <c r="D442" s="857" t="s">
        <v>3</v>
      </c>
      <c r="E442" s="857"/>
      <c r="L442" s="111"/>
      <c r="O442" s="20"/>
      <c r="P442" s="20"/>
      <c r="Q442" s="20"/>
    </row>
    <row r="443" spans="1:17" ht="23.25" customHeight="1" x14ac:dyDescent="0.25">
      <c r="A443" s="851" t="str">
        <f>A1</f>
        <v>Муниципальное бюджетное общеобразовательное учреждение "Кингисеппская средняя общеобразовательная школа № 4"</v>
      </c>
      <c r="B443" s="851"/>
      <c r="C443" s="851"/>
      <c r="D443" s="851"/>
      <c r="E443" s="851"/>
      <c r="F443" s="851"/>
      <c r="G443" s="851"/>
      <c r="H443" s="851"/>
      <c r="I443" s="851"/>
      <c r="J443" s="851"/>
      <c r="K443" s="116"/>
    </row>
    <row r="445" spans="1:17" x14ac:dyDescent="0.25">
      <c r="A445" s="852" t="s">
        <v>77</v>
      </c>
      <c r="B445" s="852"/>
      <c r="C445" s="852"/>
      <c r="D445" s="852"/>
      <c r="E445" s="852"/>
      <c r="F445" s="852"/>
      <c r="G445" s="852"/>
      <c r="H445" s="852"/>
      <c r="I445" s="852"/>
      <c r="J445" s="852"/>
      <c r="K445" s="117"/>
    </row>
    <row r="447" spans="1:17" x14ac:dyDescent="0.25">
      <c r="A447" s="111"/>
      <c r="B447" s="111"/>
      <c r="C447" s="111"/>
      <c r="D447" s="111"/>
      <c r="E447" s="111"/>
      <c r="F447" s="111"/>
      <c r="G447" s="69" t="s">
        <v>104</v>
      </c>
      <c r="H447" s="2"/>
      <c r="I447" s="70"/>
      <c r="J447" s="2"/>
      <c r="K447" s="118"/>
    </row>
    <row r="448" spans="1:17" x14ac:dyDescent="0.25">
      <c r="B448" s="17"/>
    </row>
    <row r="449" spans="1:17" ht="23.25" customHeight="1" x14ac:dyDescent="0.25">
      <c r="A449" s="853" t="s">
        <v>95</v>
      </c>
      <c r="B449" s="853"/>
      <c r="C449" s="854" t="s">
        <v>110</v>
      </c>
      <c r="D449" s="855"/>
      <c r="E449" s="855"/>
      <c r="F449" s="855"/>
      <c r="G449" s="855"/>
      <c r="H449" s="855"/>
      <c r="I449" s="855"/>
      <c r="J449" s="856"/>
      <c r="K449" s="72"/>
    </row>
    <row r="450" spans="1:17" x14ac:dyDescent="0.25">
      <c r="A450" s="20"/>
      <c r="B450" s="20"/>
      <c r="C450" s="66"/>
      <c r="D450" s="66"/>
      <c r="E450" s="66"/>
      <c r="F450" s="66"/>
      <c r="G450" s="66"/>
      <c r="H450" s="66"/>
      <c r="I450" s="66"/>
      <c r="J450" s="66"/>
      <c r="K450" s="72"/>
    </row>
    <row r="452" spans="1:17" ht="45.75" customHeight="1" x14ac:dyDescent="0.25">
      <c r="A452" s="881" t="s">
        <v>293</v>
      </c>
      <c r="B452" s="881"/>
      <c r="C452" s="881"/>
      <c r="D452" s="881"/>
      <c r="E452" s="881"/>
      <c r="F452" s="881"/>
      <c r="G452" s="881"/>
      <c r="H452" s="881"/>
      <c r="I452" s="881"/>
      <c r="J452" s="881"/>
    </row>
    <row r="453" spans="1:17" x14ac:dyDescent="0.25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</row>
    <row r="454" spans="1:17" x14ac:dyDescent="0.25">
      <c r="A454" s="880" t="s">
        <v>191</v>
      </c>
      <c r="B454" s="880"/>
      <c r="C454" s="880"/>
      <c r="D454" s="880"/>
      <c r="E454" s="880"/>
      <c r="F454" s="880"/>
      <c r="G454" s="880"/>
      <c r="H454" s="880"/>
      <c r="I454" s="880"/>
      <c r="J454" s="880"/>
      <c r="K454" s="123"/>
    </row>
    <row r="455" spans="1:17" x14ac:dyDescent="0.25">
      <c r="A455" s="176"/>
      <c r="B455" s="176"/>
      <c r="C455" s="176"/>
      <c r="D455" s="176"/>
      <c r="E455" s="176"/>
      <c r="F455" s="176"/>
      <c r="G455" s="176"/>
      <c r="H455" s="176"/>
      <c r="I455" s="176"/>
      <c r="J455" s="176"/>
      <c r="K455" s="170"/>
    </row>
    <row r="456" spans="1:17" x14ac:dyDescent="0.25">
      <c r="A456" s="882" t="s">
        <v>120</v>
      </c>
      <c r="B456" s="882"/>
      <c r="C456" s="882"/>
      <c r="D456" s="882"/>
      <c r="E456" s="882"/>
      <c r="F456" s="882"/>
      <c r="G456" s="882"/>
      <c r="H456" s="882"/>
      <c r="I456" s="882"/>
      <c r="J456" s="882"/>
      <c r="K456" s="125"/>
    </row>
    <row r="457" spans="1:17" x14ac:dyDescent="0.25">
      <c r="B457" s="111"/>
      <c r="C457" s="111"/>
      <c r="D457" s="111"/>
      <c r="E457" s="111"/>
      <c r="F457" s="111"/>
      <c r="G457" s="111"/>
      <c r="H457" s="111"/>
      <c r="I457" s="111"/>
      <c r="J457" s="111"/>
      <c r="K457" s="176"/>
    </row>
    <row r="458" spans="1:17" x14ac:dyDescent="0.25">
      <c r="B458" s="11"/>
      <c r="C458" s="11"/>
      <c r="D458" s="20"/>
      <c r="E458" s="20"/>
      <c r="F458" s="20"/>
      <c r="G458" s="20"/>
      <c r="H458" s="20"/>
      <c r="I458" s="20"/>
      <c r="J458" s="20"/>
      <c r="K458" s="119"/>
    </row>
    <row r="459" spans="1:17" x14ac:dyDescent="0.25">
      <c r="A459" s="875" t="s">
        <v>24</v>
      </c>
      <c r="B459" s="875" t="s">
        <v>22</v>
      </c>
      <c r="C459" s="875" t="s">
        <v>23</v>
      </c>
      <c r="D459" s="877" t="s">
        <v>16</v>
      </c>
      <c r="E459" s="878"/>
      <c r="F459" s="878"/>
      <c r="G459" s="879"/>
      <c r="H459" s="884" t="s">
        <v>17</v>
      </c>
      <c r="I459" s="884" t="s">
        <v>25</v>
      </c>
      <c r="J459" s="874" t="s">
        <v>168</v>
      </c>
      <c r="K459" s="18"/>
    </row>
    <row r="460" spans="1:17" x14ac:dyDescent="0.25">
      <c r="A460" s="883"/>
      <c r="B460" s="883"/>
      <c r="C460" s="883"/>
      <c r="D460" s="875" t="s">
        <v>6</v>
      </c>
      <c r="E460" s="877" t="s">
        <v>1</v>
      </c>
      <c r="F460" s="878"/>
      <c r="G460" s="879"/>
      <c r="H460" s="885"/>
      <c r="I460" s="885"/>
      <c r="J460" s="874"/>
      <c r="K460" s="21"/>
    </row>
    <row r="461" spans="1:17" ht="93" x14ac:dyDescent="0.25">
      <c r="A461" s="876"/>
      <c r="B461" s="876"/>
      <c r="C461" s="876"/>
      <c r="D461" s="876"/>
      <c r="E461" s="167" t="s">
        <v>18</v>
      </c>
      <c r="F461" s="167" t="s">
        <v>26</v>
      </c>
      <c r="G461" s="167" t="s">
        <v>19</v>
      </c>
      <c r="H461" s="886"/>
      <c r="I461" s="886"/>
      <c r="J461" s="874"/>
      <c r="K461" s="180"/>
    </row>
    <row r="462" spans="1:17" x14ac:dyDescent="0.25">
      <c r="A462" s="113">
        <v>1</v>
      </c>
      <c r="B462" s="113">
        <v>2</v>
      </c>
      <c r="C462" s="113">
        <v>3</v>
      </c>
      <c r="D462" s="113">
        <v>4</v>
      </c>
      <c r="E462" s="113">
        <v>5</v>
      </c>
      <c r="F462" s="113">
        <v>6</v>
      </c>
      <c r="G462" s="113">
        <v>7</v>
      </c>
      <c r="H462" s="113">
        <v>8</v>
      </c>
      <c r="I462" s="113">
        <v>9</v>
      </c>
      <c r="J462" s="113">
        <v>10</v>
      </c>
      <c r="K462" s="180"/>
    </row>
    <row r="463" spans="1:17" x14ac:dyDescent="0.25">
      <c r="A463" s="167" t="s">
        <v>89</v>
      </c>
      <c r="B463" s="10" t="s">
        <v>228</v>
      </c>
      <c r="C463" s="245"/>
      <c r="D463" s="245">
        <f>F463+G463+E463</f>
        <v>0</v>
      </c>
      <c r="E463" s="245"/>
      <c r="F463" s="245"/>
      <c r="G463" s="245"/>
      <c r="H463" s="245">
        <v>0</v>
      </c>
      <c r="I463" s="245"/>
      <c r="J463" s="5"/>
      <c r="K463" s="183">
        <f>ROUND((E463+F463)*12,2)</f>
        <v>0</v>
      </c>
      <c r="M463" s="75"/>
      <c r="N463" s="181"/>
      <c r="O463" s="185"/>
    </row>
    <row r="464" spans="1:17" s="78" customFormat="1" x14ac:dyDescent="0.25">
      <c r="A464" s="144"/>
      <c r="B464" s="145" t="s">
        <v>20</v>
      </c>
      <c r="C464" s="146">
        <f>SUM(C463:C463)</f>
        <v>0</v>
      </c>
      <c r="D464" s="146">
        <f>SUM(D463:D463)</f>
        <v>0</v>
      </c>
      <c r="E464" s="144" t="s">
        <v>21</v>
      </c>
      <c r="F464" s="144" t="s">
        <v>21</v>
      </c>
      <c r="G464" s="144" t="s">
        <v>21</v>
      </c>
      <c r="H464" s="144" t="s">
        <v>21</v>
      </c>
      <c r="I464" s="144" t="s">
        <v>21</v>
      </c>
      <c r="J464" s="146">
        <f>SUM(J463:J463)</f>
        <v>0</v>
      </c>
      <c r="K464" s="182"/>
      <c r="M464" s="75"/>
      <c r="N464" s="181"/>
      <c r="O464" s="185"/>
      <c r="P464" s="184"/>
      <c r="Q464" s="188"/>
    </row>
    <row r="465" spans="1:15" x14ac:dyDescent="0.25">
      <c r="K465" s="114"/>
    </row>
    <row r="466" spans="1:15" x14ac:dyDescent="0.25">
      <c r="A466" s="868" t="s">
        <v>124</v>
      </c>
      <c r="B466" s="868"/>
      <c r="C466" s="868"/>
      <c r="D466" s="868"/>
      <c r="E466" s="868"/>
      <c r="F466" s="868"/>
      <c r="G466" s="868"/>
      <c r="H466" s="868"/>
      <c r="I466" s="868"/>
      <c r="J466" s="868"/>
      <c r="K466" s="115"/>
    </row>
    <row r="467" spans="1:15" x14ac:dyDescent="0.25">
      <c r="A467" s="174"/>
      <c r="B467" s="174"/>
      <c r="C467" s="174"/>
      <c r="D467" s="174"/>
      <c r="E467" s="174"/>
      <c r="F467" s="174"/>
      <c r="G467" s="174"/>
      <c r="H467" s="174"/>
      <c r="I467" s="850" t="s">
        <v>172</v>
      </c>
      <c r="J467" s="850"/>
    </row>
    <row r="468" spans="1:15" ht="56.25" x14ac:dyDescent="0.25">
      <c r="A468" s="14" t="s">
        <v>24</v>
      </c>
      <c r="B468" s="14" t="s">
        <v>14</v>
      </c>
      <c r="C468" s="167" t="s">
        <v>132</v>
      </c>
      <c r="D468" s="167" t="s">
        <v>133</v>
      </c>
      <c r="E468" s="167" t="s">
        <v>134</v>
      </c>
      <c r="G468" s="174"/>
      <c r="H468" s="174"/>
      <c r="I468" s="133" t="s">
        <v>115</v>
      </c>
      <c r="J468" s="133" t="s">
        <v>173</v>
      </c>
      <c r="K468" s="120"/>
    </row>
    <row r="469" spans="1:15" x14ac:dyDescent="0.25">
      <c r="A469" s="91">
        <v>1</v>
      </c>
      <c r="B469" s="91">
        <v>2</v>
      </c>
      <c r="C469" s="113">
        <v>3</v>
      </c>
      <c r="D469" s="113">
        <v>4</v>
      </c>
      <c r="E469" s="113">
        <v>5</v>
      </c>
      <c r="G469" s="174"/>
      <c r="H469" s="174"/>
      <c r="I469" s="134"/>
      <c r="J469" s="133"/>
    </row>
    <row r="470" spans="1:15" ht="139.5" x14ac:dyDescent="0.25">
      <c r="A470" s="84">
        <v>1</v>
      </c>
      <c r="B470" s="90" t="s">
        <v>123</v>
      </c>
      <c r="C470" s="165"/>
      <c r="D470" s="77">
        <v>12</v>
      </c>
      <c r="E470" s="85"/>
      <c r="G470" s="86"/>
      <c r="H470" s="87"/>
      <c r="I470" s="138"/>
      <c r="J470" s="138"/>
    </row>
    <row r="471" spans="1:15" x14ac:dyDescent="0.25">
      <c r="A471" s="84">
        <v>2</v>
      </c>
      <c r="B471" s="90" t="s">
        <v>160</v>
      </c>
      <c r="C471" s="165"/>
      <c r="D471" s="77"/>
      <c r="E471" s="85"/>
      <c r="G471" s="86"/>
      <c r="H471" s="87"/>
      <c r="I471" s="138"/>
      <c r="J471" s="138"/>
    </row>
    <row r="472" spans="1:15" x14ac:dyDescent="0.25">
      <c r="A472" s="147"/>
      <c r="B472" s="145" t="s">
        <v>20</v>
      </c>
      <c r="C472" s="148"/>
      <c r="D472" s="149"/>
      <c r="E472" s="146">
        <f>E471+E470</f>
        <v>0</v>
      </c>
      <c r="G472" s="174"/>
      <c r="H472" s="174"/>
      <c r="I472" s="135">
        <f>SUM(I470:I471)</f>
        <v>0</v>
      </c>
      <c r="J472" s="135">
        <f>SUM(J470:J471)</f>
        <v>0</v>
      </c>
    </row>
    <row r="474" spans="1:15" x14ac:dyDescent="0.25">
      <c r="A474" s="880" t="s">
        <v>190</v>
      </c>
      <c r="B474" s="880"/>
      <c r="C474" s="880"/>
      <c r="D474" s="880"/>
      <c r="E474" s="880"/>
      <c r="F474" s="880"/>
      <c r="G474" s="880"/>
      <c r="H474" s="880"/>
      <c r="I474" s="880"/>
      <c r="J474" s="880"/>
    </row>
    <row r="475" spans="1:15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</row>
    <row r="476" spans="1:15" x14ac:dyDescent="0.25">
      <c r="A476" s="865" t="s">
        <v>121</v>
      </c>
      <c r="B476" s="865"/>
      <c r="C476" s="865"/>
      <c r="D476" s="865"/>
      <c r="E476" s="865"/>
      <c r="F476" s="865"/>
      <c r="G476" s="865"/>
      <c r="H476" s="865"/>
      <c r="I476" s="865"/>
      <c r="J476" s="865"/>
      <c r="K476" s="125"/>
    </row>
    <row r="477" spans="1:15" x14ac:dyDescent="0.25">
      <c r="A477" s="163"/>
      <c r="B477" s="24"/>
      <c r="C477" s="163"/>
      <c r="D477" s="163"/>
      <c r="E477" s="163"/>
      <c r="F477" s="163"/>
      <c r="I477" s="850" t="s">
        <v>172</v>
      </c>
      <c r="J477" s="850"/>
      <c r="K477" s="111"/>
    </row>
    <row r="478" spans="1:15" ht="69.75" x14ac:dyDescent="0.25">
      <c r="A478" s="167" t="s">
        <v>24</v>
      </c>
      <c r="B478" s="167" t="s">
        <v>14</v>
      </c>
      <c r="C478" s="167" t="s">
        <v>40</v>
      </c>
      <c r="D478" s="167" t="s">
        <v>38</v>
      </c>
      <c r="E478" s="167" t="s">
        <v>39</v>
      </c>
      <c r="F478" s="167" t="s">
        <v>80</v>
      </c>
      <c r="I478" s="133" t="s">
        <v>115</v>
      </c>
      <c r="J478" s="133" t="s">
        <v>173</v>
      </c>
      <c r="K478" s="122"/>
      <c r="O478" s="106"/>
    </row>
    <row r="479" spans="1:15" x14ac:dyDescent="0.25">
      <c r="A479" s="113">
        <v>1</v>
      </c>
      <c r="B479" s="113">
        <v>2</v>
      </c>
      <c r="C479" s="113">
        <v>3</v>
      </c>
      <c r="D479" s="113">
        <v>4</v>
      </c>
      <c r="E479" s="113">
        <v>5</v>
      </c>
      <c r="F479" s="113">
        <v>6</v>
      </c>
      <c r="G479" s="78"/>
      <c r="H479" s="78"/>
      <c r="I479" s="136"/>
      <c r="J479" s="136"/>
      <c r="O479" s="106"/>
    </row>
    <row r="480" spans="1:15" ht="69.75" x14ac:dyDescent="0.25">
      <c r="A480" s="167">
        <v>1</v>
      </c>
      <c r="B480" s="10" t="s">
        <v>28</v>
      </c>
      <c r="C480" s="167" t="s">
        <v>21</v>
      </c>
      <c r="D480" s="167" t="s">
        <v>21</v>
      </c>
      <c r="E480" s="167" t="s">
        <v>21</v>
      </c>
      <c r="F480" s="5">
        <f>F482</f>
        <v>0</v>
      </c>
      <c r="I480" s="137">
        <f>I482</f>
        <v>0</v>
      </c>
      <c r="J480" s="137">
        <f>J482</f>
        <v>0</v>
      </c>
      <c r="O480" s="106"/>
    </row>
    <row r="481" spans="1:17" s="78" customFormat="1" x14ac:dyDescent="0.25">
      <c r="A481" s="873" t="s">
        <v>29</v>
      </c>
      <c r="B481" s="10" t="s">
        <v>1</v>
      </c>
      <c r="C481" s="167"/>
      <c r="D481" s="167"/>
      <c r="E481" s="167"/>
      <c r="F481" s="5"/>
      <c r="G481" s="67"/>
      <c r="H481" s="67"/>
      <c r="I481" s="137"/>
      <c r="J481" s="137"/>
      <c r="K481" s="79"/>
      <c r="O481" s="186"/>
      <c r="P481" s="188"/>
      <c r="Q481" s="188"/>
    </row>
    <row r="482" spans="1:17" ht="69.75" x14ac:dyDescent="0.25">
      <c r="A482" s="873"/>
      <c r="B482" s="10" t="s">
        <v>30</v>
      </c>
      <c r="C482" s="167" t="e">
        <f>F482/E482/D482</f>
        <v>#DIV/0!</v>
      </c>
      <c r="D482" s="167"/>
      <c r="E482" s="167"/>
      <c r="F482" s="5"/>
      <c r="I482" s="143"/>
      <c r="J482" s="143"/>
      <c r="O482" s="106"/>
    </row>
    <row r="483" spans="1:17" ht="69.75" x14ac:dyDescent="0.25">
      <c r="A483" s="167">
        <v>2</v>
      </c>
      <c r="B483" s="10" t="s">
        <v>34</v>
      </c>
      <c r="C483" s="167" t="s">
        <v>21</v>
      </c>
      <c r="D483" s="167" t="s">
        <v>21</v>
      </c>
      <c r="E483" s="167" t="s">
        <v>21</v>
      </c>
      <c r="F483" s="5">
        <f>F485</f>
        <v>0</v>
      </c>
      <c r="I483" s="137">
        <f>I485</f>
        <v>0</v>
      </c>
      <c r="J483" s="137">
        <f>J485</f>
        <v>0</v>
      </c>
      <c r="O483" s="106"/>
    </row>
    <row r="484" spans="1:17" x14ac:dyDescent="0.25">
      <c r="A484" s="873" t="s">
        <v>35</v>
      </c>
      <c r="B484" s="10" t="s">
        <v>1</v>
      </c>
      <c r="C484" s="167"/>
      <c r="D484" s="167"/>
      <c r="E484" s="167"/>
      <c r="F484" s="5"/>
      <c r="I484" s="137"/>
      <c r="J484" s="137"/>
      <c r="O484" s="106"/>
    </row>
    <row r="485" spans="1:17" ht="69.75" x14ac:dyDescent="0.25">
      <c r="A485" s="873"/>
      <c r="B485" s="10" t="s">
        <v>30</v>
      </c>
      <c r="C485" s="167" t="e">
        <f t="shared" ref="C485" si="10">F485/E485/D485</f>
        <v>#DIV/0!</v>
      </c>
      <c r="D485" s="167"/>
      <c r="E485" s="167"/>
      <c r="F485" s="5"/>
      <c r="I485" s="143"/>
      <c r="J485" s="143"/>
      <c r="O485" s="106"/>
    </row>
    <row r="486" spans="1:17" x14ac:dyDescent="0.25">
      <c r="A486" s="147"/>
      <c r="B486" s="145" t="s">
        <v>20</v>
      </c>
      <c r="C486" s="144" t="s">
        <v>21</v>
      </c>
      <c r="D486" s="144" t="s">
        <v>21</v>
      </c>
      <c r="E486" s="144" t="s">
        <v>21</v>
      </c>
      <c r="F486" s="146">
        <f>F483+F480</f>
        <v>0</v>
      </c>
      <c r="I486" s="137">
        <f>I480+I483</f>
        <v>0</v>
      </c>
      <c r="J486" s="137">
        <f>J480+J483</f>
        <v>0</v>
      </c>
      <c r="O486" s="106"/>
    </row>
    <row r="487" spans="1:17" x14ac:dyDescent="0.25">
      <c r="A487" s="17"/>
      <c r="B487" s="11"/>
      <c r="C487" s="17"/>
      <c r="D487" s="17"/>
      <c r="E487" s="17"/>
      <c r="F487" s="17"/>
      <c r="G487" s="121"/>
      <c r="O487" s="106"/>
    </row>
    <row r="488" spans="1:17" x14ac:dyDescent="0.25">
      <c r="A488" s="865" t="s">
        <v>118</v>
      </c>
      <c r="B488" s="865"/>
      <c r="C488" s="865"/>
      <c r="D488" s="865"/>
      <c r="E488" s="865"/>
      <c r="F488" s="865"/>
      <c r="G488" s="865"/>
      <c r="H488" s="865"/>
      <c r="I488" s="865"/>
      <c r="J488" s="865"/>
      <c r="O488" s="106"/>
    </row>
    <row r="489" spans="1:17" x14ac:dyDescent="0.25">
      <c r="A489" s="163"/>
      <c r="B489" s="24"/>
      <c r="C489" s="163"/>
      <c r="D489" s="163"/>
      <c r="E489" s="163"/>
      <c r="F489" s="163"/>
      <c r="I489" s="850" t="s">
        <v>172</v>
      </c>
      <c r="J489" s="850"/>
      <c r="O489" s="106"/>
    </row>
    <row r="490" spans="1:17" ht="69.75" x14ac:dyDescent="0.25">
      <c r="A490" s="167" t="s">
        <v>24</v>
      </c>
      <c r="B490" s="167" t="s">
        <v>14</v>
      </c>
      <c r="C490" s="167" t="s">
        <v>163</v>
      </c>
      <c r="D490" s="167" t="s">
        <v>38</v>
      </c>
      <c r="E490" s="167" t="s">
        <v>39</v>
      </c>
      <c r="F490" s="167" t="s">
        <v>80</v>
      </c>
      <c r="I490" s="133" t="s">
        <v>115</v>
      </c>
      <c r="J490" s="133" t="s">
        <v>173</v>
      </c>
      <c r="K490" s="122"/>
      <c r="O490" s="106"/>
    </row>
    <row r="491" spans="1:17" x14ac:dyDescent="0.25">
      <c r="A491" s="112">
        <v>1</v>
      </c>
      <c r="B491" s="112">
        <v>2</v>
      </c>
      <c r="C491" s="112">
        <v>3</v>
      </c>
      <c r="D491" s="112">
        <v>4</v>
      </c>
      <c r="E491" s="112">
        <v>5</v>
      </c>
      <c r="F491" s="112">
        <v>6</v>
      </c>
      <c r="G491" s="8"/>
      <c r="H491" s="8"/>
      <c r="I491" s="136"/>
      <c r="J491" s="136"/>
      <c r="O491" s="106"/>
    </row>
    <row r="492" spans="1:17" ht="69.75" x14ac:dyDescent="0.25">
      <c r="A492" s="167">
        <v>1</v>
      </c>
      <c r="B492" s="10" t="s">
        <v>28</v>
      </c>
      <c r="C492" s="167" t="s">
        <v>21</v>
      </c>
      <c r="D492" s="167" t="s">
        <v>21</v>
      </c>
      <c r="E492" s="167" t="s">
        <v>21</v>
      </c>
      <c r="F492" s="5">
        <f>F494+F496+F495+F497</f>
        <v>0</v>
      </c>
      <c r="I492" s="137">
        <f>I494+I495+I496+I497</f>
        <v>0</v>
      </c>
      <c r="J492" s="137">
        <f>J494+J495+J496+J497</f>
        <v>0</v>
      </c>
      <c r="O492" s="106"/>
    </row>
    <row r="493" spans="1:17" s="8" customFormat="1" x14ac:dyDescent="0.25">
      <c r="A493" s="167"/>
      <c r="B493" s="10" t="s">
        <v>1</v>
      </c>
      <c r="C493" s="167"/>
      <c r="D493" s="167"/>
      <c r="E493" s="167"/>
      <c r="F493" s="5"/>
      <c r="G493" s="67"/>
      <c r="H493" s="67"/>
      <c r="I493" s="137"/>
      <c r="J493" s="137"/>
      <c r="K493" s="80"/>
      <c r="O493" s="187"/>
      <c r="P493" s="192"/>
      <c r="Q493" s="192"/>
    </row>
    <row r="494" spans="1:17" ht="46.5" x14ac:dyDescent="0.25">
      <c r="A494" s="167" t="s">
        <v>29</v>
      </c>
      <c r="B494" s="10" t="s">
        <v>32</v>
      </c>
      <c r="C494" s="167" t="e">
        <f t="shared" ref="C494:C495" si="11">F494/E494/D494</f>
        <v>#DIV/0!</v>
      </c>
      <c r="D494" s="167"/>
      <c r="E494" s="167"/>
      <c r="F494" s="5"/>
      <c r="I494" s="143"/>
      <c r="J494" s="143"/>
      <c r="O494" s="106"/>
    </row>
    <row r="495" spans="1:17" ht="46.5" x14ac:dyDescent="0.25">
      <c r="A495" s="167" t="s">
        <v>31</v>
      </c>
      <c r="B495" s="10" t="s">
        <v>33</v>
      </c>
      <c r="C495" s="167" t="e">
        <f t="shared" si="11"/>
        <v>#DIV/0!</v>
      </c>
      <c r="D495" s="167"/>
      <c r="E495" s="167"/>
      <c r="F495" s="5"/>
      <c r="I495" s="143"/>
      <c r="J495" s="143"/>
      <c r="O495" s="106"/>
    </row>
    <row r="496" spans="1:17" x14ac:dyDescent="0.25">
      <c r="A496" s="167"/>
      <c r="B496" s="10"/>
      <c r="C496" s="167"/>
      <c r="D496" s="167"/>
      <c r="E496" s="167"/>
      <c r="F496" s="5"/>
      <c r="I496" s="143"/>
      <c r="J496" s="143"/>
      <c r="O496" s="106"/>
    </row>
    <row r="497" spans="1:17" x14ac:dyDescent="0.25">
      <c r="A497" s="167"/>
      <c r="B497" s="10"/>
      <c r="C497" s="167"/>
      <c r="D497" s="167"/>
      <c r="E497" s="167"/>
      <c r="F497" s="5"/>
      <c r="I497" s="143"/>
      <c r="J497" s="143"/>
      <c r="O497" s="106"/>
    </row>
    <row r="498" spans="1:17" ht="69.75" x14ac:dyDescent="0.25">
      <c r="A498" s="167">
        <v>2</v>
      </c>
      <c r="B498" s="10" t="s">
        <v>34</v>
      </c>
      <c r="C498" s="167" t="s">
        <v>21</v>
      </c>
      <c r="D498" s="167" t="s">
        <v>21</v>
      </c>
      <c r="E498" s="167" t="s">
        <v>21</v>
      </c>
      <c r="F498" s="5">
        <f>F500+F502+F501+F503</f>
        <v>0</v>
      </c>
      <c r="I498" s="137">
        <f>I500+I501+I502+I503</f>
        <v>0</v>
      </c>
      <c r="J498" s="137">
        <f>J500+J501+J502+J503</f>
        <v>0</v>
      </c>
      <c r="O498" s="106"/>
    </row>
    <row r="499" spans="1:17" x14ac:dyDescent="0.25">
      <c r="A499" s="167"/>
      <c r="B499" s="10" t="s">
        <v>1</v>
      </c>
      <c r="C499" s="167"/>
      <c r="D499" s="167"/>
      <c r="E499" s="167"/>
      <c r="F499" s="5"/>
      <c r="I499" s="137"/>
      <c r="J499" s="137"/>
      <c r="O499" s="106"/>
    </row>
    <row r="500" spans="1:17" ht="46.5" x14ac:dyDescent="0.25">
      <c r="A500" s="167" t="s">
        <v>35</v>
      </c>
      <c r="B500" s="10" t="s">
        <v>32</v>
      </c>
      <c r="C500" s="167" t="e">
        <f t="shared" ref="C500:C501" si="12">F500/E500/D500</f>
        <v>#DIV/0!</v>
      </c>
      <c r="D500" s="167"/>
      <c r="E500" s="167"/>
      <c r="F500" s="5"/>
      <c r="I500" s="143"/>
      <c r="J500" s="143"/>
      <c r="O500" s="106"/>
    </row>
    <row r="501" spans="1:17" ht="46.5" x14ac:dyDescent="0.25">
      <c r="A501" s="167" t="s">
        <v>36</v>
      </c>
      <c r="B501" s="10" t="s">
        <v>33</v>
      </c>
      <c r="C501" s="167" t="e">
        <f t="shared" si="12"/>
        <v>#DIV/0!</v>
      </c>
      <c r="D501" s="167"/>
      <c r="E501" s="167"/>
      <c r="F501" s="5"/>
      <c r="I501" s="143"/>
      <c r="J501" s="143"/>
      <c r="O501" s="106"/>
    </row>
    <row r="502" spans="1:17" x14ac:dyDescent="0.25">
      <c r="A502" s="167"/>
      <c r="B502" s="10"/>
      <c r="C502" s="167"/>
      <c r="D502" s="167"/>
      <c r="E502" s="167"/>
      <c r="F502" s="5"/>
      <c r="I502" s="143"/>
      <c r="J502" s="143"/>
      <c r="O502" s="106"/>
    </row>
    <row r="503" spans="1:17" x14ac:dyDescent="0.25">
      <c r="A503" s="167"/>
      <c r="B503" s="10"/>
      <c r="C503" s="167"/>
      <c r="D503" s="167"/>
      <c r="E503" s="167"/>
      <c r="F503" s="5"/>
      <c r="I503" s="143"/>
      <c r="J503" s="143"/>
      <c r="O503" s="106"/>
    </row>
    <row r="504" spans="1:17" x14ac:dyDescent="0.25">
      <c r="A504" s="147"/>
      <c r="B504" s="145" t="s">
        <v>20</v>
      </c>
      <c r="C504" s="144" t="s">
        <v>21</v>
      </c>
      <c r="D504" s="144" t="s">
        <v>21</v>
      </c>
      <c r="E504" s="144" t="s">
        <v>21</v>
      </c>
      <c r="F504" s="146">
        <f>F498+F492</f>
        <v>0</v>
      </c>
      <c r="I504" s="137">
        <f>I492+I498</f>
        <v>0</v>
      </c>
      <c r="J504" s="137">
        <f>J492+J498</f>
        <v>0</v>
      </c>
      <c r="O504" s="106"/>
    </row>
    <row r="505" spans="1:17" x14ac:dyDescent="0.25">
      <c r="A505" s="17"/>
      <c r="B505" s="11"/>
      <c r="C505" s="17"/>
      <c r="D505" s="17"/>
      <c r="E505" s="17"/>
      <c r="F505" s="17"/>
      <c r="O505" s="106"/>
    </row>
    <row r="506" spans="1:17" x14ac:dyDescent="0.25">
      <c r="A506" s="865" t="s">
        <v>119</v>
      </c>
      <c r="B506" s="865"/>
      <c r="C506" s="865"/>
      <c r="D506" s="865"/>
      <c r="E506" s="865"/>
      <c r="F506" s="865"/>
      <c r="G506" s="865"/>
      <c r="H506" s="865"/>
      <c r="I506" s="865"/>
      <c r="J506" s="865"/>
      <c r="O506" s="106"/>
    </row>
    <row r="507" spans="1:17" x14ac:dyDescent="0.25">
      <c r="A507" s="163"/>
      <c r="B507" s="24"/>
      <c r="C507" s="163"/>
      <c r="D507" s="163"/>
      <c r="E507" s="163"/>
      <c r="F507" s="163"/>
      <c r="I507" s="850" t="s">
        <v>172</v>
      </c>
      <c r="J507" s="850"/>
      <c r="O507" s="106"/>
    </row>
    <row r="508" spans="1:17" ht="93" x14ac:dyDescent="0.25">
      <c r="A508" s="167" t="s">
        <v>24</v>
      </c>
      <c r="B508" s="167" t="s">
        <v>14</v>
      </c>
      <c r="C508" s="167" t="s">
        <v>43</v>
      </c>
      <c r="D508" s="167" t="s">
        <v>41</v>
      </c>
      <c r="E508" s="167" t="s">
        <v>44</v>
      </c>
      <c r="F508" s="167" t="s">
        <v>42</v>
      </c>
      <c r="I508" s="133" t="s">
        <v>115</v>
      </c>
      <c r="J508" s="133" t="s">
        <v>173</v>
      </c>
      <c r="K508" s="122"/>
      <c r="O508" s="106"/>
    </row>
    <row r="509" spans="1:17" x14ac:dyDescent="0.25">
      <c r="A509" s="113">
        <v>1</v>
      </c>
      <c r="B509" s="113">
        <v>2</v>
      </c>
      <c r="C509" s="113">
        <v>3</v>
      </c>
      <c r="D509" s="113">
        <v>4</v>
      </c>
      <c r="E509" s="113">
        <v>5</v>
      </c>
      <c r="F509" s="113">
        <v>6</v>
      </c>
      <c r="G509" s="78"/>
      <c r="H509" s="78"/>
      <c r="I509" s="136"/>
      <c r="J509" s="136"/>
      <c r="O509" s="106"/>
    </row>
    <row r="510" spans="1:17" x14ac:dyDescent="0.25">
      <c r="A510" s="167">
        <v>1</v>
      </c>
      <c r="B510" s="10" t="s">
        <v>45</v>
      </c>
      <c r="C510" s="167"/>
      <c r="D510" s="167"/>
      <c r="E510" s="167">
        <v>50</v>
      </c>
      <c r="F510" s="5">
        <f>E510*D510*C510</f>
        <v>0</v>
      </c>
      <c r="I510" s="138"/>
      <c r="J510" s="138"/>
      <c r="O510" s="106"/>
    </row>
    <row r="511" spans="1:17" s="78" customFormat="1" x14ac:dyDescent="0.25">
      <c r="A511" s="147"/>
      <c r="B511" s="145" t="s">
        <v>20</v>
      </c>
      <c r="C511" s="144" t="s">
        <v>21</v>
      </c>
      <c r="D511" s="144" t="s">
        <v>21</v>
      </c>
      <c r="E511" s="144" t="s">
        <v>21</v>
      </c>
      <c r="F511" s="146">
        <f>F510</f>
        <v>0</v>
      </c>
      <c r="G511" s="67"/>
      <c r="H511" s="67"/>
      <c r="I511" s="135">
        <f>I510</f>
        <v>0</v>
      </c>
      <c r="J511" s="135">
        <f>J510</f>
        <v>0</v>
      </c>
      <c r="K511" s="79"/>
      <c r="O511" s="186"/>
      <c r="P511" s="188"/>
      <c r="Q511" s="188"/>
    </row>
    <row r="512" spans="1:17" x14ac:dyDescent="0.25">
      <c r="O512" s="106"/>
    </row>
    <row r="513" spans="1:17" ht="55.5" customHeight="1" x14ac:dyDescent="0.25">
      <c r="A513" s="871" t="s">
        <v>189</v>
      </c>
      <c r="B513" s="871"/>
      <c r="C513" s="871"/>
      <c r="D513" s="871"/>
      <c r="E513" s="871"/>
      <c r="F513" s="871"/>
      <c r="G513" s="871"/>
      <c r="H513" s="871"/>
      <c r="I513" s="871"/>
      <c r="J513" s="871"/>
      <c r="O513" s="106"/>
    </row>
    <row r="514" spans="1:17" x14ac:dyDescent="0.25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</row>
    <row r="515" spans="1:17" x14ac:dyDescent="0.25">
      <c r="A515" s="861" t="s">
        <v>118</v>
      </c>
      <c r="B515" s="861"/>
      <c r="C515" s="861"/>
      <c r="D515" s="861"/>
      <c r="E515" s="861"/>
      <c r="F515" s="861"/>
      <c r="G515" s="861"/>
      <c r="H515" s="861"/>
      <c r="I515" s="861"/>
      <c r="J515" s="861"/>
      <c r="K515" s="124"/>
    </row>
    <row r="516" spans="1:17" x14ac:dyDescent="0.25">
      <c r="A516" s="862"/>
      <c r="B516" s="862"/>
      <c r="C516" s="862"/>
      <c r="D516" s="862"/>
      <c r="E516" s="862"/>
      <c r="F516" s="17"/>
      <c r="I516" s="850" t="s">
        <v>172</v>
      </c>
      <c r="J516" s="850"/>
      <c r="K516" s="170"/>
    </row>
    <row r="517" spans="1:17" ht="56.25" x14ac:dyDescent="0.25">
      <c r="A517" s="167" t="s">
        <v>15</v>
      </c>
      <c r="B517" s="167" t="s">
        <v>14</v>
      </c>
      <c r="C517" s="167" t="s">
        <v>27</v>
      </c>
      <c r="D517" s="167" t="s">
        <v>75</v>
      </c>
      <c r="E517" s="167" t="s">
        <v>76</v>
      </c>
      <c r="I517" s="133" t="s">
        <v>115</v>
      </c>
      <c r="J517" s="133" t="s">
        <v>173</v>
      </c>
      <c r="K517" s="81"/>
    </row>
    <row r="518" spans="1:17" x14ac:dyDescent="0.25">
      <c r="A518" s="113">
        <v>1</v>
      </c>
      <c r="B518" s="113">
        <v>2</v>
      </c>
      <c r="C518" s="113">
        <v>3</v>
      </c>
      <c r="D518" s="113">
        <v>4</v>
      </c>
      <c r="E518" s="113">
        <v>5</v>
      </c>
      <c r="F518" s="78"/>
      <c r="G518" s="78"/>
      <c r="H518" s="78"/>
      <c r="I518" s="136"/>
      <c r="J518" s="136"/>
    </row>
    <row r="519" spans="1:17" ht="139.5" x14ac:dyDescent="0.25">
      <c r="A519" s="167">
        <v>1</v>
      </c>
      <c r="B519" s="10" t="s">
        <v>105</v>
      </c>
      <c r="C519" s="167"/>
      <c r="D519" s="165" t="e">
        <f>E519/C519</f>
        <v>#DIV/0!</v>
      </c>
      <c r="E519" s="165"/>
      <c r="I519" s="138"/>
      <c r="J519" s="138"/>
    </row>
    <row r="520" spans="1:17" s="78" customFormat="1" x14ac:dyDescent="0.25">
      <c r="A520" s="144"/>
      <c r="B520" s="145" t="s">
        <v>20</v>
      </c>
      <c r="C520" s="144"/>
      <c r="D520" s="144" t="s">
        <v>21</v>
      </c>
      <c r="E520" s="146">
        <f>E519</f>
        <v>0</v>
      </c>
      <c r="F520" s="67"/>
      <c r="G520" s="67"/>
      <c r="H520" s="67"/>
      <c r="I520" s="135">
        <f>I519</f>
        <v>0</v>
      </c>
      <c r="J520" s="135">
        <f>J519</f>
        <v>0</v>
      </c>
      <c r="K520" s="79"/>
      <c r="O520" s="188"/>
      <c r="P520" s="188"/>
      <c r="Q520" s="188"/>
    </row>
    <row r="522" spans="1:17" ht="53.25" customHeight="1" x14ac:dyDescent="0.25">
      <c r="A522" s="871" t="s">
        <v>188</v>
      </c>
      <c r="B522" s="871"/>
      <c r="C522" s="871"/>
      <c r="D522" s="871"/>
      <c r="E522" s="871"/>
      <c r="F522" s="871"/>
      <c r="G522" s="871"/>
      <c r="H522" s="871"/>
      <c r="I522" s="871"/>
      <c r="J522" s="871"/>
    </row>
    <row r="523" spans="1:17" x14ac:dyDescent="0.25">
      <c r="A523" s="17"/>
      <c r="B523" s="11"/>
      <c r="C523" s="17"/>
      <c r="D523" s="17"/>
      <c r="E523" s="17"/>
      <c r="F523" s="17"/>
    </row>
    <row r="524" spans="1:17" x14ac:dyDescent="0.25">
      <c r="A524" s="861" t="s">
        <v>122</v>
      </c>
      <c r="B524" s="861"/>
      <c r="C524" s="861"/>
      <c r="D524" s="861"/>
      <c r="E524" s="861"/>
      <c r="F524" s="861"/>
      <c r="G524" s="861"/>
      <c r="H524" s="861"/>
      <c r="I524" s="861"/>
      <c r="J524" s="861"/>
      <c r="K524" s="124"/>
    </row>
    <row r="525" spans="1:17" x14ac:dyDescent="0.25">
      <c r="A525" s="23"/>
      <c r="B525" s="11"/>
      <c r="C525" s="17"/>
      <c r="D525" s="17"/>
      <c r="E525" s="17"/>
      <c r="F525" s="17"/>
      <c r="I525" s="850" t="s">
        <v>172</v>
      </c>
      <c r="J525" s="850"/>
    </row>
    <row r="526" spans="1:17" ht="93" x14ac:dyDescent="0.25">
      <c r="A526" s="167" t="s">
        <v>24</v>
      </c>
      <c r="B526" s="167" t="s">
        <v>46</v>
      </c>
      <c r="C526" s="167" t="s">
        <v>53</v>
      </c>
      <c r="D526" s="167" t="s">
        <v>54</v>
      </c>
      <c r="F526" s="17"/>
      <c r="I526" s="133" t="s">
        <v>115</v>
      </c>
      <c r="J526" s="133" t="s">
        <v>173</v>
      </c>
    </row>
    <row r="527" spans="1:17" x14ac:dyDescent="0.25">
      <c r="A527" s="113">
        <v>1</v>
      </c>
      <c r="B527" s="113">
        <v>2</v>
      </c>
      <c r="C527" s="113">
        <v>3</v>
      </c>
      <c r="D527" s="113">
        <v>4</v>
      </c>
      <c r="E527" s="78"/>
      <c r="F527" s="1"/>
      <c r="G527" s="78"/>
      <c r="H527" s="78"/>
      <c r="I527" s="133"/>
      <c r="J527" s="133"/>
    </row>
    <row r="528" spans="1:17" ht="45" x14ac:dyDescent="0.25">
      <c r="A528" s="171">
        <v>1</v>
      </c>
      <c r="B528" s="26" t="s">
        <v>47</v>
      </c>
      <c r="C528" s="171" t="s">
        <v>21</v>
      </c>
      <c r="D528" s="5">
        <f>D529</f>
        <v>0</v>
      </c>
      <c r="F528" s="17"/>
      <c r="I528" s="138">
        <f>I529</f>
        <v>0</v>
      </c>
      <c r="J528" s="138">
        <f>J529</f>
        <v>0</v>
      </c>
    </row>
    <row r="529" spans="1:17" s="78" customFormat="1" x14ac:dyDescent="0.25">
      <c r="A529" s="167" t="s">
        <v>29</v>
      </c>
      <c r="B529" s="10" t="s">
        <v>48</v>
      </c>
      <c r="C529" s="165">
        <f>J464+E470</f>
        <v>0</v>
      </c>
      <c r="D529" s="165"/>
      <c r="E529" s="67"/>
      <c r="F529" s="17"/>
      <c r="G529" s="67"/>
      <c r="H529" s="67"/>
      <c r="I529" s="138"/>
      <c r="J529" s="138"/>
      <c r="K529" s="74">
        <f>C529*0.22</f>
        <v>0</v>
      </c>
      <c r="L529" s="872" t="s">
        <v>114</v>
      </c>
      <c r="O529" s="188"/>
      <c r="P529" s="188"/>
      <c r="Q529" s="188"/>
    </row>
    <row r="530" spans="1:17" ht="45" x14ac:dyDescent="0.25">
      <c r="A530" s="171">
        <v>2</v>
      </c>
      <c r="B530" s="26" t="s">
        <v>49</v>
      </c>
      <c r="C530" s="171" t="s">
        <v>21</v>
      </c>
      <c r="D530" s="5">
        <f>D532+D533</f>
        <v>0</v>
      </c>
      <c r="F530" s="17"/>
      <c r="I530" s="138">
        <f>I532+I533+I534</f>
        <v>0</v>
      </c>
      <c r="J530" s="138">
        <f>J532+J533+J534</f>
        <v>0</v>
      </c>
      <c r="K530" s="74"/>
      <c r="L530" s="872"/>
    </row>
    <row r="531" spans="1:17" x14ac:dyDescent="0.25">
      <c r="A531" s="873" t="s">
        <v>35</v>
      </c>
      <c r="B531" s="10" t="s">
        <v>1</v>
      </c>
      <c r="C531" s="167"/>
      <c r="D531" s="165"/>
      <c r="F531" s="17"/>
      <c r="I531" s="138"/>
      <c r="J531" s="138"/>
      <c r="K531" s="74"/>
      <c r="L531" s="872"/>
      <c r="N531" s="27"/>
      <c r="O531" s="27"/>
      <c r="P531" s="27"/>
      <c r="Q531" s="27"/>
    </row>
    <row r="532" spans="1:17" ht="69.75" x14ac:dyDescent="0.25">
      <c r="A532" s="873"/>
      <c r="B532" s="10" t="s">
        <v>50</v>
      </c>
      <c r="C532" s="7">
        <f>C529</f>
        <v>0</v>
      </c>
      <c r="D532" s="165"/>
      <c r="F532" s="17"/>
      <c r="I532" s="138"/>
      <c r="J532" s="138"/>
      <c r="K532" s="74">
        <f>C532*0.029</f>
        <v>0</v>
      </c>
      <c r="L532" s="872"/>
      <c r="N532" s="27"/>
      <c r="O532" s="27"/>
      <c r="P532" s="27"/>
      <c r="Q532" s="27"/>
    </row>
    <row r="533" spans="1:17" ht="69.75" x14ac:dyDescent="0.25">
      <c r="A533" s="167" t="s">
        <v>37</v>
      </c>
      <c r="B533" s="10" t="s">
        <v>51</v>
      </c>
      <c r="C533" s="165">
        <f>C529</f>
        <v>0</v>
      </c>
      <c r="D533" s="165"/>
      <c r="F533" s="17"/>
      <c r="I533" s="138"/>
      <c r="J533" s="138"/>
      <c r="K533" s="74">
        <f>C533*0.002</f>
        <v>0</v>
      </c>
      <c r="L533" s="872"/>
      <c r="N533" s="27"/>
      <c r="O533" s="27"/>
      <c r="P533" s="27"/>
      <c r="Q533" s="27"/>
    </row>
    <row r="534" spans="1:17" ht="67.5" x14ac:dyDescent="0.25">
      <c r="A534" s="171">
        <v>3</v>
      </c>
      <c r="B534" s="26" t="s">
        <v>52</v>
      </c>
      <c r="C534" s="165">
        <f>C529</f>
        <v>0</v>
      </c>
      <c r="D534" s="165"/>
      <c r="F534" s="17"/>
      <c r="I534" s="138"/>
      <c r="J534" s="138"/>
      <c r="K534" s="74">
        <f>C534*0.051</f>
        <v>0</v>
      </c>
      <c r="L534" s="872"/>
      <c r="N534" s="27"/>
      <c r="O534" s="27"/>
      <c r="P534" s="27"/>
      <c r="Q534" s="27"/>
    </row>
    <row r="535" spans="1:17" x14ac:dyDescent="0.25">
      <c r="A535" s="171">
        <v>4</v>
      </c>
      <c r="B535" s="26" t="s">
        <v>106</v>
      </c>
      <c r="C535" s="165"/>
      <c r="D535" s="165"/>
      <c r="F535" s="17"/>
      <c r="I535" s="138"/>
      <c r="J535" s="138"/>
      <c r="N535" s="27"/>
      <c r="O535" s="27"/>
      <c r="P535" s="27"/>
      <c r="Q535" s="27"/>
    </row>
    <row r="536" spans="1:17" x14ac:dyDescent="0.25">
      <c r="A536" s="144"/>
      <c r="B536" s="145" t="s">
        <v>20</v>
      </c>
      <c r="C536" s="144" t="s">
        <v>21</v>
      </c>
      <c r="D536" s="146">
        <f>D534+D530+D528+D535</f>
        <v>0</v>
      </c>
      <c r="F536" s="17"/>
      <c r="I536" s="135">
        <f>I535+I534+I530+I528</f>
        <v>0</v>
      </c>
      <c r="J536" s="135">
        <f>J535+J534+J530+J528</f>
        <v>0</v>
      </c>
      <c r="N536" s="27"/>
      <c r="O536" s="27"/>
      <c r="P536" s="27"/>
      <c r="Q536" s="27"/>
    </row>
    <row r="538" spans="1:17" ht="45.75" customHeight="1" x14ac:dyDescent="0.25">
      <c r="A538" s="869" t="s">
        <v>187</v>
      </c>
      <c r="B538" s="869"/>
      <c r="C538" s="869"/>
      <c r="D538" s="869"/>
      <c r="E538" s="869"/>
      <c r="F538" s="869"/>
      <c r="G538" s="869"/>
      <c r="H538" s="869"/>
      <c r="I538" s="869"/>
      <c r="J538" s="869"/>
    </row>
    <row r="540" spans="1:17" x14ac:dyDescent="0.25">
      <c r="A540" s="868" t="s">
        <v>162</v>
      </c>
      <c r="B540" s="868"/>
      <c r="C540" s="868"/>
      <c r="D540" s="868"/>
      <c r="E540" s="868"/>
      <c r="F540" s="868"/>
      <c r="G540" s="868"/>
      <c r="H540" s="868"/>
      <c r="I540" s="868"/>
      <c r="J540" s="868"/>
      <c r="K540" s="126"/>
    </row>
    <row r="541" spans="1:17" x14ac:dyDescent="0.25">
      <c r="A541" s="174"/>
      <c r="B541" s="174"/>
      <c r="C541" s="174"/>
      <c r="D541" s="174"/>
      <c r="E541" s="174"/>
      <c r="F541" s="174"/>
      <c r="G541" s="174"/>
      <c r="H541" s="174"/>
      <c r="I541" s="850" t="s">
        <v>172</v>
      </c>
      <c r="J541" s="850"/>
    </row>
    <row r="542" spans="1:17" ht="56.25" x14ac:dyDescent="0.25">
      <c r="A542" s="14" t="s">
        <v>24</v>
      </c>
      <c r="B542" s="14" t="s">
        <v>14</v>
      </c>
      <c r="C542" s="167" t="s">
        <v>132</v>
      </c>
      <c r="D542" s="167" t="s">
        <v>133</v>
      </c>
      <c r="E542" s="167" t="s">
        <v>109</v>
      </c>
      <c r="G542" s="174"/>
      <c r="H542" s="174"/>
      <c r="I542" s="133" t="s">
        <v>115</v>
      </c>
      <c r="J542" s="133" t="s">
        <v>173</v>
      </c>
      <c r="K542" s="120"/>
    </row>
    <row r="543" spans="1:17" x14ac:dyDescent="0.25">
      <c r="A543" s="91">
        <v>1</v>
      </c>
      <c r="B543" s="91">
        <v>2</v>
      </c>
      <c r="C543" s="113">
        <v>3</v>
      </c>
      <c r="D543" s="113">
        <v>4</v>
      </c>
      <c r="E543" s="113">
        <v>5</v>
      </c>
      <c r="G543" s="174"/>
      <c r="H543" s="174"/>
      <c r="I543" s="138"/>
      <c r="J543" s="138"/>
    </row>
    <row r="544" spans="1:17" ht="69.75" x14ac:dyDescent="0.25">
      <c r="A544" s="84">
        <v>1</v>
      </c>
      <c r="B544" s="101" t="s">
        <v>166</v>
      </c>
      <c r="C544" s="165"/>
      <c r="D544" s="77" t="e">
        <f>E544/C544*100</f>
        <v>#DIV/0!</v>
      </c>
      <c r="E544" s="85"/>
      <c r="G544" s="86"/>
      <c r="H544" s="87"/>
      <c r="I544" s="138"/>
      <c r="J544" s="138"/>
    </row>
    <row r="545" spans="1:20" ht="93" x14ac:dyDescent="0.25">
      <c r="A545" s="84">
        <v>2</v>
      </c>
      <c r="B545" s="101" t="s">
        <v>164</v>
      </c>
      <c r="C545" s="165"/>
      <c r="D545" s="77" t="e">
        <f>E545/C545*100</f>
        <v>#DIV/0!</v>
      </c>
      <c r="E545" s="85"/>
      <c r="G545" s="86"/>
      <c r="H545" s="87"/>
      <c r="I545" s="138"/>
      <c r="J545" s="138"/>
    </row>
    <row r="546" spans="1:20" ht="93" x14ac:dyDescent="0.25">
      <c r="A546" s="84">
        <v>3</v>
      </c>
      <c r="B546" s="101" t="s">
        <v>165</v>
      </c>
      <c r="C546" s="165"/>
      <c r="D546" s="77" t="e">
        <f>E546/C546*100</f>
        <v>#DIV/0!</v>
      </c>
      <c r="E546" s="85"/>
      <c r="G546" s="86"/>
      <c r="H546" s="87"/>
      <c r="I546" s="138"/>
      <c r="J546" s="138"/>
    </row>
    <row r="547" spans="1:20" x14ac:dyDescent="0.25">
      <c r="A547" s="147"/>
      <c r="B547" s="145" t="s">
        <v>20</v>
      </c>
      <c r="C547" s="148"/>
      <c r="D547" s="149"/>
      <c r="E547" s="146">
        <f>E544</f>
        <v>0</v>
      </c>
      <c r="G547" s="174"/>
      <c r="H547" s="174"/>
      <c r="I547" s="135">
        <f>I544</f>
        <v>0</v>
      </c>
      <c r="J547" s="135">
        <f>J544</f>
        <v>0</v>
      </c>
    </row>
    <row r="549" spans="1:20" ht="41.25" customHeight="1" x14ac:dyDescent="0.25">
      <c r="A549" s="869" t="s">
        <v>186</v>
      </c>
      <c r="B549" s="869"/>
      <c r="C549" s="869"/>
      <c r="D549" s="869"/>
      <c r="E549" s="869"/>
      <c r="F549" s="869"/>
      <c r="G549" s="869"/>
      <c r="H549" s="869"/>
      <c r="I549" s="869"/>
      <c r="J549" s="869"/>
    </row>
    <row r="551" spans="1:20" x14ac:dyDescent="0.25">
      <c r="A551" s="861" t="s">
        <v>131</v>
      </c>
      <c r="B551" s="861"/>
      <c r="C551" s="861"/>
      <c r="D551" s="861"/>
      <c r="E551" s="861"/>
      <c r="F551" s="861"/>
      <c r="G551" s="861"/>
      <c r="H551" s="861"/>
      <c r="I551" s="861"/>
      <c r="J551" s="861"/>
      <c r="K551" s="126"/>
    </row>
    <row r="552" spans="1:20" x14ac:dyDescent="0.35">
      <c r="A552" s="870"/>
      <c r="B552" s="870"/>
      <c r="C552" s="870"/>
      <c r="D552" s="870"/>
      <c r="E552" s="870"/>
      <c r="F552" s="17"/>
      <c r="G552" s="12"/>
      <c r="H552" s="12"/>
      <c r="I552" s="850" t="s">
        <v>172</v>
      </c>
      <c r="J552" s="850"/>
    </row>
    <row r="553" spans="1:20" s="12" customFormat="1" ht="69.75" x14ac:dyDescent="0.35">
      <c r="A553" s="167" t="s">
        <v>24</v>
      </c>
      <c r="B553" s="167" t="s">
        <v>14</v>
      </c>
      <c r="C553" s="167" t="s">
        <v>58</v>
      </c>
      <c r="D553" s="167" t="s">
        <v>55</v>
      </c>
      <c r="E553" s="167" t="s">
        <v>7</v>
      </c>
      <c r="I553" s="133" t="s">
        <v>115</v>
      </c>
      <c r="J553" s="133" t="s">
        <v>173</v>
      </c>
      <c r="K553" s="81"/>
      <c r="L553" s="36"/>
      <c r="M553" s="36"/>
      <c r="O553" s="189"/>
      <c r="P553" s="196"/>
      <c r="Q553" s="196"/>
      <c r="R553" s="92"/>
      <c r="S553" s="92"/>
      <c r="T553" s="92"/>
    </row>
    <row r="554" spans="1:20" s="12" customFormat="1" x14ac:dyDescent="0.35">
      <c r="A554" s="113">
        <v>1</v>
      </c>
      <c r="B554" s="113">
        <v>2</v>
      </c>
      <c r="C554" s="113">
        <v>3</v>
      </c>
      <c r="D554" s="113">
        <v>4</v>
      </c>
      <c r="E554" s="113">
        <v>5</v>
      </c>
      <c r="F554" s="97"/>
      <c r="G554" s="97"/>
      <c r="H554" s="97"/>
      <c r="I554" s="138"/>
      <c r="J554" s="138"/>
      <c r="K554" s="16"/>
      <c r="L554" s="36"/>
      <c r="M554" s="36"/>
      <c r="O554" s="189"/>
      <c r="P554" s="196"/>
      <c r="Q554" s="196"/>
      <c r="R554" s="92"/>
      <c r="S554" s="92"/>
      <c r="T554" s="92"/>
    </row>
    <row r="555" spans="1:20" s="12" customFormat="1" x14ac:dyDescent="0.35">
      <c r="A555" s="167">
        <v>1</v>
      </c>
      <c r="B555" s="10" t="s">
        <v>56</v>
      </c>
      <c r="C555" s="94">
        <f>C557</f>
        <v>0</v>
      </c>
      <c r="D555" s="14">
        <f>D557</f>
        <v>1.5</v>
      </c>
      <c r="E555" s="94">
        <f>E557</f>
        <v>0</v>
      </c>
      <c r="I555" s="138">
        <f>I557</f>
        <v>0</v>
      </c>
      <c r="J555" s="138">
        <f>J557</f>
        <v>0</v>
      </c>
      <c r="K555" s="16"/>
      <c r="L555" s="36"/>
      <c r="M555" s="36"/>
      <c r="O555" s="189"/>
      <c r="P555" s="196"/>
      <c r="Q555" s="196"/>
      <c r="R555" s="92"/>
      <c r="S555" s="92"/>
      <c r="T555" s="92"/>
    </row>
    <row r="556" spans="1:20" s="97" customFormat="1" x14ac:dyDescent="0.35">
      <c r="A556" s="167"/>
      <c r="B556" s="10" t="s">
        <v>57</v>
      </c>
      <c r="C556" s="165"/>
      <c r="D556" s="167"/>
      <c r="E556" s="165"/>
      <c r="F556" s="12"/>
      <c r="G556" s="12"/>
      <c r="H556" s="12"/>
      <c r="I556" s="138"/>
      <c r="J556" s="138"/>
      <c r="K556" s="98"/>
      <c r="L556" s="99"/>
      <c r="M556" s="99"/>
      <c r="O556" s="190"/>
      <c r="P556" s="197"/>
      <c r="Q556" s="197"/>
      <c r="R556" s="100"/>
      <c r="S556" s="100"/>
      <c r="T556" s="100"/>
    </row>
    <row r="557" spans="1:20" s="12" customFormat="1" x14ac:dyDescent="0.35">
      <c r="A557" s="167"/>
      <c r="B557" s="10" t="s">
        <v>130</v>
      </c>
      <c r="C557" s="165"/>
      <c r="D557" s="167">
        <v>1.5</v>
      </c>
      <c r="E557" s="165"/>
      <c r="I557" s="138"/>
      <c r="J557" s="138"/>
      <c r="K557" s="16" t="s">
        <v>193</v>
      </c>
      <c r="L557" s="36"/>
      <c r="M557" s="36"/>
      <c r="O557" s="189"/>
      <c r="P557" s="196"/>
      <c r="Q557" s="196"/>
      <c r="R557" s="92"/>
      <c r="S557" s="92"/>
      <c r="T557" s="92"/>
    </row>
    <row r="558" spans="1:20" s="12" customFormat="1" x14ac:dyDescent="0.35">
      <c r="A558" s="144"/>
      <c r="B558" s="145" t="s">
        <v>20</v>
      </c>
      <c r="C558" s="144" t="s">
        <v>21</v>
      </c>
      <c r="D558" s="144" t="s">
        <v>21</v>
      </c>
      <c r="E558" s="146">
        <f>E555</f>
        <v>0</v>
      </c>
      <c r="I558" s="135">
        <f>I555</f>
        <v>0</v>
      </c>
      <c r="J558" s="135">
        <f>J555</f>
        <v>0</v>
      </c>
      <c r="K558" s="16"/>
      <c r="L558" s="36"/>
      <c r="M558" s="36"/>
      <c r="O558" s="189"/>
      <c r="P558" s="196"/>
      <c r="Q558" s="196"/>
      <c r="R558" s="92"/>
      <c r="S558" s="92"/>
      <c r="T558" s="92"/>
    </row>
    <row r="559" spans="1:20" s="12" customFormat="1" x14ac:dyDescent="0.35">
      <c r="A559" s="28"/>
      <c r="B559" s="29"/>
      <c r="C559" s="28"/>
      <c r="D559" s="28"/>
      <c r="E559" s="17"/>
      <c r="F559" s="17"/>
      <c r="K559" s="16"/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x14ac:dyDescent="0.35">
      <c r="A560" s="28"/>
      <c r="B560" s="29"/>
      <c r="C560" s="28"/>
      <c r="D560" s="28"/>
      <c r="E560" s="17"/>
      <c r="F560" s="17"/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28"/>
      <c r="B561" s="29"/>
      <c r="C561" s="28"/>
      <c r="D561" s="28"/>
      <c r="E561" s="17"/>
      <c r="F561" s="17"/>
      <c r="I561" s="850" t="s">
        <v>172</v>
      </c>
      <c r="J561" s="850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ht="116.25" x14ac:dyDescent="0.35">
      <c r="A562" s="168" t="s">
        <v>24</v>
      </c>
      <c r="B562" s="167" t="s">
        <v>14</v>
      </c>
      <c r="C562" s="168" t="s">
        <v>125</v>
      </c>
      <c r="D562" s="167" t="s">
        <v>55</v>
      </c>
      <c r="E562" s="167" t="s">
        <v>161</v>
      </c>
      <c r="I562" s="133" t="s">
        <v>115</v>
      </c>
      <c r="J562" s="133" t="s">
        <v>173</v>
      </c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x14ac:dyDescent="0.35">
      <c r="A563" s="113">
        <v>1</v>
      </c>
      <c r="B563" s="113">
        <v>2</v>
      </c>
      <c r="C563" s="113">
        <v>3</v>
      </c>
      <c r="D563" s="113">
        <v>4</v>
      </c>
      <c r="E563" s="113">
        <v>5</v>
      </c>
      <c r="F563" s="97"/>
      <c r="G563" s="97"/>
      <c r="H563" s="97"/>
      <c r="I563" s="134"/>
      <c r="J563" s="134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x14ac:dyDescent="0.35">
      <c r="A564" s="13">
        <v>1</v>
      </c>
      <c r="B564" s="95" t="s">
        <v>126</v>
      </c>
      <c r="C564" s="165" t="s">
        <v>12</v>
      </c>
      <c r="D564" s="165" t="s">
        <v>12</v>
      </c>
      <c r="E564" s="165">
        <f>E568</f>
        <v>0</v>
      </c>
      <c r="I564" s="135">
        <f>I565</f>
        <v>0</v>
      </c>
      <c r="J564" s="135">
        <f>J565</f>
        <v>0</v>
      </c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97" customFormat="1" ht="46.5" x14ac:dyDescent="0.35">
      <c r="A565" s="165"/>
      <c r="B565" s="95" t="s">
        <v>127</v>
      </c>
      <c r="C565" s="165">
        <f>C568</f>
        <v>0</v>
      </c>
      <c r="D565" s="165">
        <f>D568</f>
        <v>2.2000000000000002</v>
      </c>
      <c r="E565" s="165">
        <f>E568</f>
        <v>0</v>
      </c>
      <c r="F565" s="12"/>
      <c r="G565" s="12"/>
      <c r="H565" s="12"/>
      <c r="I565" s="135">
        <f>I568</f>
        <v>0</v>
      </c>
      <c r="J565" s="135">
        <f>J568</f>
        <v>0</v>
      </c>
      <c r="K565" s="98"/>
      <c r="L565" s="99"/>
      <c r="M565" s="99"/>
      <c r="O565" s="190"/>
      <c r="P565" s="197"/>
      <c r="Q565" s="197"/>
      <c r="R565" s="100"/>
      <c r="S565" s="100"/>
      <c r="T565" s="100"/>
    </row>
    <row r="566" spans="1:20" s="12" customFormat="1" x14ac:dyDescent="0.35">
      <c r="A566" s="867"/>
      <c r="B566" s="95" t="s">
        <v>116</v>
      </c>
      <c r="C566" s="867"/>
      <c r="D566" s="867"/>
      <c r="E566" s="867"/>
      <c r="I566" s="138"/>
      <c r="J566" s="138"/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12" customFormat="1" x14ac:dyDescent="0.35">
      <c r="A567" s="867"/>
      <c r="B567" s="95" t="s">
        <v>128</v>
      </c>
      <c r="C567" s="867"/>
      <c r="D567" s="867"/>
      <c r="E567" s="867"/>
      <c r="I567" s="138"/>
      <c r="J567" s="138"/>
      <c r="K567" s="16"/>
      <c r="L567" s="36"/>
      <c r="M567" s="36"/>
      <c r="O567" s="189"/>
      <c r="P567" s="196"/>
      <c r="Q567" s="196"/>
      <c r="R567" s="92"/>
      <c r="S567" s="92"/>
      <c r="T567" s="92"/>
    </row>
    <row r="568" spans="1:20" s="12" customFormat="1" x14ac:dyDescent="0.35">
      <c r="A568" s="165"/>
      <c r="B568" s="95" t="s">
        <v>129</v>
      </c>
      <c r="C568" s="165">
        <f>E568/D568*100</f>
        <v>0</v>
      </c>
      <c r="D568" s="165">
        <v>2.2000000000000002</v>
      </c>
      <c r="E568" s="165"/>
      <c r="I568" s="138"/>
      <c r="J568" s="138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x14ac:dyDescent="0.35">
      <c r="A569" s="867"/>
      <c r="B569" s="165" t="s">
        <v>116</v>
      </c>
      <c r="C569" s="867"/>
      <c r="D569" s="867"/>
      <c r="E569" s="867"/>
      <c r="I569" s="139"/>
      <c r="J569" s="139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s="12" customFormat="1" x14ac:dyDescent="0.35">
      <c r="A570" s="867"/>
      <c r="B570" s="165" t="s">
        <v>128</v>
      </c>
      <c r="C570" s="867"/>
      <c r="D570" s="867"/>
      <c r="E570" s="867"/>
      <c r="I570" s="139"/>
      <c r="J570" s="139"/>
      <c r="K570" s="16"/>
      <c r="L570" s="36"/>
      <c r="M570" s="36"/>
      <c r="O570" s="189"/>
      <c r="P570" s="196"/>
      <c r="Q570" s="196"/>
      <c r="R570" s="92"/>
      <c r="S570" s="92"/>
      <c r="T570" s="92"/>
    </row>
    <row r="571" spans="1:20" s="12" customFormat="1" x14ac:dyDescent="0.35">
      <c r="A571" s="165"/>
      <c r="B571" s="165"/>
      <c r="C571" s="165"/>
      <c r="D571" s="165"/>
      <c r="E571" s="165"/>
      <c r="I571" s="139"/>
      <c r="J571" s="139"/>
      <c r="K571" s="16"/>
      <c r="L571" s="36"/>
      <c r="M571" s="36"/>
      <c r="O571" s="189"/>
      <c r="P571" s="196"/>
      <c r="Q571" s="196"/>
      <c r="R571" s="92"/>
      <c r="S571" s="92"/>
      <c r="T571" s="92"/>
    </row>
    <row r="572" spans="1:20" s="12" customFormat="1" x14ac:dyDescent="0.35">
      <c r="A572" s="165"/>
      <c r="B572" s="165"/>
      <c r="C572" s="165"/>
      <c r="D572" s="165"/>
      <c r="E572" s="165"/>
      <c r="I572" s="139"/>
      <c r="J572" s="139"/>
      <c r="K572" s="16"/>
      <c r="L572" s="36"/>
      <c r="M572" s="36"/>
      <c r="O572" s="189"/>
      <c r="P572" s="196"/>
      <c r="Q572" s="196"/>
      <c r="R572" s="92"/>
      <c r="S572" s="92"/>
      <c r="T572" s="92"/>
    </row>
    <row r="573" spans="1:20" s="12" customFormat="1" x14ac:dyDescent="0.35">
      <c r="A573" s="146"/>
      <c r="B573" s="146" t="s">
        <v>20</v>
      </c>
      <c r="C573" s="146"/>
      <c r="D573" s="146" t="s">
        <v>21</v>
      </c>
      <c r="E573" s="146">
        <f>E564</f>
        <v>0</v>
      </c>
      <c r="I573" s="135">
        <f>I564</f>
        <v>0</v>
      </c>
      <c r="J573" s="135">
        <f>J564</f>
        <v>0</v>
      </c>
      <c r="K573" s="16"/>
      <c r="L573" s="36"/>
      <c r="M573" s="36"/>
      <c r="O573" s="189"/>
      <c r="P573" s="196"/>
      <c r="Q573" s="196"/>
      <c r="R573" s="92"/>
      <c r="S573" s="92"/>
      <c r="T573" s="92"/>
    </row>
    <row r="574" spans="1:20" s="12" customFormat="1" x14ac:dyDescent="0.3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16"/>
      <c r="L574" s="36"/>
      <c r="M574" s="36"/>
      <c r="O574" s="189"/>
      <c r="P574" s="196"/>
      <c r="Q574" s="196"/>
      <c r="R574" s="92"/>
      <c r="S574" s="92"/>
      <c r="T574" s="92"/>
    </row>
    <row r="575" spans="1:20" s="12" customFormat="1" ht="58.5" customHeight="1" x14ac:dyDescent="0.35">
      <c r="A575" s="863" t="s">
        <v>185</v>
      </c>
      <c r="B575" s="863"/>
      <c r="C575" s="863"/>
      <c r="D575" s="863"/>
      <c r="E575" s="863"/>
      <c r="F575" s="863"/>
      <c r="G575" s="863"/>
      <c r="H575" s="863"/>
      <c r="I575" s="863"/>
      <c r="J575" s="863"/>
      <c r="K575" s="16"/>
      <c r="L575" s="36"/>
      <c r="M575" s="36"/>
      <c r="O575" s="189"/>
      <c r="P575" s="196"/>
      <c r="Q575" s="196"/>
      <c r="R575" s="92"/>
      <c r="S575" s="92"/>
      <c r="T575" s="92"/>
    </row>
    <row r="576" spans="1:20" x14ac:dyDescent="0.25">
      <c r="A576" s="173"/>
      <c r="B576" s="173"/>
      <c r="C576" s="173"/>
      <c r="D576" s="173"/>
      <c r="E576" s="173"/>
      <c r="F576" s="173"/>
      <c r="G576" s="173"/>
      <c r="H576" s="173"/>
      <c r="I576" s="173"/>
      <c r="J576" s="173"/>
    </row>
    <row r="577" spans="1:20" x14ac:dyDescent="0.25">
      <c r="A577" s="861" t="s">
        <v>131</v>
      </c>
      <c r="B577" s="861"/>
      <c r="C577" s="861"/>
      <c r="D577" s="861"/>
      <c r="E577" s="861"/>
      <c r="F577" s="861"/>
      <c r="G577" s="861"/>
      <c r="H577" s="861"/>
      <c r="I577" s="861"/>
      <c r="J577" s="861"/>
      <c r="K577" s="123"/>
    </row>
    <row r="578" spans="1:20" x14ac:dyDescent="0.25">
      <c r="I578" s="850" t="s">
        <v>172</v>
      </c>
      <c r="J578" s="850"/>
      <c r="K578" s="173"/>
    </row>
    <row r="579" spans="1:20" s="12" customFormat="1" ht="56.25" x14ac:dyDescent="0.35">
      <c r="A579" s="14" t="s">
        <v>24</v>
      </c>
      <c r="B579" s="14" t="s">
        <v>14</v>
      </c>
      <c r="C579" s="14" t="s">
        <v>81</v>
      </c>
      <c r="D579" s="67"/>
      <c r="E579" s="67"/>
      <c r="F579" s="67"/>
      <c r="G579" s="67"/>
      <c r="H579" s="67"/>
      <c r="I579" s="133" t="s">
        <v>115</v>
      </c>
      <c r="J579" s="133" t="s">
        <v>173</v>
      </c>
      <c r="K579" s="81"/>
      <c r="L579" s="36"/>
      <c r="M579" s="36"/>
      <c r="O579" s="189"/>
      <c r="P579" s="196"/>
      <c r="Q579" s="196"/>
      <c r="R579" s="92"/>
      <c r="S579" s="92"/>
      <c r="T579" s="92"/>
    </row>
    <row r="580" spans="1:20" x14ac:dyDescent="0.25">
      <c r="A580" s="91">
        <v>1</v>
      </c>
      <c r="B580" s="91">
        <v>2</v>
      </c>
      <c r="C580" s="91">
        <v>3</v>
      </c>
      <c r="D580" s="78"/>
      <c r="E580" s="78"/>
      <c r="F580" s="78"/>
      <c r="G580" s="78"/>
      <c r="H580" s="78"/>
      <c r="I580" s="140"/>
      <c r="J580" s="140"/>
    </row>
    <row r="581" spans="1:20" x14ac:dyDescent="0.25">
      <c r="A581" s="14">
        <v>1</v>
      </c>
      <c r="B581" s="101" t="s">
        <v>82</v>
      </c>
      <c r="C581" s="102">
        <f>C582+C583+C584+C585</f>
        <v>0</v>
      </c>
      <c r="I581" s="135">
        <f>I582+I583+I584+I585</f>
        <v>0</v>
      </c>
      <c r="J581" s="135">
        <f>J582+J583+J584+J585</f>
        <v>0</v>
      </c>
    </row>
    <row r="582" spans="1:20" s="78" customFormat="1" x14ac:dyDescent="0.25">
      <c r="A582" s="14"/>
      <c r="B582" s="101"/>
      <c r="C582" s="94"/>
      <c r="D582" s="67"/>
      <c r="E582" s="67"/>
      <c r="F582" s="67"/>
      <c r="G582" s="67"/>
      <c r="H582" s="67"/>
      <c r="I582" s="140"/>
      <c r="J582" s="140"/>
      <c r="K582" s="79"/>
      <c r="O582" s="188"/>
      <c r="P582" s="188"/>
      <c r="Q582" s="188"/>
    </row>
    <row r="583" spans="1:20" x14ac:dyDescent="0.25">
      <c r="A583" s="14"/>
      <c r="B583" s="101"/>
      <c r="C583" s="94"/>
      <c r="I583" s="140"/>
      <c r="J583" s="140"/>
    </row>
    <row r="584" spans="1:20" x14ac:dyDescent="0.25">
      <c r="A584" s="14"/>
      <c r="B584" s="101"/>
      <c r="C584" s="94"/>
      <c r="I584" s="140"/>
      <c r="J584" s="140"/>
    </row>
    <row r="585" spans="1:20" x14ac:dyDescent="0.25">
      <c r="A585" s="14"/>
      <c r="B585" s="101"/>
      <c r="C585" s="94"/>
      <c r="I585" s="140"/>
      <c r="J585" s="140"/>
    </row>
    <row r="586" spans="1:20" x14ac:dyDescent="0.25">
      <c r="A586" s="144"/>
      <c r="B586" s="145" t="s">
        <v>20</v>
      </c>
      <c r="C586" s="146">
        <f>C581</f>
        <v>0</v>
      </c>
      <c r="I586" s="135">
        <f>I581</f>
        <v>0</v>
      </c>
      <c r="J586" s="135">
        <f>J581</f>
        <v>0</v>
      </c>
    </row>
    <row r="588" spans="1:20" ht="36" customHeight="1" x14ac:dyDescent="0.25">
      <c r="A588" s="863" t="s">
        <v>184</v>
      </c>
      <c r="B588" s="863"/>
      <c r="C588" s="863"/>
      <c r="D588" s="863"/>
      <c r="E588" s="863"/>
      <c r="F588" s="863"/>
      <c r="G588" s="863"/>
      <c r="H588" s="863"/>
      <c r="I588" s="863"/>
      <c r="J588" s="863"/>
    </row>
    <row r="589" spans="1:20" x14ac:dyDescent="0.25">
      <c r="A589" s="173"/>
      <c r="B589" s="173"/>
      <c r="C589" s="173"/>
      <c r="D589" s="173"/>
      <c r="E589" s="173"/>
      <c r="F589" s="173"/>
      <c r="G589" s="173"/>
      <c r="H589" s="173"/>
      <c r="I589" s="173"/>
      <c r="J589" s="173"/>
    </row>
    <row r="590" spans="1:20" x14ac:dyDescent="0.25">
      <c r="A590" s="861" t="s">
        <v>131</v>
      </c>
      <c r="B590" s="861"/>
      <c r="C590" s="861"/>
      <c r="D590" s="861"/>
      <c r="E590" s="861"/>
      <c r="F590" s="861"/>
      <c r="G590" s="861"/>
      <c r="H590" s="861"/>
      <c r="I590" s="861"/>
      <c r="J590" s="861"/>
      <c r="K590" s="123"/>
    </row>
    <row r="591" spans="1:20" x14ac:dyDescent="0.25">
      <c r="I591" s="850" t="s">
        <v>172</v>
      </c>
      <c r="J591" s="850"/>
      <c r="K591" s="173"/>
    </row>
    <row r="592" spans="1:20" s="12" customFormat="1" ht="56.25" x14ac:dyDescent="0.35">
      <c r="A592" s="14" t="s">
        <v>24</v>
      </c>
      <c r="B592" s="14" t="s">
        <v>14</v>
      </c>
      <c r="C592" s="14" t="s">
        <v>81</v>
      </c>
      <c r="D592" s="67"/>
      <c r="E592" s="67"/>
      <c r="F592" s="67"/>
      <c r="G592" s="67"/>
      <c r="H592" s="67"/>
      <c r="I592" s="133" t="s">
        <v>115</v>
      </c>
      <c r="J592" s="133" t="s">
        <v>173</v>
      </c>
      <c r="K592" s="81"/>
      <c r="L592" s="36"/>
      <c r="M592" s="36"/>
      <c r="O592" s="189"/>
      <c r="P592" s="196"/>
      <c r="Q592" s="196"/>
      <c r="R592" s="92"/>
      <c r="S592" s="92"/>
      <c r="T592" s="92"/>
    </row>
    <row r="593" spans="1:20" x14ac:dyDescent="0.25">
      <c r="A593" s="91">
        <v>1</v>
      </c>
      <c r="B593" s="91">
        <v>2</v>
      </c>
      <c r="C593" s="91">
        <v>3</v>
      </c>
      <c r="D593" s="78"/>
      <c r="E593" s="78"/>
      <c r="F593" s="78"/>
      <c r="G593" s="78"/>
      <c r="H593" s="78"/>
      <c r="I593" s="140"/>
      <c r="J593" s="140"/>
    </row>
    <row r="594" spans="1:20" x14ac:dyDescent="0.25">
      <c r="A594" s="14">
        <v>1</v>
      </c>
      <c r="B594" s="101"/>
      <c r="C594" s="102"/>
      <c r="I594" s="138"/>
      <c r="J594" s="138"/>
    </row>
    <row r="595" spans="1:20" s="78" customFormat="1" x14ac:dyDescent="0.25">
      <c r="A595" s="14"/>
      <c r="B595" s="101"/>
      <c r="C595" s="94"/>
      <c r="D595" s="67"/>
      <c r="E595" s="67"/>
      <c r="F595" s="67"/>
      <c r="G595" s="67"/>
      <c r="H595" s="67"/>
      <c r="I595" s="140"/>
      <c r="J595" s="140"/>
      <c r="K595" s="79"/>
      <c r="O595" s="188"/>
      <c r="P595" s="188"/>
      <c r="Q595" s="188"/>
    </row>
    <row r="596" spans="1:20" x14ac:dyDescent="0.25">
      <c r="A596" s="14"/>
      <c r="B596" s="101"/>
      <c r="C596" s="94"/>
      <c r="I596" s="140"/>
      <c r="J596" s="140"/>
    </row>
    <row r="597" spans="1:20" x14ac:dyDescent="0.25">
      <c r="A597" s="14"/>
      <c r="B597" s="101"/>
      <c r="C597" s="94"/>
      <c r="I597" s="140"/>
      <c r="J597" s="140"/>
    </row>
    <row r="598" spans="1:20" x14ac:dyDescent="0.25">
      <c r="A598" s="14"/>
      <c r="B598" s="101"/>
      <c r="C598" s="94"/>
      <c r="I598" s="140"/>
      <c r="J598" s="140"/>
    </row>
    <row r="599" spans="1:20" x14ac:dyDescent="0.25">
      <c r="A599" s="144"/>
      <c r="B599" s="145" t="s">
        <v>20</v>
      </c>
      <c r="C599" s="146">
        <f>SUM(C594:C598)</f>
        <v>0</v>
      </c>
      <c r="I599" s="135">
        <f>SUM(I594:I598)</f>
        <v>0</v>
      </c>
      <c r="J599" s="135">
        <f>SUM(J594:J598)</f>
        <v>0</v>
      </c>
    </row>
    <row r="601" spans="1:20" x14ac:dyDescent="0.25">
      <c r="A601" s="861" t="s">
        <v>135</v>
      </c>
      <c r="B601" s="861"/>
      <c r="C601" s="861"/>
      <c r="D601" s="861"/>
      <c r="E601" s="861"/>
      <c r="F601" s="861"/>
      <c r="G601" s="861"/>
      <c r="H601" s="861"/>
      <c r="I601" s="861"/>
      <c r="J601" s="861"/>
    </row>
    <row r="602" spans="1:20" x14ac:dyDescent="0.25">
      <c r="I602" s="850" t="s">
        <v>172</v>
      </c>
      <c r="J602" s="850"/>
    </row>
    <row r="603" spans="1:20" s="12" customFormat="1" ht="56.25" x14ac:dyDescent="0.35">
      <c r="A603" s="14" t="s">
        <v>24</v>
      </c>
      <c r="B603" s="14" t="s">
        <v>14</v>
      </c>
      <c r="C603" s="14" t="s">
        <v>81</v>
      </c>
      <c r="D603" s="67"/>
      <c r="E603" s="67"/>
      <c r="F603" s="67"/>
      <c r="G603" s="67"/>
      <c r="H603" s="67"/>
      <c r="I603" s="133" t="s">
        <v>115</v>
      </c>
      <c r="J603" s="133" t="s">
        <v>173</v>
      </c>
      <c r="K603" s="81"/>
      <c r="L603" s="36"/>
      <c r="M603" s="36"/>
      <c r="O603" s="189"/>
      <c r="P603" s="196"/>
      <c r="Q603" s="196"/>
      <c r="R603" s="92"/>
      <c r="S603" s="92"/>
      <c r="T603" s="92"/>
    </row>
    <row r="604" spans="1:20" x14ac:dyDescent="0.25">
      <c r="A604" s="91">
        <v>1</v>
      </c>
      <c r="B604" s="91">
        <v>2</v>
      </c>
      <c r="C604" s="91">
        <v>3</v>
      </c>
      <c r="D604" s="78"/>
      <c r="E604" s="78"/>
      <c r="F604" s="78"/>
      <c r="G604" s="78"/>
      <c r="H604" s="78"/>
      <c r="I604" s="140"/>
      <c r="J604" s="140"/>
    </row>
    <row r="605" spans="1:20" x14ac:dyDescent="0.25">
      <c r="A605" s="14">
        <v>1</v>
      </c>
      <c r="B605" s="101"/>
      <c r="C605" s="102"/>
      <c r="I605" s="138"/>
      <c r="J605" s="138"/>
    </row>
    <row r="606" spans="1:20" s="78" customFormat="1" x14ac:dyDescent="0.25">
      <c r="A606" s="14"/>
      <c r="B606" s="101"/>
      <c r="C606" s="94"/>
      <c r="D606" s="67"/>
      <c r="E606" s="67"/>
      <c r="F606" s="67"/>
      <c r="G606" s="67"/>
      <c r="H606" s="67"/>
      <c r="I606" s="140"/>
      <c r="J606" s="140"/>
      <c r="K606" s="79"/>
      <c r="O606" s="188"/>
      <c r="P606" s="188"/>
      <c r="Q606" s="188"/>
    </row>
    <row r="607" spans="1:20" x14ac:dyDescent="0.25">
      <c r="A607" s="14"/>
      <c r="B607" s="101"/>
      <c r="C607" s="94"/>
      <c r="I607" s="140"/>
      <c r="J607" s="140"/>
    </row>
    <row r="608" spans="1:20" x14ac:dyDescent="0.25">
      <c r="A608" s="14"/>
      <c r="B608" s="101"/>
      <c r="C608" s="94"/>
      <c r="I608" s="140"/>
      <c r="J608" s="140"/>
    </row>
    <row r="609" spans="1:20" x14ac:dyDescent="0.25">
      <c r="A609" s="14"/>
      <c r="B609" s="101"/>
      <c r="C609" s="94"/>
      <c r="I609" s="140"/>
      <c r="J609" s="140"/>
    </row>
    <row r="610" spans="1:20" x14ac:dyDescent="0.25">
      <c r="A610" s="144"/>
      <c r="B610" s="145" t="s">
        <v>20</v>
      </c>
      <c r="C610" s="146">
        <f>SUM(C605:C609)</f>
        <v>0</v>
      </c>
      <c r="I610" s="135">
        <f>SUM(I605:I609)</f>
        <v>0</v>
      </c>
      <c r="J610" s="135">
        <f>SUM(J605:J609)</f>
        <v>0</v>
      </c>
    </row>
    <row r="612" spans="1:20" x14ac:dyDescent="0.25">
      <c r="A612" s="861" t="s">
        <v>136</v>
      </c>
      <c r="B612" s="861"/>
      <c r="C612" s="861"/>
      <c r="D612" s="861"/>
      <c r="E612" s="861"/>
      <c r="F612" s="861"/>
      <c r="G612" s="861"/>
      <c r="H612" s="861"/>
      <c r="I612" s="861"/>
      <c r="J612" s="861"/>
    </row>
    <row r="613" spans="1:20" x14ac:dyDescent="0.25">
      <c r="I613" s="850" t="s">
        <v>172</v>
      </c>
      <c r="J613" s="850"/>
    </row>
    <row r="614" spans="1:20" s="12" customFormat="1" ht="56.25" x14ac:dyDescent="0.35">
      <c r="A614" s="14" t="s">
        <v>24</v>
      </c>
      <c r="B614" s="14" t="s">
        <v>14</v>
      </c>
      <c r="C614" s="14" t="s">
        <v>81</v>
      </c>
      <c r="D614" s="67"/>
      <c r="E614" s="67"/>
      <c r="F614" s="67"/>
      <c r="G614" s="67"/>
      <c r="H614" s="67"/>
      <c r="I614" s="133" t="s">
        <v>115</v>
      </c>
      <c r="J614" s="133" t="s">
        <v>173</v>
      </c>
      <c r="K614" s="81"/>
      <c r="L614" s="36"/>
      <c r="M614" s="36"/>
      <c r="O614" s="189"/>
      <c r="P614" s="196"/>
      <c r="Q614" s="196"/>
      <c r="R614" s="92"/>
      <c r="S614" s="92"/>
      <c r="T614" s="92"/>
    </row>
    <row r="615" spans="1:20" x14ac:dyDescent="0.25">
      <c r="A615" s="91">
        <v>1</v>
      </c>
      <c r="B615" s="91">
        <v>2</v>
      </c>
      <c r="C615" s="91">
        <v>3</v>
      </c>
      <c r="D615" s="78"/>
      <c r="E615" s="78"/>
      <c r="F615" s="78"/>
      <c r="G615" s="78"/>
      <c r="H615" s="78"/>
      <c r="I615" s="140"/>
      <c r="J615" s="140"/>
    </row>
    <row r="616" spans="1:20" x14ac:dyDescent="0.25">
      <c r="A616" s="14">
        <v>1</v>
      </c>
      <c r="B616" s="101"/>
      <c r="C616" s="102"/>
      <c r="I616" s="138"/>
      <c r="J616" s="138"/>
    </row>
    <row r="617" spans="1:20" s="78" customFormat="1" x14ac:dyDescent="0.25">
      <c r="A617" s="14"/>
      <c r="B617" s="101"/>
      <c r="C617" s="94"/>
      <c r="D617" s="67"/>
      <c r="E617" s="67"/>
      <c r="F617" s="67"/>
      <c r="G617" s="67"/>
      <c r="H617" s="67"/>
      <c r="I617" s="140"/>
      <c r="J617" s="140"/>
      <c r="K617" s="79"/>
      <c r="O617" s="188"/>
      <c r="P617" s="188"/>
      <c r="Q617" s="188"/>
    </row>
    <row r="618" spans="1:20" x14ac:dyDescent="0.25">
      <c r="A618" s="14"/>
      <c r="B618" s="101"/>
      <c r="C618" s="94"/>
      <c r="I618" s="140"/>
      <c r="J618" s="140"/>
    </row>
    <row r="619" spans="1:20" x14ac:dyDescent="0.25">
      <c r="A619" s="14"/>
      <c r="B619" s="101"/>
      <c r="C619" s="94"/>
      <c r="I619" s="140"/>
      <c r="J619" s="140"/>
    </row>
    <row r="620" spans="1:20" x14ac:dyDescent="0.25">
      <c r="A620" s="14"/>
      <c r="B620" s="101"/>
      <c r="C620" s="94"/>
      <c r="I620" s="140"/>
      <c r="J620" s="140"/>
    </row>
    <row r="621" spans="1:20" x14ac:dyDescent="0.25">
      <c r="A621" s="144"/>
      <c r="B621" s="145" t="s">
        <v>20</v>
      </c>
      <c r="C621" s="146">
        <f>SUM(C616:C620)</f>
        <v>0</v>
      </c>
      <c r="I621" s="135">
        <f>SUM(I616:I620)</f>
        <v>0</v>
      </c>
      <c r="J621" s="135">
        <f>SUM(J616:J620)</f>
        <v>0</v>
      </c>
    </row>
    <row r="623" spans="1:20" x14ac:dyDescent="0.25">
      <c r="A623" s="861" t="s">
        <v>137</v>
      </c>
      <c r="B623" s="861"/>
      <c r="C623" s="861"/>
      <c r="D623" s="861"/>
      <c r="E623" s="861"/>
      <c r="F623" s="861"/>
      <c r="G623" s="861"/>
      <c r="H623" s="861"/>
      <c r="I623" s="861"/>
      <c r="J623" s="861"/>
    </row>
    <row r="624" spans="1:20" x14ac:dyDescent="0.25">
      <c r="I624" s="850" t="s">
        <v>172</v>
      </c>
      <c r="J624" s="850"/>
    </row>
    <row r="625" spans="1:20" s="12" customFormat="1" ht="56.25" x14ac:dyDescent="0.35">
      <c r="A625" s="14" t="s">
        <v>24</v>
      </c>
      <c r="B625" s="14" t="s">
        <v>14</v>
      </c>
      <c r="C625" s="14" t="s">
        <v>81</v>
      </c>
      <c r="D625" s="67"/>
      <c r="E625" s="67"/>
      <c r="F625" s="67"/>
      <c r="G625" s="67"/>
      <c r="H625" s="67"/>
      <c r="I625" s="133" t="s">
        <v>115</v>
      </c>
      <c r="J625" s="133" t="s">
        <v>173</v>
      </c>
      <c r="K625" s="81"/>
      <c r="L625" s="36"/>
      <c r="M625" s="36"/>
      <c r="O625" s="189"/>
      <c r="P625" s="196"/>
      <c r="Q625" s="196"/>
      <c r="R625" s="92"/>
      <c r="S625" s="92"/>
      <c r="T625" s="92"/>
    </row>
    <row r="626" spans="1:20" x14ac:dyDescent="0.25">
      <c r="A626" s="91">
        <v>1</v>
      </c>
      <c r="B626" s="91">
        <v>2</v>
      </c>
      <c r="C626" s="91">
        <v>3</v>
      </c>
      <c r="D626" s="78"/>
      <c r="E626" s="78"/>
      <c r="F626" s="78"/>
      <c r="G626" s="78"/>
      <c r="H626" s="78"/>
      <c r="I626" s="140"/>
      <c r="J626" s="140"/>
    </row>
    <row r="627" spans="1:20" x14ac:dyDescent="0.25">
      <c r="A627" s="14">
        <v>1</v>
      </c>
      <c r="B627" s="101"/>
      <c r="C627" s="102"/>
      <c r="I627" s="138"/>
      <c r="J627" s="138"/>
    </row>
    <row r="628" spans="1:20" s="78" customFormat="1" x14ac:dyDescent="0.25">
      <c r="A628" s="14"/>
      <c r="B628" s="101"/>
      <c r="C628" s="94"/>
      <c r="D628" s="67"/>
      <c r="E628" s="67"/>
      <c r="F628" s="67"/>
      <c r="G628" s="67"/>
      <c r="H628" s="67"/>
      <c r="I628" s="140"/>
      <c r="J628" s="140"/>
      <c r="K628" s="79"/>
      <c r="O628" s="188"/>
      <c r="P628" s="188"/>
      <c r="Q628" s="188"/>
    </row>
    <row r="629" spans="1:20" x14ac:dyDescent="0.25">
      <c r="A629" s="14"/>
      <c r="B629" s="101"/>
      <c r="C629" s="94"/>
      <c r="I629" s="140"/>
      <c r="J629" s="140"/>
    </row>
    <row r="630" spans="1:20" x14ac:dyDescent="0.25">
      <c r="A630" s="14"/>
      <c r="B630" s="101"/>
      <c r="C630" s="94"/>
      <c r="I630" s="140"/>
      <c r="J630" s="140"/>
    </row>
    <row r="631" spans="1:20" x14ac:dyDescent="0.25">
      <c r="A631" s="14"/>
      <c r="B631" s="101"/>
      <c r="C631" s="94"/>
      <c r="I631" s="140"/>
      <c r="J631" s="140"/>
    </row>
    <row r="632" spans="1:20" x14ac:dyDescent="0.25">
      <c r="A632" s="144"/>
      <c r="B632" s="145" t="s">
        <v>20</v>
      </c>
      <c r="C632" s="146">
        <f>SUM(C627:C631)</f>
        <v>0</v>
      </c>
      <c r="I632" s="135">
        <f>SUM(I627:I631)</f>
        <v>0</v>
      </c>
      <c r="J632" s="135">
        <f>SUM(J627:J631)</f>
        <v>0</v>
      </c>
    </row>
    <row r="635" spans="1:20" ht="56.25" customHeight="1" x14ac:dyDescent="0.25">
      <c r="A635" s="863" t="s">
        <v>183</v>
      </c>
      <c r="B635" s="863"/>
      <c r="C635" s="863"/>
      <c r="D635" s="863"/>
      <c r="E635" s="863"/>
      <c r="F635" s="863"/>
      <c r="G635" s="863"/>
      <c r="H635" s="863"/>
      <c r="I635" s="863"/>
      <c r="J635" s="863"/>
    </row>
    <row r="637" spans="1:20" x14ac:dyDescent="0.25">
      <c r="A637" s="861" t="s">
        <v>138</v>
      </c>
      <c r="B637" s="861"/>
      <c r="C637" s="861"/>
      <c r="D637" s="861"/>
      <c r="E637" s="861"/>
      <c r="F637" s="861"/>
      <c r="G637" s="861"/>
      <c r="H637" s="861"/>
      <c r="I637" s="861"/>
      <c r="J637" s="861"/>
      <c r="K637" s="123"/>
    </row>
    <row r="638" spans="1:20" x14ac:dyDescent="0.25">
      <c r="I638" s="850" t="s">
        <v>172</v>
      </c>
      <c r="J638" s="850"/>
    </row>
    <row r="639" spans="1:20" s="12" customFormat="1" ht="56.25" x14ac:dyDescent="0.35">
      <c r="A639" s="14" t="s">
        <v>24</v>
      </c>
      <c r="B639" s="14" t="s">
        <v>14</v>
      </c>
      <c r="C639" s="167" t="s">
        <v>132</v>
      </c>
      <c r="D639" s="167" t="s">
        <v>133</v>
      </c>
      <c r="E639" s="167" t="s">
        <v>134</v>
      </c>
      <c r="F639" s="67"/>
      <c r="G639" s="67"/>
      <c r="H639" s="67"/>
      <c r="I639" s="133" t="s">
        <v>115</v>
      </c>
      <c r="J639" s="133" t="s">
        <v>173</v>
      </c>
      <c r="K639" s="81"/>
      <c r="L639" s="36"/>
      <c r="M639" s="36"/>
      <c r="O639" s="189"/>
      <c r="P639" s="196"/>
      <c r="Q639" s="196"/>
      <c r="R639" s="92"/>
      <c r="S639" s="92"/>
      <c r="T639" s="92"/>
    </row>
    <row r="640" spans="1:20" x14ac:dyDescent="0.25">
      <c r="A640" s="91">
        <v>1</v>
      </c>
      <c r="B640" s="91">
        <v>2</v>
      </c>
      <c r="C640" s="113">
        <v>3</v>
      </c>
      <c r="D640" s="113">
        <v>4</v>
      </c>
      <c r="E640" s="113">
        <v>5</v>
      </c>
      <c r="F640" s="78"/>
      <c r="G640" s="78"/>
      <c r="H640" s="78"/>
      <c r="I640" s="138"/>
      <c r="J640" s="138"/>
    </row>
    <row r="641" spans="1:20" x14ac:dyDescent="0.25">
      <c r="A641" s="14">
        <v>1</v>
      </c>
      <c r="B641" s="101"/>
      <c r="C641" s="94"/>
      <c r="D641" s="14"/>
      <c r="E641" s="94"/>
      <c r="I641" s="138"/>
      <c r="J641" s="138"/>
    </row>
    <row r="642" spans="1:20" s="78" customFormat="1" x14ac:dyDescent="0.25">
      <c r="A642" s="14"/>
      <c r="B642" s="101"/>
      <c r="C642" s="165"/>
      <c r="D642" s="167"/>
      <c r="E642" s="165"/>
      <c r="F642" s="67"/>
      <c r="G642" s="67"/>
      <c r="H642" s="67"/>
      <c r="I642" s="138"/>
      <c r="J642" s="138"/>
      <c r="K642" s="79"/>
      <c r="O642" s="188"/>
      <c r="P642" s="188"/>
      <c r="Q642" s="188"/>
    </row>
    <row r="643" spans="1:20" x14ac:dyDescent="0.25">
      <c r="A643" s="14"/>
      <c r="B643" s="101"/>
      <c r="C643" s="165"/>
      <c r="D643" s="167"/>
      <c r="E643" s="165"/>
      <c r="I643" s="138"/>
      <c r="J643" s="138"/>
    </row>
    <row r="644" spans="1:20" x14ac:dyDescent="0.25">
      <c r="A644" s="144"/>
      <c r="B644" s="145" t="s">
        <v>20</v>
      </c>
      <c r="C644" s="144" t="s">
        <v>21</v>
      </c>
      <c r="D644" s="144" t="s">
        <v>21</v>
      </c>
      <c r="E644" s="146">
        <f>E641</f>
        <v>0</v>
      </c>
      <c r="I644" s="135">
        <f>SUM(I641:I643)</f>
        <v>0</v>
      </c>
      <c r="J644" s="135">
        <f>SUM(J641:J643)</f>
        <v>0</v>
      </c>
    </row>
    <row r="646" spans="1:20" x14ac:dyDescent="0.25">
      <c r="A646" s="861" t="s">
        <v>139</v>
      </c>
      <c r="B646" s="861"/>
      <c r="C646" s="861"/>
      <c r="D646" s="861"/>
      <c r="E646" s="861"/>
      <c r="F646" s="861"/>
      <c r="G646" s="861"/>
      <c r="H646" s="861"/>
      <c r="I646" s="861"/>
      <c r="J646" s="861"/>
    </row>
    <row r="647" spans="1:20" x14ac:dyDescent="0.25">
      <c r="I647" s="850" t="s">
        <v>172</v>
      </c>
      <c r="J647" s="850"/>
    </row>
    <row r="648" spans="1:20" s="12" customFormat="1" ht="56.25" x14ac:dyDescent="0.35">
      <c r="A648" s="14" t="s">
        <v>24</v>
      </c>
      <c r="B648" s="14" t="s">
        <v>14</v>
      </c>
      <c r="C648" s="167" t="s">
        <v>132</v>
      </c>
      <c r="D648" s="167" t="s">
        <v>133</v>
      </c>
      <c r="E648" s="167" t="s">
        <v>134</v>
      </c>
      <c r="F648" s="67"/>
      <c r="G648" s="67"/>
      <c r="H648" s="67"/>
      <c r="I648" s="133" t="s">
        <v>115</v>
      </c>
      <c r="J648" s="133" t="s">
        <v>173</v>
      </c>
      <c r="K648" s="81"/>
      <c r="L648" s="36"/>
      <c r="M648" s="36"/>
      <c r="O648" s="189"/>
      <c r="P648" s="196"/>
      <c r="Q648" s="196"/>
      <c r="R648" s="92"/>
      <c r="S648" s="92"/>
      <c r="T648" s="92"/>
    </row>
    <row r="649" spans="1:20" x14ac:dyDescent="0.25">
      <c r="A649" s="91">
        <v>1</v>
      </c>
      <c r="B649" s="91">
        <v>2</v>
      </c>
      <c r="C649" s="113">
        <v>3</v>
      </c>
      <c r="D649" s="113">
        <v>4</v>
      </c>
      <c r="E649" s="113">
        <v>5</v>
      </c>
      <c r="F649" s="78"/>
      <c r="G649" s="78"/>
      <c r="H649" s="78"/>
      <c r="I649" s="138"/>
      <c r="J649" s="138"/>
    </row>
    <row r="650" spans="1:20" x14ac:dyDescent="0.25">
      <c r="A650" s="14">
        <v>1</v>
      </c>
      <c r="B650" s="101"/>
      <c r="C650" s="94"/>
      <c r="D650" s="14"/>
      <c r="E650" s="94"/>
      <c r="I650" s="138"/>
      <c r="J650" s="138"/>
    </row>
    <row r="651" spans="1:20" s="78" customFormat="1" x14ac:dyDescent="0.25">
      <c r="A651" s="14"/>
      <c r="B651" s="101"/>
      <c r="C651" s="165"/>
      <c r="D651" s="167"/>
      <c r="E651" s="165"/>
      <c r="F651" s="67"/>
      <c r="G651" s="67"/>
      <c r="H651" s="67"/>
      <c r="I651" s="138"/>
      <c r="J651" s="138"/>
      <c r="K651" s="79"/>
      <c r="O651" s="188"/>
      <c r="P651" s="188"/>
      <c r="Q651" s="188"/>
    </row>
    <row r="652" spans="1:20" x14ac:dyDescent="0.25">
      <c r="A652" s="14"/>
      <c r="B652" s="101"/>
      <c r="C652" s="165"/>
      <c r="D652" s="167"/>
      <c r="E652" s="165"/>
      <c r="I652" s="138"/>
      <c r="J652" s="138"/>
    </row>
    <row r="653" spans="1:20" x14ac:dyDescent="0.25">
      <c r="A653" s="144"/>
      <c r="B653" s="145" t="s">
        <v>20</v>
      </c>
      <c r="C653" s="144" t="s">
        <v>21</v>
      </c>
      <c r="D653" s="144" t="s">
        <v>21</v>
      </c>
      <c r="E653" s="146">
        <f>E650</f>
        <v>0</v>
      </c>
      <c r="I653" s="135">
        <f>SUM(I650:I652)</f>
        <v>0</v>
      </c>
      <c r="J653" s="135">
        <f>SUM(J650:J652)</f>
        <v>0</v>
      </c>
    </row>
    <row r="656" spans="1:20" ht="54" customHeight="1" x14ac:dyDescent="0.25">
      <c r="A656" s="863" t="s">
        <v>182</v>
      </c>
      <c r="B656" s="863"/>
      <c r="C656" s="863"/>
      <c r="D656" s="863"/>
      <c r="E656" s="863"/>
      <c r="F656" s="863"/>
      <c r="G656" s="863"/>
      <c r="H656" s="863"/>
      <c r="I656" s="863"/>
      <c r="J656" s="863"/>
    </row>
    <row r="658" spans="1:17" x14ac:dyDescent="0.25">
      <c r="A658" s="866" t="s">
        <v>140</v>
      </c>
      <c r="B658" s="866"/>
      <c r="C658" s="866"/>
      <c r="D658" s="866"/>
      <c r="E658" s="866"/>
      <c r="F658" s="866"/>
      <c r="G658" s="866"/>
      <c r="H658" s="866"/>
      <c r="I658" s="866"/>
      <c r="J658" s="866"/>
      <c r="K658" s="123"/>
    </row>
    <row r="659" spans="1:17" x14ac:dyDescent="0.25">
      <c r="A659" s="32"/>
      <c r="B659" s="11"/>
      <c r="C659" s="17"/>
      <c r="D659" s="17"/>
      <c r="E659" s="17"/>
      <c r="F659" s="17"/>
      <c r="I659" s="850" t="s">
        <v>172</v>
      </c>
      <c r="J659" s="850"/>
    </row>
    <row r="660" spans="1:17" ht="56.25" x14ac:dyDescent="0.25">
      <c r="A660" s="167" t="s">
        <v>24</v>
      </c>
      <c r="B660" s="167" t="s">
        <v>14</v>
      </c>
      <c r="C660" s="167" t="s">
        <v>71</v>
      </c>
      <c r="D660" s="167" t="s">
        <v>72</v>
      </c>
      <c r="E660" s="167" t="s">
        <v>73</v>
      </c>
      <c r="I660" s="133" t="s">
        <v>115</v>
      </c>
      <c r="J660" s="133" t="s">
        <v>173</v>
      </c>
      <c r="K660" s="127"/>
    </row>
    <row r="661" spans="1:17" x14ac:dyDescent="0.25">
      <c r="A661" s="113">
        <v>1</v>
      </c>
      <c r="B661" s="113">
        <v>2</v>
      </c>
      <c r="C661" s="113">
        <v>3</v>
      </c>
      <c r="D661" s="113">
        <v>4</v>
      </c>
      <c r="E661" s="113">
        <v>5</v>
      </c>
      <c r="F661" s="78"/>
      <c r="G661" s="78"/>
      <c r="H661" s="78"/>
      <c r="I661" s="138"/>
      <c r="J661" s="138"/>
    </row>
    <row r="662" spans="1:17" x14ac:dyDescent="0.25">
      <c r="A662" s="171"/>
      <c r="B662" s="26"/>
      <c r="C662" s="167"/>
      <c r="D662" s="13"/>
      <c r="E662" s="165"/>
      <c r="I662" s="138"/>
      <c r="J662" s="138"/>
    </row>
    <row r="663" spans="1:17" s="78" customFormat="1" x14ac:dyDescent="0.25">
      <c r="A663" s="167"/>
      <c r="B663" s="10"/>
      <c r="C663" s="167"/>
      <c r="D663" s="13"/>
      <c r="E663" s="165"/>
      <c r="F663" s="67"/>
      <c r="G663" s="67"/>
      <c r="H663" s="67"/>
      <c r="I663" s="138"/>
      <c r="J663" s="138"/>
      <c r="K663" s="79"/>
      <c r="O663" s="188"/>
      <c r="P663" s="188"/>
      <c r="Q663" s="188"/>
    </row>
    <row r="664" spans="1:17" x14ac:dyDescent="0.25">
      <c r="A664" s="167"/>
      <c r="B664" s="10"/>
      <c r="C664" s="167"/>
      <c r="D664" s="13"/>
      <c r="E664" s="165"/>
      <c r="I664" s="138"/>
      <c r="J664" s="138"/>
    </row>
    <row r="665" spans="1:17" x14ac:dyDescent="0.25">
      <c r="A665" s="144"/>
      <c r="B665" s="145" t="s">
        <v>20</v>
      </c>
      <c r="C665" s="144" t="s">
        <v>21</v>
      </c>
      <c r="D665" s="144" t="s">
        <v>21</v>
      </c>
      <c r="E665" s="146">
        <f>SUM(E662:E664)</f>
        <v>0</v>
      </c>
      <c r="I665" s="135">
        <f>SUM(I662:I664)</f>
        <v>0</v>
      </c>
      <c r="J665" s="135">
        <f>SUM(J662:J664)</f>
        <v>0</v>
      </c>
    </row>
    <row r="666" spans="1:17" x14ac:dyDescent="0.25">
      <c r="A666" s="30"/>
      <c r="B666" s="31"/>
      <c r="C666" s="30"/>
      <c r="D666" s="30"/>
      <c r="E666" s="30"/>
      <c r="F666" s="30"/>
    </row>
    <row r="667" spans="1:17" x14ac:dyDescent="0.25">
      <c r="A667" s="860" t="s">
        <v>118</v>
      </c>
      <c r="B667" s="860"/>
      <c r="C667" s="860"/>
      <c r="D667" s="860"/>
      <c r="E667" s="860"/>
      <c r="F667" s="860"/>
      <c r="G667" s="860"/>
      <c r="H667" s="860"/>
      <c r="I667" s="860"/>
      <c r="J667" s="860"/>
    </row>
    <row r="668" spans="1:17" x14ac:dyDescent="0.25">
      <c r="A668" s="30"/>
      <c r="B668" s="11"/>
      <c r="C668" s="17"/>
      <c r="D668" s="17"/>
      <c r="E668" s="17"/>
      <c r="F668" s="17"/>
      <c r="I668" s="850" t="s">
        <v>172</v>
      </c>
      <c r="J668" s="850"/>
    </row>
    <row r="669" spans="1:17" ht="56.25" x14ac:dyDescent="0.25">
      <c r="A669" s="167" t="s">
        <v>24</v>
      </c>
      <c r="B669" s="167" t="s">
        <v>14</v>
      </c>
      <c r="C669" s="167" t="s">
        <v>74</v>
      </c>
      <c r="D669" s="167" t="s">
        <v>117</v>
      </c>
      <c r="F669" s="17"/>
      <c r="I669" s="133" t="s">
        <v>115</v>
      </c>
      <c r="J669" s="133" t="s">
        <v>173</v>
      </c>
      <c r="K669" s="128"/>
    </row>
    <row r="670" spans="1:17" x14ac:dyDescent="0.25">
      <c r="A670" s="113">
        <v>1</v>
      </c>
      <c r="B670" s="113">
        <v>2</v>
      </c>
      <c r="C670" s="113">
        <v>3</v>
      </c>
      <c r="D670" s="113">
        <v>4</v>
      </c>
      <c r="E670" s="78"/>
      <c r="F670" s="1"/>
      <c r="G670" s="78"/>
      <c r="H670" s="78"/>
      <c r="I670" s="138"/>
      <c r="J670" s="138"/>
    </row>
    <row r="671" spans="1:17" x14ac:dyDescent="0.25">
      <c r="A671" s="167"/>
      <c r="B671" s="26"/>
      <c r="C671" s="13"/>
      <c r="D671" s="165"/>
      <c r="F671" s="17"/>
      <c r="I671" s="138"/>
      <c r="J671" s="138"/>
    </row>
    <row r="672" spans="1:17" s="78" customFormat="1" x14ac:dyDescent="0.25">
      <c r="A672" s="167"/>
      <c r="B672" s="10"/>
      <c r="C672" s="13"/>
      <c r="D672" s="165"/>
      <c r="E672" s="67"/>
      <c r="F672" s="17"/>
      <c r="G672" s="67"/>
      <c r="H672" s="67"/>
      <c r="I672" s="138"/>
      <c r="J672" s="138"/>
      <c r="K672" s="79"/>
      <c r="O672" s="188"/>
      <c r="P672" s="188"/>
      <c r="Q672" s="188"/>
    </row>
    <row r="673" spans="1:17" x14ac:dyDescent="0.25">
      <c r="A673" s="167"/>
      <c r="B673" s="10"/>
      <c r="C673" s="13"/>
      <c r="D673" s="165"/>
      <c r="F673" s="17"/>
      <c r="I673" s="138"/>
      <c r="J673" s="138"/>
    </row>
    <row r="674" spans="1:17" x14ac:dyDescent="0.25">
      <c r="A674" s="144"/>
      <c r="B674" s="145" t="s">
        <v>20</v>
      </c>
      <c r="C674" s="144" t="s">
        <v>21</v>
      </c>
      <c r="D674" s="146">
        <f>SUM(D671:D673)</f>
        <v>0</v>
      </c>
      <c r="F674" s="17"/>
      <c r="I674" s="135">
        <f>SUM(I671:I673)</f>
        <v>0</v>
      </c>
      <c r="J674" s="135">
        <f>SUM(J671:J673)</f>
        <v>0</v>
      </c>
    </row>
    <row r="675" spans="1:17" x14ac:dyDescent="0.25">
      <c r="A675" s="30"/>
      <c r="B675" s="31"/>
      <c r="C675" s="30"/>
      <c r="D675" s="30"/>
      <c r="E675" s="30"/>
      <c r="F675" s="30"/>
    </row>
    <row r="676" spans="1:17" x14ac:dyDescent="0.25">
      <c r="A676" s="860" t="s">
        <v>141</v>
      </c>
      <c r="B676" s="860"/>
      <c r="C676" s="860"/>
      <c r="D676" s="860"/>
      <c r="E676" s="860"/>
      <c r="F676" s="860"/>
      <c r="G676" s="860"/>
      <c r="H676" s="860"/>
      <c r="I676" s="860"/>
      <c r="J676" s="860"/>
    </row>
    <row r="677" spans="1:17" x14ac:dyDescent="0.25">
      <c r="A677" s="30"/>
      <c r="B677" s="11"/>
      <c r="C677" s="17"/>
      <c r="D677" s="17"/>
      <c r="E677" s="17"/>
      <c r="F677" s="17"/>
      <c r="I677" s="850" t="s">
        <v>172</v>
      </c>
      <c r="J677" s="850"/>
    </row>
    <row r="678" spans="1:17" ht="56.25" x14ac:dyDescent="0.25">
      <c r="A678" s="167" t="s">
        <v>24</v>
      </c>
      <c r="B678" s="167" t="s">
        <v>14</v>
      </c>
      <c r="C678" s="167" t="s">
        <v>74</v>
      </c>
      <c r="D678" s="167" t="s">
        <v>117</v>
      </c>
      <c r="F678" s="17"/>
      <c r="I678" s="133" t="s">
        <v>115</v>
      </c>
      <c r="J678" s="133" t="s">
        <v>173</v>
      </c>
      <c r="K678" s="128"/>
    </row>
    <row r="679" spans="1:17" x14ac:dyDescent="0.25">
      <c r="A679" s="113">
        <v>1</v>
      </c>
      <c r="B679" s="113">
        <v>2</v>
      </c>
      <c r="C679" s="113">
        <v>3</v>
      </c>
      <c r="D679" s="113">
        <v>4</v>
      </c>
      <c r="E679" s="78"/>
      <c r="F679" s="1"/>
      <c r="G679" s="78"/>
      <c r="H679" s="78"/>
      <c r="I679" s="138"/>
      <c r="J679" s="138"/>
    </row>
    <row r="680" spans="1:17" x14ac:dyDescent="0.25">
      <c r="A680" s="167"/>
      <c r="B680" s="26"/>
      <c r="C680" s="13"/>
      <c r="D680" s="165"/>
      <c r="F680" s="17"/>
      <c r="I680" s="138"/>
      <c r="J680" s="138"/>
    </row>
    <row r="681" spans="1:17" s="78" customFormat="1" x14ac:dyDescent="0.25">
      <c r="A681" s="167"/>
      <c r="B681" s="10"/>
      <c r="C681" s="13"/>
      <c r="D681" s="165"/>
      <c r="E681" s="67"/>
      <c r="F681" s="17"/>
      <c r="G681" s="67"/>
      <c r="H681" s="67"/>
      <c r="I681" s="138"/>
      <c r="J681" s="138"/>
      <c r="K681" s="79"/>
      <c r="O681" s="188"/>
      <c r="P681" s="188"/>
      <c r="Q681" s="188"/>
    </row>
    <row r="682" spans="1:17" x14ac:dyDescent="0.25">
      <c r="A682" s="167"/>
      <c r="B682" s="10"/>
      <c r="C682" s="13"/>
      <c r="D682" s="165"/>
      <c r="F682" s="17"/>
      <c r="I682" s="138"/>
      <c r="J682" s="138"/>
    </row>
    <row r="683" spans="1:17" x14ac:dyDescent="0.25">
      <c r="A683" s="144"/>
      <c r="B683" s="145" t="s">
        <v>20</v>
      </c>
      <c r="C683" s="144" t="s">
        <v>21</v>
      </c>
      <c r="D683" s="146">
        <f>SUM(D680:D682)</f>
        <v>0</v>
      </c>
      <c r="F683" s="17"/>
      <c r="I683" s="135">
        <f>SUM(I680:I682)</f>
        <v>0</v>
      </c>
      <c r="J683" s="135">
        <f>SUM(J680:J682)</f>
        <v>0</v>
      </c>
    </row>
    <row r="684" spans="1:17" x14ac:dyDescent="0.25">
      <c r="A684" s="30"/>
      <c r="B684" s="31"/>
      <c r="C684" s="30"/>
      <c r="D684" s="30"/>
      <c r="E684" s="30"/>
      <c r="F684" s="30"/>
    </row>
    <row r="685" spans="1:17" x14ac:dyDescent="0.25">
      <c r="A685" s="861" t="s">
        <v>169</v>
      </c>
      <c r="B685" s="861"/>
      <c r="C685" s="861"/>
      <c r="D685" s="861"/>
      <c r="E685" s="861"/>
      <c r="F685" s="861"/>
      <c r="G685" s="861"/>
      <c r="H685" s="861"/>
      <c r="I685" s="861"/>
      <c r="J685" s="861"/>
    </row>
    <row r="686" spans="1:17" x14ac:dyDescent="0.25">
      <c r="A686" s="862"/>
      <c r="B686" s="862"/>
      <c r="C686" s="862"/>
      <c r="D686" s="862"/>
      <c r="E686" s="862"/>
      <c r="F686" s="862"/>
      <c r="I686" s="850" t="s">
        <v>172</v>
      </c>
      <c r="J686" s="850"/>
    </row>
    <row r="687" spans="1:17" ht="56.25" x14ac:dyDescent="0.25">
      <c r="A687" s="167" t="s">
        <v>24</v>
      </c>
      <c r="B687" s="167" t="s">
        <v>14</v>
      </c>
      <c r="C687" s="167" t="s">
        <v>78</v>
      </c>
      <c r="D687" s="167" t="s">
        <v>27</v>
      </c>
      <c r="E687" s="167" t="s">
        <v>79</v>
      </c>
      <c r="F687" s="167" t="s">
        <v>7</v>
      </c>
      <c r="I687" s="133" t="s">
        <v>115</v>
      </c>
      <c r="J687" s="133" t="s">
        <v>173</v>
      </c>
      <c r="K687" s="81"/>
    </row>
    <row r="688" spans="1:17" x14ac:dyDescent="0.25">
      <c r="A688" s="113">
        <v>1</v>
      </c>
      <c r="B688" s="113">
        <v>2</v>
      </c>
      <c r="C688" s="113">
        <v>3</v>
      </c>
      <c r="D688" s="113">
        <v>4</v>
      </c>
      <c r="E688" s="113">
        <v>5</v>
      </c>
      <c r="F688" s="113">
        <v>6</v>
      </c>
      <c r="G688" s="78"/>
      <c r="H688" s="78"/>
      <c r="I688" s="138"/>
      <c r="J688" s="138"/>
    </row>
    <row r="689" spans="1:17" x14ac:dyDescent="0.25">
      <c r="A689" s="167">
        <v>1</v>
      </c>
      <c r="B689" s="10"/>
      <c r="C689" s="167"/>
      <c r="D689" s="167"/>
      <c r="E689" s="165" t="e">
        <f>F689/D689</f>
        <v>#DIV/0!</v>
      </c>
      <c r="F689" s="165"/>
      <c r="I689" s="138"/>
      <c r="J689" s="138"/>
    </row>
    <row r="690" spans="1:17" s="78" customFormat="1" x14ac:dyDescent="0.25">
      <c r="A690" s="167">
        <v>2</v>
      </c>
      <c r="B690" s="10"/>
      <c r="C690" s="14"/>
      <c r="D690" s="14"/>
      <c r="E690" s="165" t="e">
        <f t="shared" ref="E690:E691" si="13">F690/D690</f>
        <v>#DIV/0!</v>
      </c>
      <c r="F690" s="165"/>
      <c r="G690" s="67"/>
      <c r="H690" s="67"/>
      <c r="I690" s="138"/>
      <c r="J690" s="138"/>
      <c r="K690" s="79"/>
      <c r="O690" s="188"/>
      <c r="P690" s="188"/>
      <c r="Q690" s="188"/>
    </row>
    <row r="691" spans="1:17" x14ac:dyDescent="0.25">
      <c r="A691" s="167">
        <v>3</v>
      </c>
      <c r="B691" s="10"/>
      <c r="C691" s="167"/>
      <c r="D691" s="167"/>
      <c r="E691" s="165" t="e">
        <f t="shared" si="13"/>
        <v>#DIV/0!</v>
      </c>
      <c r="F691" s="165"/>
      <c r="I691" s="138"/>
      <c r="J691" s="138"/>
    </row>
    <row r="692" spans="1:17" x14ac:dyDescent="0.25">
      <c r="A692" s="144"/>
      <c r="B692" s="145" t="s">
        <v>20</v>
      </c>
      <c r="C692" s="144" t="s">
        <v>21</v>
      </c>
      <c r="D692" s="144" t="s">
        <v>21</v>
      </c>
      <c r="E692" s="144" t="s">
        <v>21</v>
      </c>
      <c r="F692" s="146">
        <f>F691+F690+F689</f>
        <v>0</v>
      </c>
      <c r="I692" s="135">
        <f>SUM(I689:I691)</f>
        <v>0</v>
      </c>
      <c r="J692" s="135">
        <f>SUM(J689:J691)</f>
        <v>0</v>
      </c>
    </row>
    <row r="693" spans="1:17" x14ac:dyDescent="0.25">
      <c r="A693" s="30"/>
      <c r="B693" s="31"/>
      <c r="C693" s="30"/>
      <c r="D693" s="30"/>
      <c r="E693" s="30"/>
      <c r="F693" s="30"/>
    </row>
    <row r="694" spans="1:17" x14ac:dyDescent="0.25">
      <c r="A694" s="30"/>
      <c r="B694" s="31"/>
      <c r="C694" s="30"/>
      <c r="D694" s="30"/>
      <c r="E694" s="30"/>
      <c r="F694" s="30"/>
    </row>
    <row r="695" spans="1:17" ht="30.75" customHeight="1" x14ac:dyDescent="0.25">
      <c r="A695" s="863" t="s">
        <v>181</v>
      </c>
      <c r="B695" s="863"/>
      <c r="C695" s="863"/>
      <c r="D695" s="863"/>
      <c r="E695" s="863"/>
      <c r="F695" s="863"/>
      <c r="G695" s="863"/>
      <c r="H695" s="863"/>
      <c r="I695" s="863"/>
      <c r="J695" s="863"/>
    </row>
    <row r="696" spans="1:17" x14ac:dyDescent="0.25">
      <c r="A696" s="30"/>
      <c r="B696" s="31"/>
      <c r="C696" s="30"/>
      <c r="D696" s="30"/>
      <c r="E696" s="30"/>
      <c r="F696" s="30"/>
    </row>
    <row r="697" spans="1:17" x14ac:dyDescent="0.25">
      <c r="A697" s="865" t="s">
        <v>142</v>
      </c>
      <c r="B697" s="865"/>
      <c r="C697" s="865"/>
      <c r="D697" s="865"/>
      <c r="E697" s="865"/>
      <c r="F697" s="865"/>
      <c r="G697" s="865"/>
      <c r="H697" s="865"/>
      <c r="I697" s="865"/>
      <c r="J697" s="865"/>
      <c r="K697" s="123"/>
    </row>
    <row r="698" spans="1:17" x14ac:dyDescent="0.25">
      <c r="A698" s="166"/>
      <c r="B698" s="34"/>
      <c r="C698" s="166"/>
      <c r="D698" s="166"/>
      <c r="E698" s="166"/>
      <c r="F698" s="166"/>
      <c r="I698" s="850" t="s">
        <v>172</v>
      </c>
      <c r="J698" s="850"/>
    </row>
    <row r="699" spans="1:17" ht="56.25" x14ac:dyDescent="0.25">
      <c r="A699" s="167" t="s">
        <v>24</v>
      </c>
      <c r="B699" s="167" t="s">
        <v>14</v>
      </c>
      <c r="C699" s="167" t="s">
        <v>65</v>
      </c>
      <c r="D699" s="167" t="s">
        <v>59</v>
      </c>
      <c r="E699" s="167" t="s">
        <v>60</v>
      </c>
      <c r="F699" s="167" t="s">
        <v>159</v>
      </c>
      <c r="I699" s="133" t="s">
        <v>115</v>
      </c>
      <c r="J699" s="133" t="s">
        <v>173</v>
      </c>
      <c r="K699" s="122"/>
    </row>
    <row r="700" spans="1:17" x14ac:dyDescent="0.25">
      <c r="A700" s="113">
        <v>1</v>
      </c>
      <c r="B700" s="113">
        <v>2</v>
      </c>
      <c r="C700" s="113">
        <v>3</v>
      </c>
      <c r="D700" s="113">
        <v>4</v>
      </c>
      <c r="E700" s="113">
        <v>5</v>
      </c>
      <c r="F700" s="113">
        <v>6</v>
      </c>
      <c r="G700" s="78"/>
      <c r="H700" s="78"/>
      <c r="I700" s="138"/>
      <c r="J700" s="138"/>
    </row>
    <row r="701" spans="1:17" x14ac:dyDescent="0.25">
      <c r="A701" s="167">
        <v>1</v>
      </c>
      <c r="B701" s="10" t="s">
        <v>61</v>
      </c>
      <c r="C701" s="167"/>
      <c r="D701" s="167"/>
      <c r="E701" s="165" t="e">
        <f>F701/D701/C701</f>
        <v>#DIV/0!</v>
      </c>
      <c r="F701" s="165"/>
      <c r="I701" s="138"/>
      <c r="J701" s="138"/>
    </row>
    <row r="702" spans="1:17" s="78" customFormat="1" ht="69.75" x14ac:dyDescent="0.25">
      <c r="A702" s="167">
        <v>2</v>
      </c>
      <c r="B702" s="10" t="s">
        <v>62</v>
      </c>
      <c r="C702" s="167"/>
      <c r="D702" s="167"/>
      <c r="E702" s="165" t="e">
        <f t="shared" ref="E702:E706" si="14">F702/D702/C702</f>
        <v>#DIV/0!</v>
      </c>
      <c r="F702" s="165"/>
      <c r="G702" s="67"/>
      <c r="H702" s="67"/>
      <c r="I702" s="138"/>
      <c r="J702" s="138"/>
      <c r="K702" s="79"/>
      <c r="O702" s="188"/>
      <c r="P702" s="188"/>
      <c r="Q702" s="188"/>
    </row>
    <row r="703" spans="1:17" ht="69.75" x14ac:dyDescent="0.25">
      <c r="A703" s="167">
        <v>3</v>
      </c>
      <c r="B703" s="10" t="s">
        <v>63</v>
      </c>
      <c r="C703" s="167"/>
      <c r="D703" s="167"/>
      <c r="E703" s="165" t="e">
        <f t="shared" si="14"/>
        <v>#DIV/0!</v>
      </c>
      <c r="F703" s="165"/>
      <c r="I703" s="138"/>
      <c r="J703" s="138"/>
    </row>
    <row r="704" spans="1:17" x14ac:dyDescent="0.25">
      <c r="A704" s="167">
        <v>4</v>
      </c>
      <c r="B704" s="10" t="s">
        <v>64</v>
      </c>
      <c r="C704" s="167"/>
      <c r="D704" s="167"/>
      <c r="E704" s="165" t="e">
        <f t="shared" si="14"/>
        <v>#DIV/0!</v>
      </c>
      <c r="F704" s="165"/>
      <c r="I704" s="140"/>
      <c r="J704" s="140"/>
    </row>
    <row r="705" spans="1:17" ht="116.25" x14ac:dyDescent="0.25">
      <c r="A705" s="167">
        <v>5</v>
      </c>
      <c r="B705" s="10" t="s">
        <v>90</v>
      </c>
      <c r="C705" s="167"/>
      <c r="D705" s="167"/>
      <c r="E705" s="165" t="e">
        <f t="shared" si="14"/>
        <v>#DIV/0!</v>
      </c>
      <c r="F705" s="165"/>
      <c r="I705" s="138"/>
      <c r="J705" s="138"/>
    </row>
    <row r="706" spans="1:17" x14ac:dyDescent="0.25">
      <c r="A706" s="167">
        <v>6</v>
      </c>
      <c r="B706" s="10" t="s">
        <v>91</v>
      </c>
      <c r="C706" s="167"/>
      <c r="D706" s="167"/>
      <c r="E706" s="165" t="e">
        <f t="shared" si="14"/>
        <v>#DIV/0!</v>
      </c>
      <c r="F706" s="165"/>
      <c r="I706" s="138"/>
      <c r="J706" s="138"/>
    </row>
    <row r="707" spans="1:17" x14ac:dyDescent="0.25">
      <c r="A707" s="144"/>
      <c r="B707" s="145" t="s">
        <v>20</v>
      </c>
      <c r="C707" s="144" t="s">
        <v>21</v>
      </c>
      <c r="D707" s="144" t="s">
        <v>21</v>
      </c>
      <c r="E707" s="144" t="s">
        <v>21</v>
      </c>
      <c r="F707" s="146">
        <f>F706+F705+F704+F703+F702+F701</f>
        <v>0</v>
      </c>
      <c r="I707" s="135">
        <f>SUM(I701:I706)</f>
        <v>0</v>
      </c>
      <c r="J707" s="135">
        <f>SUM(J701:J706)</f>
        <v>0</v>
      </c>
    </row>
    <row r="708" spans="1:17" x14ac:dyDescent="0.25">
      <c r="A708" s="17"/>
      <c r="B708" s="11"/>
      <c r="C708" s="17"/>
      <c r="D708" s="17"/>
      <c r="E708" s="17"/>
      <c r="F708" s="17"/>
    </row>
    <row r="709" spans="1:17" x14ac:dyDescent="0.25">
      <c r="A709" s="865" t="s">
        <v>143</v>
      </c>
      <c r="B709" s="865"/>
      <c r="C709" s="865"/>
      <c r="D709" s="865"/>
      <c r="E709" s="865"/>
      <c r="F709" s="865"/>
      <c r="G709" s="865"/>
      <c r="H709" s="865"/>
      <c r="I709" s="865"/>
      <c r="J709" s="865"/>
    </row>
    <row r="710" spans="1:17" x14ac:dyDescent="0.25">
      <c r="A710" s="163"/>
      <c r="B710" s="24"/>
      <c r="C710" s="163"/>
      <c r="D710" s="163"/>
      <c r="E710" s="163"/>
      <c r="F710" s="17"/>
      <c r="I710" s="850" t="s">
        <v>172</v>
      </c>
      <c r="J710" s="850"/>
    </row>
    <row r="711" spans="1:17" ht="56.25" x14ac:dyDescent="0.25">
      <c r="A711" s="167" t="s">
        <v>24</v>
      </c>
      <c r="B711" s="167" t="s">
        <v>14</v>
      </c>
      <c r="C711" s="167" t="s">
        <v>66</v>
      </c>
      <c r="D711" s="167" t="s">
        <v>145</v>
      </c>
      <c r="E711" s="169" t="s">
        <v>107</v>
      </c>
      <c r="F711" s="167" t="s">
        <v>144</v>
      </c>
      <c r="I711" s="133" t="s">
        <v>115</v>
      </c>
      <c r="J711" s="133" t="s">
        <v>173</v>
      </c>
      <c r="K711" s="122"/>
    </row>
    <row r="712" spans="1:17" x14ac:dyDescent="0.25">
      <c r="A712" s="113">
        <v>1</v>
      </c>
      <c r="B712" s="113">
        <v>2</v>
      </c>
      <c r="C712" s="113">
        <v>3</v>
      </c>
      <c r="D712" s="113">
        <v>4</v>
      </c>
      <c r="E712" s="1">
        <v>5</v>
      </c>
      <c r="F712" s="113">
        <v>6</v>
      </c>
      <c r="G712" s="78"/>
      <c r="H712" s="78"/>
      <c r="I712" s="132"/>
      <c r="J712" s="132"/>
    </row>
    <row r="713" spans="1:17" ht="46.5" x14ac:dyDescent="0.25">
      <c r="A713" s="167">
        <v>1</v>
      </c>
      <c r="B713" s="10" t="s">
        <v>87</v>
      </c>
      <c r="C713" s="167"/>
      <c r="D713" s="165" t="e">
        <f>F713/C713</f>
        <v>#DIV/0!</v>
      </c>
      <c r="E713" s="169" t="s">
        <v>12</v>
      </c>
      <c r="F713" s="165"/>
      <c r="I713" s="138"/>
      <c r="J713" s="138"/>
    </row>
    <row r="714" spans="1:17" s="78" customFormat="1" ht="46.5" x14ac:dyDescent="0.25">
      <c r="A714" s="167">
        <v>2</v>
      </c>
      <c r="B714" s="10" t="s">
        <v>198</v>
      </c>
      <c r="C714" s="167" t="s">
        <v>12</v>
      </c>
      <c r="D714" s="165"/>
      <c r="E714" s="169" t="e">
        <f>F714/D714</f>
        <v>#DIV/0!</v>
      </c>
      <c r="F714" s="165"/>
      <c r="G714" s="67"/>
      <c r="H714" s="67"/>
      <c r="I714" s="138"/>
      <c r="J714" s="138"/>
      <c r="K714" s="79"/>
      <c r="O714" s="188"/>
      <c r="P714" s="188"/>
      <c r="Q714" s="188"/>
    </row>
    <row r="715" spans="1:17" x14ac:dyDescent="0.25">
      <c r="A715" s="144"/>
      <c r="B715" s="145" t="s">
        <v>20</v>
      </c>
      <c r="C715" s="144" t="s">
        <v>12</v>
      </c>
      <c r="D715" s="144" t="s">
        <v>12</v>
      </c>
      <c r="E715" s="144" t="s">
        <v>12</v>
      </c>
      <c r="F715" s="146">
        <f>F713+F714</f>
        <v>0</v>
      </c>
      <c r="I715" s="131">
        <f>SUM(I713:I714)</f>
        <v>0</v>
      </c>
      <c r="J715" s="131">
        <f>SUM(J713:J714)</f>
        <v>0</v>
      </c>
    </row>
    <row r="716" spans="1:17" x14ac:dyDescent="0.25">
      <c r="A716" s="17"/>
      <c r="B716" s="11"/>
      <c r="C716" s="17"/>
      <c r="D716" s="17"/>
      <c r="E716" s="17"/>
      <c r="F716" s="17"/>
    </row>
    <row r="717" spans="1:17" x14ac:dyDescent="0.25">
      <c r="A717" s="861" t="s">
        <v>146</v>
      </c>
      <c r="B717" s="861"/>
      <c r="C717" s="861"/>
      <c r="D717" s="861"/>
      <c r="E717" s="861"/>
      <c r="F717" s="861"/>
      <c r="G717" s="861"/>
      <c r="H717" s="861"/>
      <c r="I717" s="861"/>
      <c r="J717" s="861"/>
    </row>
    <row r="718" spans="1:17" x14ac:dyDescent="0.25">
      <c r="A718" s="172"/>
      <c r="B718" s="172"/>
      <c r="C718" s="172"/>
      <c r="D718" s="172"/>
      <c r="E718" s="172"/>
      <c r="F718" s="172"/>
      <c r="G718" s="172"/>
      <c r="H718" s="172"/>
      <c r="I718" s="850" t="s">
        <v>172</v>
      </c>
      <c r="J718" s="850"/>
    </row>
    <row r="719" spans="1:17" s="17" customFormat="1" ht="56.25" x14ac:dyDescent="0.25">
      <c r="A719" s="167" t="s">
        <v>24</v>
      </c>
      <c r="B719" s="167" t="s">
        <v>0</v>
      </c>
      <c r="C719" s="167" t="s">
        <v>69</v>
      </c>
      <c r="D719" s="167" t="s">
        <v>67</v>
      </c>
      <c r="E719" s="167" t="s">
        <v>70</v>
      </c>
      <c r="F719" s="167" t="s">
        <v>7</v>
      </c>
      <c r="I719" s="133" t="s">
        <v>115</v>
      </c>
      <c r="J719" s="133" t="s">
        <v>173</v>
      </c>
      <c r="K719" s="81"/>
      <c r="O719" s="20"/>
      <c r="P719" s="20"/>
      <c r="Q719" s="20"/>
    </row>
    <row r="720" spans="1:17" s="17" customFormat="1" x14ac:dyDescent="0.25">
      <c r="A720" s="113">
        <v>1</v>
      </c>
      <c r="B720" s="113">
        <v>2</v>
      </c>
      <c r="C720" s="113">
        <v>4</v>
      </c>
      <c r="D720" s="113">
        <v>5</v>
      </c>
      <c r="E720" s="113">
        <v>6</v>
      </c>
      <c r="F720" s="113">
        <v>7</v>
      </c>
      <c r="G720" s="1"/>
      <c r="H720" s="1"/>
      <c r="I720" s="135"/>
      <c r="J720" s="135"/>
      <c r="K720" s="19"/>
      <c r="O720" s="20"/>
      <c r="P720" s="20"/>
      <c r="Q720" s="20"/>
    </row>
    <row r="721" spans="1:17" s="17" customFormat="1" x14ac:dyDescent="0.25">
      <c r="A721" s="167">
        <v>1</v>
      </c>
      <c r="B721" s="10" t="s">
        <v>92</v>
      </c>
      <c r="C721" s="165" t="e">
        <f>F721/D721</f>
        <v>#DIV/0!</v>
      </c>
      <c r="D721" s="165"/>
      <c r="E721" s="165"/>
      <c r="F721" s="165"/>
      <c r="I721" s="138"/>
      <c r="J721" s="138"/>
      <c r="K721" s="19"/>
      <c r="O721" s="20"/>
      <c r="P721" s="20"/>
      <c r="Q721" s="20"/>
    </row>
    <row r="722" spans="1:17" s="1" customFormat="1" x14ac:dyDescent="0.25">
      <c r="A722" s="167">
        <v>2</v>
      </c>
      <c r="B722" s="10" t="s">
        <v>68</v>
      </c>
      <c r="C722" s="165" t="e">
        <f t="shared" ref="C722:C725" si="15">F722/D722</f>
        <v>#DIV/0!</v>
      </c>
      <c r="D722" s="165"/>
      <c r="E722" s="165"/>
      <c r="F722" s="165"/>
      <c r="G722" s="17"/>
      <c r="H722" s="17"/>
      <c r="I722" s="138"/>
      <c r="J722" s="138"/>
      <c r="K722" s="104"/>
      <c r="O722" s="191"/>
      <c r="P722" s="191"/>
      <c r="Q722" s="191"/>
    </row>
    <row r="723" spans="1:17" s="17" customFormat="1" x14ac:dyDescent="0.25">
      <c r="A723" s="167">
        <v>3</v>
      </c>
      <c r="B723" s="10" t="s">
        <v>93</v>
      </c>
      <c r="C723" s="165" t="e">
        <f t="shared" si="15"/>
        <v>#DIV/0!</v>
      </c>
      <c r="D723" s="165"/>
      <c r="E723" s="165"/>
      <c r="F723" s="165"/>
      <c r="I723" s="138"/>
      <c r="J723" s="138"/>
      <c r="K723" s="19"/>
      <c r="O723" s="20"/>
      <c r="P723" s="20"/>
      <c r="Q723" s="20"/>
    </row>
    <row r="724" spans="1:17" s="17" customFormat="1" x14ac:dyDescent="0.25">
      <c r="A724" s="167">
        <v>4</v>
      </c>
      <c r="B724" s="10" t="s">
        <v>94</v>
      </c>
      <c r="C724" s="165" t="e">
        <f t="shared" si="15"/>
        <v>#DIV/0!</v>
      </c>
      <c r="D724" s="165"/>
      <c r="E724" s="165"/>
      <c r="F724" s="165"/>
      <c r="I724" s="138"/>
      <c r="J724" s="138"/>
      <c r="K724" s="19"/>
      <c r="O724" s="20"/>
      <c r="P724" s="20"/>
      <c r="Q724" s="20"/>
    </row>
    <row r="725" spans="1:17" s="17" customFormat="1" x14ac:dyDescent="0.25">
      <c r="A725" s="167">
        <v>5</v>
      </c>
      <c r="B725" s="10" t="s">
        <v>192</v>
      </c>
      <c r="C725" s="165" t="e">
        <f t="shared" si="15"/>
        <v>#DIV/0!</v>
      </c>
      <c r="D725" s="165"/>
      <c r="E725" s="165"/>
      <c r="F725" s="165"/>
      <c r="I725" s="138"/>
      <c r="J725" s="138"/>
      <c r="K725" s="19"/>
      <c r="O725" s="20"/>
      <c r="P725" s="20"/>
      <c r="Q725" s="20"/>
    </row>
    <row r="726" spans="1:17" s="17" customFormat="1" x14ac:dyDescent="0.25">
      <c r="A726" s="144"/>
      <c r="B726" s="145" t="s">
        <v>20</v>
      </c>
      <c r="C726" s="144" t="s">
        <v>21</v>
      </c>
      <c r="D726" s="144" t="s">
        <v>21</v>
      </c>
      <c r="E726" s="144" t="s">
        <v>21</v>
      </c>
      <c r="F726" s="146">
        <f>SUM(F721:F725)</f>
        <v>0</v>
      </c>
      <c r="I726" s="135">
        <f>SUM(I721:I725)</f>
        <v>0</v>
      </c>
      <c r="J726" s="135">
        <f>SUM(J721:J725)</f>
        <v>0</v>
      </c>
      <c r="K726" s="19"/>
      <c r="O726" s="20"/>
      <c r="P726" s="20"/>
      <c r="Q726" s="20"/>
    </row>
    <row r="727" spans="1:17" s="17" customFormat="1" x14ac:dyDescent="0.25">
      <c r="B727" s="11"/>
      <c r="G727" s="67"/>
      <c r="H727" s="67"/>
      <c r="I727" s="67"/>
      <c r="J727" s="67"/>
      <c r="K727" s="19"/>
      <c r="O727" s="20"/>
      <c r="P727" s="20"/>
      <c r="Q727" s="20"/>
    </row>
    <row r="728" spans="1:17" s="17" customFormat="1" x14ac:dyDescent="0.25">
      <c r="A728" s="866" t="s">
        <v>140</v>
      </c>
      <c r="B728" s="866"/>
      <c r="C728" s="866"/>
      <c r="D728" s="866"/>
      <c r="E728" s="866"/>
      <c r="F728" s="866"/>
      <c r="G728" s="866"/>
      <c r="H728" s="866"/>
      <c r="I728" s="866"/>
      <c r="J728" s="866"/>
      <c r="K728" s="19"/>
      <c r="O728" s="20"/>
      <c r="P728" s="20"/>
      <c r="Q728" s="20"/>
    </row>
    <row r="729" spans="1:17" x14ac:dyDescent="0.25">
      <c r="A729" s="32"/>
      <c r="B729" s="11"/>
      <c r="C729" s="17"/>
      <c r="D729" s="17"/>
      <c r="E729" s="17"/>
      <c r="F729" s="17"/>
      <c r="I729" s="850" t="s">
        <v>172</v>
      </c>
      <c r="J729" s="850"/>
    </row>
    <row r="730" spans="1:17" ht="56.25" x14ac:dyDescent="0.25">
      <c r="A730" s="167" t="s">
        <v>24</v>
      </c>
      <c r="B730" s="167" t="s">
        <v>14</v>
      </c>
      <c r="C730" s="167" t="s">
        <v>71</v>
      </c>
      <c r="D730" s="167" t="s">
        <v>72</v>
      </c>
      <c r="E730" s="167" t="s">
        <v>147</v>
      </c>
      <c r="I730" s="133" t="s">
        <v>115</v>
      </c>
      <c r="J730" s="133" t="s">
        <v>173</v>
      </c>
      <c r="K730" s="127"/>
    </row>
    <row r="731" spans="1:17" x14ac:dyDescent="0.25">
      <c r="A731" s="113">
        <v>1</v>
      </c>
      <c r="B731" s="113">
        <v>2</v>
      </c>
      <c r="C731" s="113">
        <v>3</v>
      </c>
      <c r="D731" s="113">
        <v>4</v>
      </c>
      <c r="E731" s="113">
        <v>5</v>
      </c>
      <c r="F731" s="78"/>
      <c r="G731" s="78"/>
      <c r="H731" s="78"/>
      <c r="I731" s="135"/>
      <c r="J731" s="135"/>
    </row>
    <row r="732" spans="1:17" x14ac:dyDescent="0.25">
      <c r="A732" s="167">
        <v>1</v>
      </c>
      <c r="B732" s="10"/>
      <c r="C732" s="167"/>
      <c r="D732" s="13"/>
      <c r="E732" s="165"/>
      <c r="I732" s="138"/>
      <c r="J732" s="138"/>
    </row>
    <row r="733" spans="1:17" s="78" customFormat="1" x14ac:dyDescent="0.25">
      <c r="A733" s="167">
        <v>2</v>
      </c>
      <c r="B733" s="10"/>
      <c r="C733" s="167"/>
      <c r="D733" s="13"/>
      <c r="E733" s="165"/>
      <c r="F733" s="67"/>
      <c r="G733" s="67"/>
      <c r="H733" s="67"/>
      <c r="I733" s="138"/>
      <c r="J733" s="138"/>
      <c r="K733" s="79"/>
      <c r="O733" s="188"/>
      <c r="P733" s="188"/>
      <c r="Q733" s="188"/>
    </row>
    <row r="734" spans="1:17" x14ac:dyDescent="0.25">
      <c r="A734" s="167">
        <v>3</v>
      </c>
      <c r="B734" s="10"/>
      <c r="C734" s="167"/>
      <c r="D734" s="13"/>
      <c r="E734" s="165"/>
      <c r="I734" s="138"/>
      <c r="J734" s="138"/>
      <c r="P734" s="106"/>
      <c r="Q734" s="195"/>
    </row>
    <row r="735" spans="1:17" x14ac:dyDescent="0.25">
      <c r="A735" s="167">
        <v>4</v>
      </c>
      <c r="B735" s="10"/>
      <c r="C735" s="167"/>
      <c r="D735" s="13"/>
      <c r="E735" s="165"/>
      <c r="I735" s="138"/>
      <c r="J735" s="138"/>
      <c r="P735" s="106"/>
      <c r="Q735" s="195"/>
    </row>
    <row r="736" spans="1:17" x14ac:dyDescent="0.25">
      <c r="A736" s="144"/>
      <c r="B736" s="145" t="s">
        <v>20</v>
      </c>
      <c r="C736" s="144" t="s">
        <v>21</v>
      </c>
      <c r="D736" s="144" t="s">
        <v>21</v>
      </c>
      <c r="E736" s="146">
        <f>SUM(E732:E735)</f>
        <v>0</v>
      </c>
      <c r="I736" s="135">
        <f>SUM(I732:I735)</f>
        <v>0</v>
      </c>
      <c r="J736" s="135">
        <f>SUM(J732:J735)</f>
        <v>0</v>
      </c>
      <c r="P736" s="106"/>
      <c r="Q736" s="195"/>
    </row>
    <row r="737" spans="1:17" x14ac:dyDescent="0.25">
      <c r="A737" s="17"/>
      <c r="B737" s="11"/>
      <c r="C737" s="17"/>
      <c r="D737" s="17"/>
      <c r="E737" s="17"/>
      <c r="F737" s="17"/>
      <c r="P737" s="106"/>
      <c r="Q737" s="195"/>
    </row>
    <row r="738" spans="1:17" x14ac:dyDescent="0.25">
      <c r="A738" s="860" t="s">
        <v>118</v>
      </c>
      <c r="B738" s="860"/>
      <c r="C738" s="860"/>
      <c r="D738" s="860"/>
      <c r="E738" s="860"/>
      <c r="F738" s="860"/>
      <c r="G738" s="860"/>
      <c r="H738" s="860"/>
      <c r="I738" s="860"/>
      <c r="J738" s="860"/>
      <c r="P738" s="106"/>
    </row>
    <row r="739" spans="1:17" x14ac:dyDescent="0.25">
      <c r="A739" s="30"/>
      <c r="B739" s="11"/>
      <c r="C739" s="17"/>
      <c r="D739" s="17"/>
      <c r="E739" s="17"/>
      <c r="F739" s="17"/>
      <c r="P739" s="106"/>
    </row>
    <row r="740" spans="1:17" x14ac:dyDescent="0.25">
      <c r="A740" s="30"/>
      <c r="B740" s="11"/>
      <c r="C740" s="17"/>
      <c r="D740" s="17"/>
      <c r="E740" s="17"/>
      <c r="F740" s="17"/>
      <c r="I740" s="850" t="s">
        <v>172</v>
      </c>
      <c r="J740" s="850"/>
      <c r="K740" s="128"/>
    </row>
    <row r="741" spans="1:17" ht="56.25" x14ac:dyDescent="0.25">
      <c r="A741" s="167" t="s">
        <v>24</v>
      </c>
      <c r="B741" s="167" t="s">
        <v>14</v>
      </c>
      <c r="C741" s="167" t="s">
        <v>74</v>
      </c>
      <c r="D741" s="167" t="s">
        <v>117</v>
      </c>
      <c r="F741" s="17"/>
      <c r="I741" s="133" t="s">
        <v>115</v>
      </c>
      <c r="J741" s="133" t="s">
        <v>173</v>
      </c>
      <c r="P741" s="106"/>
    </row>
    <row r="742" spans="1:17" x14ac:dyDescent="0.25">
      <c r="A742" s="113">
        <v>1</v>
      </c>
      <c r="B742" s="113">
        <v>2</v>
      </c>
      <c r="C742" s="113">
        <v>3</v>
      </c>
      <c r="D742" s="113">
        <v>4</v>
      </c>
      <c r="E742" s="78"/>
      <c r="F742" s="1"/>
      <c r="G742" s="78"/>
      <c r="H742" s="78"/>
      <c r="I742" s="135"/>
      <c r="J742" s="135"/>
      <c r="P742" s="106"/>
    </row>
    <row r="743" spans="1:17" x14ac:dyDescent="0.25">
      <c r="A743" s="167"/>
      <c r="B743" s="15"/>
      <c r="C743" s="13"/>
      <c r="D743" s="245"/>
      <c r="F743" s="17"/>
      <c r="I743" s="138"/>
      <c r="J743" s="138"/>
      <c r="P743" s="106"/>
    </row>
    <row r="744" spans="1:17" s="78" customFormat="1" x14ac:dyDescent="0.25">
      <c r="A744" s="167"/>
      <c r="B744" s="15"/>
      <c r="C744" s="13"/>
      <c r="D744" s="245"/>
      <c r="E744" s="67"/>
      <c r="F744" s="36"/>
      <c r="G744" s="67"/>
      <c r="H744" s="67"/>
      <c r="I744" s="138"/>
      <c r="J744" s="138"/>
      <c r="K744" s="79"/>
      <c r="O744" s="188"/>
      <c r="P744" s="186"/>
      <c r="Q744" s="188"/>
    </row>
    <row r="745" spans="1:17" x14ac:dyDescent="0.25">
      <c r="A745" s="167"/>
      <c r="B745" s="15"/>
      <c r="C745" s="13"/>
      <c r="D745" s="165"/>
      <c r="F745" s="17"/>
      <c r="I745" s="138"/>
      <c r="J745" s="138"/>
      <c r="P745" s="106"/>
      <c r="Q745" s="195"/>
    </row>
    <row r="746" spans="1:17" x14ac:dyDescent="0.25">
      <c r="A746" s="167"/>
      <c r="B746" s="15"/>
      <c r="C746" s="13"/>
      <c r="D746" s="165"/>
      <c r="F746" s="17"/>
      <c r="I746" s="138"/>
      <c r="J746" s="138"/>
      <c r="P746" s="106"/>
      <c r="Q746" s="195"/>
    </row>
    <row r="747" spans="1:17" x14ac:dyDescent="0.25">
      <c r="A747" s="144"/>
      <c r="B747" s="145" t="s">
        <v>20</v>
      </c>
      <c r="C747" s="144" t="s">
        <v>21</v>
      </c>
      <c r="D747" s="146">
        <f>SUM(D743:D746)</f>
        <v>0</v>
      </c>
      <c r="F747" s="17"/>
      <c r="I747" s="135">
        <f>SUM(I743:I746)</f>
        <v>0</v>
      </c>
      <c r="J747" s="135">
        <f>SUM(J743:J746)</f>
        <v>0</v>
      </c>
      <c r="P747" s="106"/>
      <c r="Q747" s="195"/>
    </row>
    <row r="748" spans="1:17" x14ac:dyDescent="0.25">
      <c r="A748" s="35"/>
      <c r="B748" s="11"/>
      <c r="C748" s="17"/>
      <c r="D748" s="17"/>
      <c r="E748" s="17"/>
      <c r="F748" s="17"/>
      <c r="P748" s="106"/>
      <c r="Q748" s="195"/>
    </row>
    <row r="749" spans="1:17" x14ac:dyDescent="0.25">
      <c r="A749" s="864" t="s">
        <v>148</v>
      </c>
      <c r="B749" s="864"/>
      <c r="C749" s="864"/>
      <c r="D749" s="864"/>
      <c r="E749" s="864"/>
      <c r="F749" s="864"/>
      <c r="G749" s="864"/>
      <c r="H749" s="864"/>
      <c r="I749" s="864"/>
      <c r="J749" s="864"/>
      <c r="P749" s="106"/>
    </row>
    <row r="750" spans="1:17" x14ac:dyDescent="0.25">
      <c r="A750" s="30"/>
      <c r="B750" s="11"/>
      <c r="C750" s="17"/>
      <c r="D750" s="17"/>
      <c r="E750" s="17"/>
      <c r="F750" s="17"/>
      <c r="P750" s="106"/>
    </row>
    <row r="751" spans="1:17" x14ac:dyDescent="0.25">
      <c r="A751" s="30"/>
      <c r="B751" s="11"/>
      <c r="C751" s="17"/>
      <c r="D751" s="17"/>
      <c r="E751" s="17"/>
      <c r="F751" s="17"/>
      <c r="I751" s="850" t="s">
        <v>172</v>
      </c>
      <c r="J751" s="850"/>
      <c r="K751" s="129"/>
      <c r="P751" s="106"/>
    </row>
    <row r="752" spans="1:17" ht="56.25" x14ac:dyDescent="0.25">
      <c r="A752" s="167" t="s">
        <v>24</v>
      </c>
      <c r="B752" s="167" t="s">
        <v>14</v>
      </c>
      <c r="C752" s="167" t="s">
        <v>74</v>
      </c>
      <c r="D752" s="167" t="s">
        <v>117</v>
      </c>
      <c r="F752" s="17"/>
      <c r="I752" s="133" t="s">
        <v>115</v>
      </c>
      <c r="J752" s="133" t="s">
        <v>173</v>
      </c>
      <c r="P752" s="106"/>
    </row>
    <row r="753" spans="1:17" x14ac:dyDescent="0.25">
      <c r="A753" s="113">
        <v>1</v>
      </c>
      <c r="B753" s="113">
        <v>2</v>
      </c>
      <c r="C753" s="113">
        <v>3</v>
      </c>
      <c r="D753" s="113">
        <v>4</v>
      </c>
      <c r="E753" s="78"/>
      <c r="F753" s="1"/>
      <c r="G753" s="78"/>
      <c r="H753" s="78"/>
      <c r="I753" s="135"/>
      <c r="J753" s="135"/>
      <c r="P753" s="106"/>
    </row>
    <row r="754" spans="1:17" x14ac:dyDescent="0.25">
      <c r="A754" s="167">
        <v>1</v>
      </c>
      <c r="B754" s="15"/>
      <c r="C754" s="13"/>
      <c r="D754" s="165"/>
      <c r="F754" s="17"/>
      <c r="G754" s="75"/>
      <c r="I754" s="138"/>
      <c r="J754" s="138"/>
      <c r="P754" s="106"/>
    </row>
    <row r="755" spans="1:17" s="78" customFormat="1" x14ac:dyDescent="0.25">
      <c r="A755" s="167">
        <v>2</v>
      </c>
      <c r="B755" s="15"/>
      <c r="C755" s="13"/>
      <c r="D755" s="165"/>
      <c r="E755" s="67"/>
      <c r="F755" s="17"/>
      <c r="G755" s="67"/>
      <c r="H755" s="67"/>
      <c r="I755" s="138"/>
      <c r="J755" s="138"/>
      <c r="K755" s="79"/>
      <c r="O755" s="188"/>
      <c r="P755" s="186"/>
      <c r="Q755" s="188"/>
    </row>
    <row r="756" spans="1:17" x14ac:dyDescent="0.25">
      <c r="A756" s="167"/>
      <c r="B756" s="15"/>
      <c r="C756" s="13"/>
      <c r="D756" s="165"/>
      <c r="F756" s="17"/>
      <c r="I756" s="138"/>
      <c r="J756" s="138"/>
      <c r="P756" s="106"/>
      <c r="Q756" s="195"/>
    </row>
    <row r="757" spans="1:17" x14ac:dyDescent="0.25">
      <c r="A757" s="167"/>
      <c r="B757" s="15"/>
      <c r="C757" s="13"/>
      <c r="D757" s="165"/>
      <c r="F757" s="17"/>
      <c r="I757" s="138"/>
      <c r="J757" s="138"/>
      <c r="P757" s="106"/>
      <c r="Q757" s="195"/>
    </row>
    <row r="758" spans="1:17" x14ac:dyDescent="0.25">
      <c r="A758" s="144"/>
      <c r="B758" s="145" t="s">
        <v>20</v>
      </c>
      <c r="C758" s="144" t="s">
        <v>21</v>
      </c>
      <c r="D758" s="146">
        <f>SUM(D754:D757)</f>
        <v>0</v>
      </c>
      <c r="F758" s="17"/>
      <c r="I758" s="135">
        <f>SUM(I754:I757)</f>
        <v>0</v>
      </c>
      <c r="J758" s="135">
        <f>SUM(J754:J757)</f>
        <v>0</v>
      </c>
      <c r="P758" s="106"/>
      <c r="Q758" s="195"/>
    </row>
    <row r="759" spans="1:17" x14ac:dyDescent="0.25">
      <c r="A759" s="35"/>
      <c r="B759" s="11"/>
      <c r="C759" s="17"/>
      <c r="D759" s="17"/>
      <c r="E759" s="17"/>
      <c r="F759" s="17"/>
      <c r="P759" s="106"/>
      <c r="Q759" s="195"/>
    </row>
    <row r="760" spans="1:17" x14ac:dyDescent="0.25">
      <c r="A760" s="861" t="s">
        <v>150</v>
      </c>
      <c r="B760" s="861"/>
      <c r="C760" s="861"/>
      <c r="D760" s="861"/>
      <c r="E760" s="861"/>
      <c r="F760" s="861"/>
      <c r="G760" s="861"/>
      <c r="H760" s="861"/>
      <c r="I760" s="861"/>
      <c r="J760" s="861"/>
      <c r="P760" s="106"/>
    </row>
    <row r="761" spans="1:17" x14ac:dyDescent="0.25">
      <c r="A761" s="862"/>
      <c r="B761" s="862"/>
      <c r="C761" s="862"/>
      <c r="D761" s="862"/>
      <c r="E761" s="862"/>
      <c r="F761" s="17"/>
      <c r="I761" s="850" t="s">
        <v>172</v>
      </c>
      <c r="J761" s="850"/>
      <c r="P761" s="106"/>
    </row>
    <row r="762" spans="1:17" ht="56.25" x14ac:dyDescent="0.25">
      <c r="A762" s="167" t="s">
        <v>15</v>
      </c>
      <c r="B762" s="167" t="s">
        <v>14</v>
      </c>
      <c r="C762" s="167" t="s">
        <v>27</v>
      </c>
      <c r="D762" s="167" t="s">
        <v>75</v>
      </c>
      <c r="E762" s="167" t="s">
        <v>7</v>
      </c>
      <c r="I762" s="133" t="s">
        <v>115</v>
      </c>
      <c r="J762" s="133" t="s">
        <v>173</v>
      </c>
      <c r="P762" s="106"/>
    </row>
    <row r="763" spans="1:17" x14ac:dyDescent="0.25">
      <c r="A763" s="113">
        <v>1</v>
      </c>
      <c r="B763" s="113">
        <v>2</v>
      </c>
      <c r="C763" s="113">
        <v>3</v>
      </c>
      <c r="D763" s="113">
        <v>4</v>
      </c>
      <c r="E763" s="113">
        <v>5</v>
      </c>
      <c r="F763" s="78"/>
      <c r="G763" s="78"/>
      <c r="H763" s="78"/>
      <c r="I763" s="135"/>
      <c r="J763" s="135"/>
      <c r="P763" s="106"/>
    </row>
    <row r="764" spans="1:17" x14ac:dyDescent="0.25">
      <c r="A764" s="167"/>
      <c r="B764" s="10"/>
      <c r="C764" s="167"/>
      <c r="D764" s="165"/>
      <c r="E764" s="165"/>
      <c r="I764" s="138"/>
      <c r="J764" s="138"/>
      <c r="P764" s="106"/>
    </row>
    <row r="765" spans="1:17" s="78" customFormat="1" x14ac:dyDescent="0.25">
      <c r="A765" s="167"/>
      <c r="B765" s="10"/>
      <c r="C765" s="167"/>
      <c r="D765" s="165"/>
      <c r="E765" s="165"/>
      <c r="F765" s="67"/>
      <c r="G765" s="67"/>
      <c r="H765" s="67"/>
      <c r="I765" s="138"/>
      <c r="J765" s="138"/>
      <c r="K765" s="79"/>
      <c r="O765" s="188"/>
      <c r="P765" s="186"/>
      <c r="Q765" s="188"/>
    </row>
    <row r="766" spans="1:17" x14ac:dyDescent="0.25">
      <c r="A766" s="167"/>
      <c r="B766" s="10"/>
      <c r="C766" s="167"/>
      <c r="D766" s="165"/>
      <c r="E766" s="165"/>
      <c r="I766" s="138"/>
      <c r="J766" s="138"/>
      <c r="P766" s="106"/>
      <c r="Q766" s="195"/>
    </row>
    <row r="767" spans="1:17" x14ac:dyDescent="0.25">
      <c r="A767" s="167"/>
      <c r="B767" s="10"/>
      <c r="C767" s="167"/>
      <c r="D767" s="165"/>
      <c r="E767" s="165"/>
      <c r="I767" s="138"/>
      <c r="J767" s="138"/>
      <c r="P767" s="106"/>
      <c r="Q767" s="195"/>
    </row>
    <row r="768" spans="1:17" x14ac:dyDescent="0.25">
      <c r="A768" s="144"/>
      <c r="B768" s="145" t="s">
        <v>20</v>
      </c>
      <c r="C768" s="144"/>
      <c r="D768" s="144" t="s">
        <v>21</v>
      </c>
      <c r="E768" s="146">
        <f>E767+E764+E765+E766</f>
        <v>0</v>
      </c>
      <c r="I768" s="135">
        <f>SUM(I764:I767)</f>
        <v>0</v>
      </c>
      <c r="J768" s="135">
        <f>SUM(J764:J767)</f>
        <v>0</v>
      </c>
      <c r="P768" s="106"/>
      <c r="Q768" s="195"/>
    </row>
    <row r="769" spans="1:17" x14ac:dyDescent="0.25">
      <c r="A769" s="17"/>
      <c r="B769" s="11"/>
      <c r="C769" s="17"/>
      <c r="D769" s="17"/>
      <c r="E769" s="17"/>
      <c r="F769" s="17"/>
      <c r="P769" s="106"/>
      <c r="Q769" s="195"/>
    </row>
    <row r="770" spans="1:17" x14ac:dyDescent="0.25">
      <c r="A770" s="861" t="s">
        <v>151</v>
      </c>
      <c r="B770" s="861"/>
      <c r="C770" s="861"/>
      <c r="D770" s="861"/>
      <c r="E770" s="861"/>
      <c r="F770" s="861"/>
      <c r="G770" s="861"/>
      <c r="H770" s="861"/>
      <c r="I770" s="861"/>
      <c r="J770" s="861"/>
      <c r="P770" s="106"/>
    </row>
    <row r="771" spans="1:17" x14ac:dyDescent="0.25">
      <c r="A771" s="862"/>
      <c r="B771" s="862"/>
      <c r="C771" s="862"/>
      <c r="D771" s="862"/>
      <c r="E771" s="862"/>
      <c r="F771" s="862"/>
      <c r="I771" s="850" t="s">
        <v>172</v>
      </c>
      <c r="J771" s="850"/>
      <c r="P771" s="106"/>
    </row>
    <row r="772" spans="1:17" ht="56.25" x14ac:dyDescent="0.25">
      <c r="A772" s="167" t="s">
        <v>24</v>
      </c>
      <c r="B772" s="167" t="s">
        <v>14</v>
      </c>
      <c r="C772" s="167" t="s">
        <v>78</v>
      </c>
      <c r="D772" s="167" t="s">
        <v>27</v>
      </c>
      <c r="E772" s="167" t="s">
        <v>79</v>
      </c>
      <c r="F772" s="167" t="s">
        <v>7</v>
      </c>
      <c r="I772" s="133" t="s">
        <v>115</v>
      </c>
      <c r="J772" s="133" t="s">
        <v>173</v>
      </c>
      <c r="K772" s="81"/>
      <c r="L772" s="81"/>
      <c r="P772" s="106"/>
    </row>
    <row r="773" spans="1:17" x14ac:dyDescent="0.25">
      <c r="A773" s="113">
        <v>1</v>
      </c>
      <c r="B773" s="113">
        <v>2</v>
      </c>
      <c r="C773" s="113">
        <v>3</v>
      </c>
      <c r="D773" s="113">
        <v>4</v>
      </c>
      <c r="E773" s="113">
        <v>5</v>
      </c>
      <c r="F773" s="113">
        <v>6</v>
      </c>
      <c r="G773" s="78"/>
      <c r="H773" s="78"/>
      <c r="I773" s="135"/>
      <c r="J773" s="135"/>
      <c r="P773" s="106"/>
    </row>
    <row r="774" spans="1:17" x14ac:dyDescent="0.25">
      <c r="A774" s="167">
        <v>1</v>
      </c>
      <c r="B774" s="10"/>
      <c r="C774" s="167" t="s">
        <v>229</v>
      </c>
      <c r="D774" s="167"/>
      <c r="E774" s="165" t="e">
        <f>F774/D774</f>
        <v>#DIV/0!</v>
      </c>
      <c r="F774" s="245"/>
      <c r="I774" s="138"/>
      <c r="J774" s="138"/>
      <c r="P774" s="106"/>
    </row>
    <row r="775" spans="1:17" s="78" customFormat="1" x14ac:dyDescent="0.25">
      <c r="A775" s="167">
        <v>2</v>
      </c>
      <c r="B775" s="10"/>
      <c r="C775" s="167"/>
      <c r="D775" s="167"/>
      <c r="E775" s="165"/>
      <c r="F775" s="165"/>
      <c r="G775" s="67"/>
      <c r="H775" s="67"/>
      <c r="I775" s="138"/>
      <c r="J775" s="138"/>
      <c r="K775" s="79"/>
      <c r="O775" s="188"/>
      <c r="P775" s="186"/>
      <c r="Q775" s="188"/>
    </row>
    <row r="776" spans="1:17" x14ac:dyDescent="0.25">
      <c r="A776" s="167">
        <v>3</v>
      </c>
      <c r="B776" s="10"/>
      <c r="C776" s="167"/>
      <c r="D776" s="167"/>
      <c r="E776" s="165"/>
      <c r="F776" s="165"/>
      <c r="I776" s="138"/>
      <c r="J776" s="138"/>
      <c r="K776" s="76"/>
      <c r="P776" s="106"/>
      <c r="Q776" s="195"/>
    </row>
    <row r="777" spans="1:17" x14ac:dyDescent="0.25">
      <c r="A777" s="167">
        <v>4</v>
      </c>
      <c r="B777" s="10"/>
      <c r="C777" s="167"/>
      <c r="D777" s="167"/>
      <c r="E777" s="165"/>
      <c r="F777" s="165"/>
      <c r="I777" s="138"/>
      <c r="J777" s="138"/>
      <c r="P777" s="106"/>
      <c r="Q777" s="195"/>
    </row>
    <row r="778" spans="1:17" x14ac:dyDescent="0.25">
      <c r="A778" s="144"/>
      <c r="B778" s="145" t="s">
        <v>20</v>
      </c>
      <c r="C778" s="144" t="s">
        <v>21</v>
      </c>
      <c r="D778" s="144" t="s">
        <v>21</v>
      </c>
      <c r="E778" s="144" t="s">
        <v>21</v>
      </c>
      <c r="F778" s="146">
        <f>F777+F775+F776+F774</f>
        <v>0</v>
      </c>
      <c r="I778" s="135">
        <f>SUM(I774:I777)</f>
        <v>0</v>
      </c>
      <c r="J778" s="135">
        <f>SUM(J774:J777)</f>
        <v>0</v>
      </c>
      <c r="P778" s="106"/>
      <c r="Q778" s="195"/>
    </row>
    <row r="779" spans="1:17" x14ac:dyDescent="0.25">
      <c r="A779" s="17"/>
      <c r="B779" s="11"/>
      <c r="C779" s="17"/>
      <c r="D779" s="17"/>
      <c r="E779" s="17"/>
      <c r="F779" s="36"/>
      <c r="P779" s="106"/>
      <c r="Q779" s="195"/>
    </row>
    <row r="780" spans="1:17" x14ac:dyDescent="0.25">
      <c r="A780" s="861" t="s">
        <v>152</v>
      </c>
      <c r="B780" s="861"/>
      <c r="C780" s="861"/>
      <c r="D780" s="861"/>
      <c r="E780" s="861"/>
      <c r="F780" s="861"/>
      <c r="G780" s="861"/>
      <c r="H780" s="861"/>
      <c r="I780" s="861"/>
      <c r="J780" s="861"/>
      <c r="P780" s="106"/>
    </row>
    <row r="781" spans="1:17" x14ac:dyDescent="0.25">
      <c r="A781" s="862"/>
      <c r="B781" s="862"/>
      <c r="C781" s="862"/>
      <c r="D781" s="862"/>
      <c r="E781" s="862"/>
      <c r="F781" s="862"/>
      <c r="I781" s="850" t="s">
        <v>172</v>
      </c>
      <c r="J781" s="850"/>
      <c r="P781" s="106"/>
    </row>
    <row r="782" spans="1:17" ht="56.25" x14ac:dyDescent="0.25">
      <c r="A782" s="167" t="s">
        <v>24</v>
      </c>
      <c r="B782" s="167" t="s">
        <v>14</v>
      </c>
      <c r="C782" s="167" t="s">
        <v>78</v>
      </c>
      <c r="D782" s="167" t="s">
        <v>27</v>
      </c>
      <c r="E782" s="167" t="s">
        <v>79</v>
      </c>
      <c r="F782" s="167" t="s">
        <v>7</v>
      </c>
      <c r="I782" s="133" t="s">
        <v>115</v>
      </c>
      <c r="J782" s="133" t="s">
        <v>173</v>
      </c>
      <c r="K782" s="81"/>
      <c r="L782" s="81"/>
      <c r="P782" s="106"/>
    </row>
    <row r="783" spans="1:17" x14ac:dyDescent="0.25">
      <c r="A783" s="113">
        <v>1</v>
      </c>
      <c r="B783" s="113">
        <v>2</v>
      </c>
      <c r="C783" s="113">
        <v>3</v>
      </c>
      <c r="D783" s="113">
        <v>4</v>
      </c>
      <c r="E783" s="113">
        <v>5</v>
      </c>
      <c r="F783" s="113">
        <v>6</v>
      </c>
      <c r="G783" s="78"/>
      <c r="H783" s="78"/>
      <c r="I783" s="135"/>
      <c r="J783" s="135"/>
      <c r="P783" s="106"/>
    </row>
    <row r="784" spans="1:17" x14ac:dyDescent="0.25">
      <c r="A784" s="167">
        <v>1</v>
      </c>
      <c r="B784" s="10"/>
      <c r="C784" s="167" t="s">
        <v>229</v>
      </c>
      <c r="D784" s="167"/>
      <c r="E784" s="165" t="e">
        <f>F784/D784</f>
        <v>#DIV/0!</v>
      </c>
      <c r="F784" s="245"/>
      <c r="I784" s="138"/>
      <c r="J784" s="138"/>
      <c r="P784" s="106"/>
    </row>
    <row r="785" spans="1:17" s="78" customFormat="1" x14ac:dyDescent="0.25">
      <c r="A785" s="167">
        <v>2</v>
      </c>
      <c r="B785" s="10"/>
      <c r="C785" s="14"/>
      <c r="D785" s="14"/>
      <c r="E785" s="165" t="e">
        <f t="shared" ref="E785:E787" si="16">F785/D785</f>
        <v>#DIV/0!</v>
      </c>
      <c r="F785" s="165"/>
      <c r="G785" s="67"/>
      <c r="H785" s="67"/>
      <c r="I785" s="138"/>
      <c r="J785" s="138"/>
      <c r="K785" s="79"/>
      <c r="O785" s="188"/>
      <c r="P785" s="186"/>
      <c r="Q785" s="188"/>
    </row>
    <row r="786" spans="1:17" x14ac:dyDescent="0.25">
      <c r="A786" s="167"/>
      <c r="B786" s="10"/>
      <c r="C786" s="14"/>
      <c r="D786" s="14"/>
      <c r="E786" s="165" t="e">
        <f t="shared" si="16"/>
        <v>#DIV/0!</v>
      </c>
      <c r="F786" s="165"/>
      <c r="I786" s="138"/>
      <c r="J786" s="138"/>
      <c r="P786" s="106"/>
    </row>
    <row r="787" spans="1:17" x14ac:dyDescent="0.25">
      <c r="A787" s="167">
        <v>3</v>
      </c>
      <c r="B787" s="10"/>
      <c r="C787" s="167"/>
      <c r="D787" s="167"/>
      <c r="E787" s="165" t="e">
        <f t="shared" si="16"/>
        <v>#DIV/0!</v>
      </c>
      <c r="F787" s="165"/>
      <c r="I787" s="138"/>
      <c r="J787" s="138"/>
      <c r="P787" s="106"/>
    </row>
    <row r="788" spans="1:17" x14ac:dyDescent="0.25">
      <c r="A788" s="144"/>
      <c r="B788" s="145" t="s">
        <v>20</v>
      </c>
      <c r="C788" s="144" t="s">
        <v>21</v>
      </c>
      <c r="D788" s="144" t="s">
        <v>21</v>
      </c>
      <c r="E788" s="144" t="s">
        <v>21</v>
      </c>
      <c r="F788" s="146">
        <f>F787+F785+F784+F786</f>
        <v>0</v>
      </c>
      <c r="I788" s="135">
        <f>SUM(I784:I787)</f>
        <v>0</v>
      </c>
      <c r="J788" s="135">
        <f>SUM(J784:J787)</f>
        <v>0</v>
      </c>
      <c r="P788" s="106"/>
    </row>
    <row r="789" spans="1:17" x14ac:dyDescent="0.25">
      <c r="A789" s="17"/>
      <c r="B789" s="11"/>
      <c r="C789" s="17"/>
      <c r="D789" s="17"/>
      <c r="E789" s="17"/>
      <c r="F789" s="36"/>
      <c r="P789" s="106"/>
    </row>
    <row r="790" spans="1:17" x14ac:dyDescent="0.25">
      <c r="A790" s="861" t="s">
        <v>153</v>
      </c>
      <c r="B790" s="861"/>
      <c r="C790" s="861"/>
      <c r="D790" s="861"/>
      <c r="E790" s="861"/>
      <c r="F790" s="861"/>
      <c r="G790" s="861"/>
      <c r="H790" s="861"/>
      <c r="I790" s="861"/>
      <c r="J790" s="861"/>
      <c r="P790" s="106"/>
    </row>
    <row r="791" spans="1:17" x14ac:dyDescent="0.25">
      <c r="A791" s="862"/>
      <c r="B791" s="862"/>
      <c r="C791" s="862"/>
      <c r="D791" s="862"/>
      <c r="E791" s="862"/>
      <c r="F791" s="862"/>
      <c r="I791" s="850" t="s">
        <v>172</v>
      </c>
      <c r="J791" s="850"/>
      <c r="P791" s="106"/>
    </row>
    <row r="792" spans="1:17" ht="56.25" x14ac:dyDescent="0.25">
      <c r="A792" s="167" t="s">
        <v>24</v>
      </c>
      <c r="B792" s="167" t="s">
        <v>14</v>
      </c>
      <c r="C792" s="167" t="s">
        <v>78</v>
      </c>
      <c r="D792" s="167" t="s">
        <v>27</v>
      </c>
      <c r="E792" s="167" t="s">
        <v>79</v>
      </c>
      <c r="F792" s="167" t="s">
        <v>7</v>
      </c>
      <c r="I792" s="133" t="s">
        <v>115</v>
      </c>
      <c r="J792" s="133" t="s">
        <v>173</v>
      </c>
      <c r="K792" s="81"/>
      <c r="L792" s="81"/>
      <c r="P792" s="106"/>
    </row>
    <row r="793" spans="1:17" x14ac:dyDescent="0.25">
      <c r="A793" s="113">
        <v>1</v>
      </c>
      <c r="B793" s="113">
        <v>2</v>
      </c>
      <c r="C793" s="113">
        <v>3</v>
      </c>
      <c r="D793" s="113">
        <v>4</v>
      </c>
      <c r="E793" s="113">
        <v>5</v>
      </c>
      <c r="F793" s="113">
        <v>6</v>
      </c>
      <c r="G793" s="78"/>
      <c r="H793" s="78"/>
      <c r="I793" s="135"/>
      <c r="J793" s="135"/>
      <c r="P793" s="106"/>
    </row>
    <row r="794" spans="1:17" x14ac:dyDescent="0.25">
      <c r="A794" s="167">
        <v>1</v>
      </c>
      <c r="B794" s="10"/>
      <c r="C794" s="167"/>
      <c r="D794" s="167"/>
      <c r="E794" s="165" t="e">
        <f>F794/D794</f>
        <v>#DIV/0!</v>
      </c>
      <c r="F794" s="165"/>
      <c r="I794" s="138"/>
      <c r="J794" s="138"/>
      <c r="P794" s="106"/>
    </row>
    <row r="795" spans="1:17" s="78" customFormat="1" x14ac:dyDescent="0.25">
      <c r="A795" s="167">
        <v>2</v>
      </c>
      <c r="B795" s="10"/>
      <c r="C795" s="14"/>
      <c r="D795" s="14"/>
      <c r="E795" s="165" t="e">
        <f t="shared" ref="E795:E797" si="17">F795/D795</f>
        <v>#DIV/0!</v>
      </c>
      <c r="F795" s="165"/>
      <c r="G795" s="67"/>
      <c r="H795" s="67"/>
      <c r="I795" s="138"/>
      <c r="J795" s="138"/>
      <c r="K795" s="79"/>
      <c r="O795" s="188"/>
      <c r="P795" s="186"/>
      <c r="Q795" s="188"/>
    </row>
    <row r="796" spans="1:17" x14ac:dyDescent="0.25">
      <c r="A796" s="167"/>
      <c r="B796" s="10"/>
      <c r="C796" s="14"/>
      <c r="D796" s="14"/>
      <c r="E796" s="165" t="e">
        <f t="shared" si="17"/>
        <v>#DIV/0!</v>
      </c>
      <c r="F796" s="165"/>
      <c r="I796" s="138"/>
      <c r="J796" s="138"/>
      <c r="P796" s="106"/>
    </row>
    <row r="797" spans="1:17" x14ac:dyDescent="0.25">
      <c r="A797" s="167">
        <v>3</v>
      </c>
      <c r="B797" s="10"/>
      <c r="C797" s="167"/>
      <c r="D797" s="167"/>
      <c r="E797" s="165" t="e">
        <f t="shared" si="17"/>
        <v>#DIV/0!</v>
      </c>
      <c r="F797" s="165"/>
      <c r="I797" s="138"/>
      <c r="J797" s="138"/>
      <c r="P797" s="106"/>
    </row>
    <row r="798" spans="1:17" x14ac:dyDescent="0.25">
      <c r="A798" s="144"/>
      <c r="B798" s="145" t="s">
        <v>20</v>
      </c>
      <c r="C798" s="144" t="s">
        <v>21</v>
      </c>
      <c r="D798" s="144" t="s">
        <v>21</v>
      </c>
      <c r="E798" s="144" t="s">
        <v>21</v>
      </c>
      <c r="F798" s="146">
        <f>F797+F795+F794+F796</f>
        <v>0</v>
      </c>
      <c r="I798" s="135">
        <f>SUM(I794:I797)</f>
        <v>0</v>
      </c>
      <c r="J798" s="135">
        <f>SUM(J794:J797)</f>
        <v>0</v>
      </c>
      <c r="P798" s="106"/>
    </row>
    <row r="799" spans="1:17" x14ac:dyDescent="0.25">
      <c r="A799" s="17"/>
      <c r="B799" s="11"/>
      <c r="C799" s="17"/>
      <c r="D799" s="17"/>
      <c r="E799" s="17"/>
      <c r="F799" s="36"/>
      <c r="P799" s="106"/>
    </row>
    <row r="800" spans="1:17" x14ac:dyDescent="0.25">
      <c r="A800" s="861" t="s">
        <v>154</v>
      </c>
      <c r="B800" s="861"/>
      <c r="C800" s="861"/>
      <c r="D800" s="861"/>
      <c r="E800" s="861"/>
      <c r="F800" s="861"/>
      <c r="G800" s="861"/>
      <c r="H800" s="861"/>
      <c r="I800" s="861"/>
      <c r="J800" s="861"/>
      <c r="P800" s="106"/>
    </row>
    <row r="801" spans="1:17" x14ac:dyDescent="0.25">
      <c r="A801" s="862"/>
      <c r="B801" s="862"/>
      <c r="C801" s="862"/>
      <c r="D801" s="862"/>
      <c r="E801" s="862"/>
      <c r="F801" s="862"/>
      <c r="I801" s="850" t="s">
        <v>172</v>
      </c>
      <c r="J801" s="850"/>
      <c r="P801" s="106"/>
    </row>
    <row r="802" spans="1:17" ht="56.25" x14ac:dyDescent="0.25">
      <c r="A802" s="167" t="s">
        <v>24</v>
      </c>
      <c r="B802" s="167" t="s">
        <v>14</v>
      </c>
      <c r="C802" s="167" t="s">
        <v>78</v>
      </c>
      <c r="D802" s="167" t="s">
        <v>27</v>
      </c>
      <c r="E802" s="167" t="s">
        <v>79</v>
      </c>
      <c r="F802" s="167" t="s">
        <v>7</v>
      </c>
      <c r="I802" s="133" t="s">
        <v>115</v>
      </c>
      <c r="J802" s="133" t="s">
        <v>173</v>
      </c>
      <c r="K802" s="81"/>
      <c r="L802" s="81"/>
      <c r="P802" s="106"/>
    </row>
    <row r="803" spans="1:17" x14ac:dyDescent="0.25">
      <c r="A803" s="112">
        <v>1</v>
      </c>
      <c r="B803" s="112">
        <v>2</v>
      </c>
      <c r="C803" s="112">
        <v>3</v>
      </c>
      <c r="D803" s="112">
        <v>4</v>
      </c>
      <c r="E803" s="113">
        <v>5</v>
      </c>
      <c r="F803" s="113">
        <v>6</v>
      </c>
      <c r="G803" s="8"/>
      <c r="H803" s="8"/>
      <c r="I803" s="135"/>
      <c r="J803" s="135"/>
      <c r="P803" s="106"/>
    </row>
    <row r="804" spans="1:17" x14ac:dyDescent="0.25">
      <c r="A804" s="167">
        <v>1</v>
      </c>
      <c r="B804" s="10"/>
      <c r="C804" s="167"/>
      <c r="D804" s="167"/>
      <c r="E804" s="165" t="e">
        <f>F804/D804</f>
        <v>#DIV/0!</v>
      </c>
      <c r="F804" s="165"/>
      <c r="I804" s="138"/>
      <c r="J804" s="138"/>
      <c r="P804" s="106"/>
    </row>
    <row r="805" spans="1:17" s="8" customFormat="1" x14ac:dyDescent="0.25">
      <c r="A805" s="167">
        <v>2</v>
      </c>
      <c r="B805" s="10"/>
      <c r="C805" s="14"/>
      <c r="D805" s="14"/>
      <c r="E805" s="165" t="e">
        <f t="shared" ref="E805:E807" si="18">F805/D805</f>
        <v>#DIV/0!</v>
      </c>
      <c r="F805" s="165"/>
      <c r="G805" s="67"/>
      <c r="H805" s="67"/>
      <c r="I805" s="138"/>
      <c r="J805" s="138"/>
      <c r="K805" s="80"/>
      <c r="O805" s="192"/>
      <c r="P805" s="187"/>
      <c r="Q805" s="192"/>
    </row>
    <row r="806" spans="1:17" x14ac:dyDescent="0.25">
      <c r="A806" s="167"/>
      <c r="B806" s="10"/>
      <c r="C806" s="14"/>
      <c r="D806" s="14"/>
      <c r="E806" s="165" t="e">
        <f t="shared" si="18"/>
        <v>#DIV/0!</v>
      </c>
      <c r="F806" s="165"/>
      <c r="I806" s="138"/>
      <c r="J806" s="138"/>
      <c r="P806" s="106"/>
    </row>
    <row r="807" spans="1:17" x14ac:dyDescent="0.25">
      <c r="A807" s="167">
        <v>3</v>
      </c>
      <c r="B807" s="10"/>
      <c r="C807" s="167"/>
      <c r="D807" s="167"/>
      <c r="E807" s="165" t="e">
        <f t="shared" si="18"/>
        <v>#DIV/0!</v>
      </c>
      <c r="F807" s="165"/>
      <c r="I807" s="138"/>
      <c r="J807" s="138"/>
      <c r="P807" s="106"/>
    </row>
    <row r="808" spans="1:17" x14ac:dyDescent="0.25">
      <c r="A808" s="144"/>
      <c r="B808" s="145" t="s">
        <v>20</v>
      </c>
      <c r="C808" s="144" t="s">
        <v>21</v>
      </c>
      <c r="D808" s="144" t="s">
        <v>21</v>
      </c>
      <c r="E808" s="144" t="s">
        <v>21</v>
      </c>
      <c r="F808" s="146">
        <f>F807+F805+F804+F806</f>
        <v>0</v>
      </c>
      <c r="I808" s="135">
        <f>SUM(I804:I807)</f>
        <v>0</v>
      </c>
      <c r="J808" s="135">
        <f>SUM(J804:J807)</f>
        <v>0</v>
      </c>
      <c r="P808" s="106"/>
    </row>
    <row r="809" spans="1:17" x14ac:dyDescent="0.25">
      <c r="A809" s="17"/>
      <c r="B809" s="11"/>
      <c r="C809" s="17"/>
      <c r="D809" s="17"/>
      <c r="E809" s="17"/>
      <c r="F809" s="36"/>
      <c r="P809" s="106"/>
    </row>
    <row r="810" spans="1:17" x14ac:dyDescent="0.25">
      <c r="A810" s="861" t="s">
        <v>155</v>
      </c>
      <c r="B810" s="861"/>
      <c r="C810" s="861"/>
      <c r="D810" s="861"/>
      <c r="E810" s="861"/>
      <c r="F810" s="861"/>
      <c r="G810" s="861"/>
      <c r="H810" s="861"/>
      <c r="I810" s="861"/>
      <c r="J810" s="861"/>
      <c r="P810" s="106"/>
    </row>
    <row r="811" spans="1:17" x14ac:dyDescent="0.25">
      <c r="A811" s="862"/>
      <c r="B811" s="862"/>
      <c r="C811" s="862"/>
      <c r="D811" s="862"/>
      <c r="E811" s="862"/>
      <c r="F811" s="862"/>
      <c r="I811" s="850" t="s">
        <v>172</v>
      </c>
      <c r="J811" s="850"/>
      <c r="P811" s="106"/>
    </row>
    <row r="812" spans="1:17" ht="56.25" x14ac:dyDescent="0.25">
      <c r="A812" s="167" t="s">
        <v>24</v>
      </c>
      <c r="B812" s="167" t="s">
        <v>14</v>
      </c>
      <c r="C812" s="167" t="s">
        <v>78</v>
      </c>
      <c r="D812" s="167" t="s">
        <v>27</v>
      </c>
      <c r="E812" s="167" t="s">
        <v>79</v>
      </c>
      <c r="F812" s="167" t="s">
        <v>7</v>
      </c>
      <c r="I812" s="133" t="s">
        <v>115</v>
      </c>
      <c r="J812" s="133" t="s">
        <v>173</v>
      </c>
      <c r="K812" s="81"/>
      <c r="L812" s="105"/>
      <c r="P812" s="106"/>
    </row>
    <row r="813" spans="1:17" x14ac:dyDescent="0.25">
      <c r="A813" s="113">
        <v>1</v>
      </c>
      <c r="B813" s="113">
        <v>2</v>
      </c>
      <c r="C813" s="113">
        <v>3</v>
      </c>
      <c r="D813" s="113">
        <v>4</v>
      </c>
      <c r="E813" s="113">
        <v>5</v>
      </c>
      <c r="F813" s="113">
        <v>6</v>
      </c>
      <c r="G813" s="78"/>
      <c r="H813" s="78"/>
      <c r="I813" s="135"/>
      <c r="J813" s="135"/>
      <c r="P813" s="106"/>
    </row>
    <row r="814" spans="1:17" x14ac:dyDescent="0.25">
      <c r="A814" s="167">
        <v>1</v>
      </c>
      <c r="B814" s="10"/>
      <c r="C814" s="167"/>
      <c r="D814" s="167"/>
      <c r="E814" s="165" t="e">
        <f>F814/D814</f>
        <v>#DIV/0!</v>
      </c>
      <c r="F814" s="165"/>
      <c r="I814" s="138"/>
      <c r="J814" s="138"/>
      <c r="P814" s="106"/>
    </row>
    <row r="815" spans="1:17" s="78" customFormat="1" x14ac:dyDescent="0.25">
      <c r="A815" s="167">
        <v>2</v>
      </c>
      <c r="B815" s="10"/>
      <c r="C815" s="14"/>
      <c r="D815" s="14"/>
      <c r="E815" s="165" t="e">
        <f t="shared" ref="E815:E817" si="19">F815/D815</f>
        <v>#DIV/0!</v>
      </c>
      <c r="F815" s="165"/>
      <c r="G815" s="67"/>
      <c r="H815" s="67"/>
      <c r="I815" s="138"/>
      <c r="J815" s="138"/>
      <c r="K815" s="79"/>
      <c r="O815" s="188"/>
      <c r="P815" s="186"/>
      <c r="Q815" s="188"/>
    </row>
    <row r="816" spans="1:17" x14ac:dyDescent="0.25">
      <c r="A816" s="167"/>
      <c r="B816" s="10"/>
      <c r="C816" s="14"/>
      <c r="D816" s="14"/>
      <c r="E816" s="165" t="e">
        <f t="shared" si="19"/>
        <v>#DIV/0!</v>
      </c>
      <c r="F816" s="165"/>
      <c r="I816" s="138"/>
      <c r="J816" s="138"/>
      <c r="P816" s="106"/>
    </row>
    <row r="817" spans="1:17" x14ac:dyDescent="0.25">
      <c r="A817" s="167">
        <v>3</v>
      </c>
      <c r="B817" s="10"/>
      <c r="C817" s="167"/>
      <c r="D817" s="167"/>
      <c r="E817" s="165" t="e">
        <f t="shared" si="19"/>
        <v>#DIV/0!</v>
      </c>
      <c r="F817" s="165"/>
      <c r="I817" s="138"/>
      <c r="J817" s="138"/>
      <c r="P817" s="106"/>
    </row>
    <row r="818" spans="1:17" x14ac:dyDescent="0.25">
      <c r="A818" s="144"/>
      <c r="B818" s="145" t="s">
        <v>20</v>
      </c>
      <c r="C818" s="144" t="s">
        <v>21</v>
      </c>
      <c r="D818" s="144" t="s">
        <v>21</v>
      </c>
      <c r="E818" s="144" t="s">
        <v>21</v>
      </c>
      <c r="F818" s="146">
        <f>F817+F815+F814+F816</f>
        <v>0</v>
      </c>
      <c r="I818" s="135">
        <f>SUM(I814:I817)</f>
        <v>0</v>
      </c>
      <c r="J818" s="135">
        <f>SUM(J814:J817)</f>
        <v>0</v>
      </c>
      <c r="P818" s="106"/>
    </row>
    <row r="819" spans="1:17" x14ac:dyDescent="0.25">
      <c r="A819" s="17"/>
      <c r="B819" s="11"/>
      <c r="C819" s="17"/>
      <c r="D819" s="17"/>
      <c r="E819" s="17"/>
      <c r="F819" s="36"/>
      <c r="P819" s="106"/>
    </row>
    <row r="820" spans="1:17" x14ac:dyDescent="0.25">
      <c r="A820" s="861" t="s">
        <v>156</v>
      </c>
      <c r="B820" s="861"/>
      <c r="C820" s="861"/>
      <c r="D820" s="861"/>
      <c r="E820" s="861"/>
      <c r="F820" s="861"/>
      <c r="G820" s="861"/>
      <c r="H820" s="861"/>
      <c r="I820" s="861"/>
      <c r="J820" s="861"/>
      <c r="P820" s="106"/>
    </row>
    <row r="821" spans="1:17" x14ac:dyDescent="0.25">
      <c r="A821" s="862"/>
      <c r="B821" s="862"/>
      <c r="C821" s="862"/>
      <c r="D821" s="862"/>
      <c r="E821" s="862"/>
      <c r="F821" s="862"/>
      <c r="I821" s="850" t="s">
        <v>172</v>
      </c>
      <c r="J821" s="850"/>
      <c r="P821" s="106"/>
    </row>
    <row r="822" spans="1:17" ht="56.25" x14ac:dyDescent="0.25">
      <c r="A822" s="167" t="s">
        <v>24</v>
      </c>
      <c r="B822" s="167" t="s">
        <v>14</v>
      </c>
      <c r="C822" s="167" t="s">
        <v>78</v>
      </c>
      <c r="D822" s="167" t="s">
        <v>27</v>
      </c>
      <c r="E822" s="167" t="s">
        <v>79</v>
      </c>
      <c r="F822" s="167" t="s">
        <v>7</v>
      </c>
      <c r="I822" s="133" t="s">
        <v>115</v>
      </c>
      <c r="J822" s="133" t="s">
        <v>173</v>
      </c>
      <c r="K822" s="81"/>
      <c r="L822" s="105"/>
      <c r="P822" s="106"/>
    </row>
    <row r="823" spans="1:17" x14ac:dyDescent="0.25">
      <c r="A823" s="113">
        <v>1</v>
      </c>
      <c r="B823" s="113">
        <v>2</v>
      </c>
      <c r="C823" s="113">
        <v>3</v>
      </c>
      <c r="D823" s="113">
        <v>4</v>
      </c>
      <c r="E823" s="113">
        <v>5</v>
      </c>
      <c r="F823" s="113">
        <v>6</v>
      </c>
      <c r="G823" s="78"/>
      <c r="H823" s="78"/>
      <c r="I823" s="135"/>
      <c r="J823" s="135"/>
      <c r="P823" s="106"/>
    </row>
    <row r="824" spans="1:17" x14ac:dyDescent="0.25">
      <c r="A824" s="167">
        <v>1</v>
      </c>
      <c r="B824" s="10"/>
      <c r="C824" s="14" t="s">
        <v>212</v>
      </c>
      <c r="D824" s="14"/>
      <c r="E824" s="255" t="e">
        <f t="shared" ref="E824:E827" si="20">F824/D824</f>
        <v>#DIV/0!</v>
      </c>
      <c r="F824" s="245"/>
      <c r="I824" s="138"/>
      <c r="J824" s="138"/>
      <c r="P824" s="106"/>
    </row>
    <row r="825" spans="1:17" s="78" customFormat="1" x14ac:dyDescent="0.25">
      <c r="A825" s="167">
        <v>2</v>
      </c>
      <c r="B825" s="10"/>
      <c r="C825" s="14"/>
      <c r="D825" s="14"/>
      <c r="E825" s="165" t="e">
        <f t="shared" si="20"/>
        <v>#DIV/0!</v>
      </c>
      <c r="F825" s="165"/>
      <c r="G825" s="67"/>
      <c r="H825" s="67"/>
      <c r="I825" s="138"/>
      <c r="J825" s="138"/>
      <c r="K825" s="79"/>
      <c r="O825" s="188"/>
      <c r="P825" s="186"/>
      <c r="Q825" s="188"/>
    </row>
    <row r="826" spans="1:17" x14ac:dyDescent="0.25">
      <c r="A826" s="167">
        <v>3</v>
      </c>
      <c r="B826" s="10"/>
      <c r="C826" s="167"/>
      <c r="D826" s="167"/>
      <c r="E826" s="165" t="e">
        <f t="shared" si="20"/>
        <v>#DIV/0!</v>
      </c>
      <c r="F826" s="165"/>
      <c r="I826" s="138"/>
      <c r="J826" s="138"/>
      <c r="P826" s="106"/>
      <c r="Q826" s="195"/>
    </row>
    <row r="827" spans="1:17" x14ac:dyDescent="0.25">
      <c r="A827" s="167">
        <v>4</v>
      </c>
      <c r="B827" s="10"/>
      <c r="C827" s="167"/>
      <c r="D827" s="167"/>
      <c r="E827" s="165" t="e">
        <f t="shared" si="20"/>
        <v>#DIV/0!</v>
      </c>
      <c r="F827" s="165"/>
      <c r="I827" s="138"/>
      <c r="J827" s="138"/>
      <c r="P827" s="106"/>
      <c r="Q827" s="195"/>
    </row>
    <row r="828" spans="1:17" x14ac:dyDescent="0.25">
      <c r="A828" s="144"/>
      <c r="B828" s="145" t="s">
        <v>20</v>
      </c>
      <c r="C828" s="144" t="s">
        <v>21</v>
      </c>
      <c r="D828" s="144" t="s">
        <v>21</v>
      </c>
      <c r="E828" s="144" t="s">
        <v>21</v>
      </c>
      <c r="F828" s="146">
        <f>F827+F825+F824+F826</f>
        <v>0</v>
      </c>
      <c r="I828" s="135">
        <f>SUM(I824:I827)</f>
        <v>0</v>
      </c>
      <c r="J828" s="135">
        <f>SUM(J824:J827)</f>
        <v>0</v>
      </c>
      <c r="K828" s="76"/>
      <c r="P828" s="106"/>
      <c r="Q828" s="195"/>
    </row>
    <row r="829" spans="1:17" x14ac:dyDescent="0.25">
      <c r="A829" s="17"/>
      <c r="B829" s="11"/>
      <c r="C829" s="17"/>
      <c r="D829" s="17"/>
      <c r="E829" s="17"/>
      <c r="F829" s="36"/>
      <c r="P829" s="106"/>
      <c r="Q829" s="195"/>
    </row>
    <row r="830" spans="1:17" x14ac:dyDescent="0.25">
      <c r="A830" s="861" t="s">
        <v>149</v>
      </c>
      <c r="B830" s="861"/>
      <c r="C830" s="861"/>
      <c r="D830" s="861"/>
      <c r="E830" s="861"/>
      <c r="F830" s="861"/>
      <c r="G830" s="861"/>
      <c r="H830" s="861"/>
      <c r="I830" s="861"/>
      <c r="J830" s="861"/>
      <c r="P830" s="106"/>
      <c r="Q830" s="195"/>
    </row>
    <row r="831" spans="1:17" x14ac:dyDescent="0.25">
      <c r="A831" s="862"/>
      <c r="B831" s="862"/>
      <c r="C831" s="862"/>
      <c r="D831" s="862"/>
      <c r="E831" s="862"/>
      <c r="F831" s="17"/>
      <c r="I831" s="850" t="s">
        <v>172</v>
      </c>
      <c r="J831" s="850"/>
      <c r="O831" s="106"/>
    </row>
    <row r="832" spans="1:17" ht="56.25" x14ac:dyDescent="0.25">
      <c r="A832" s="167" t="s">
        <v>15</v>
      </c>
      <c r="B832" s="167" t="s">
        <v>14</v>
      </c>
      <c r="C832" s="167" t="s">
        <v>27</v>
      </c>
      <c r="D832" s="167" t="s">
        <v>75</v>
      </c>
      <c r="E832" s="167" t="s">
        <v>7</v>
      </c>
      <c r="I832" s="133" t="s">
        <v>115</v>
      </c>
      <c r="J832" s="133" t="s">
        <v>173</v>
      </c>
      <c r="K832" s="81"/>
      <c r="O832" s="106"/>
    </row>
    <row r="833" spans="1:17" x14ac:dyDescent="0.25">
      <c r="A833" s="113">
        <v>1</v>
      </c>
      <c r="B833" s="113">
        <v>2</v>
      </c>
      <c r="C833" s="113">
        <v>3</v>
      </c>
      <c r="D833" s="113">
        <v>4</v>
      </c>
      <c r="E833" s="113">
        <v>5</v>
      </c>
      <c r="F833" s="78"/>
      <c r="G833" s="78"/>
      <c r="H833" s="78"/>
      <c r="I833" s="135"/>
      <c r="J833" s="135"/>
      <c r="O833" s="106"/>
    </row>
    <row r="834" spans="1:17" x14ac:dyDescent="0.25">
      <c r="A834" s="167">
        <v>1</v>
      </c>
      <c r="B834" s="10" t="s">
        <v>84</v>
      </c>
      <c r="C834" s="167"/>
      <c r="D834" s="165" t="e">
        <f>E834/C834</f>
        <v>#DIV/0!</v>
      </c>
      <c r="E834" s="165"/>
      <c r="I834" s="138"/>
      <c r="J834" s="138"/>
      <c r="O834" s="106"/>
    </row>
    <row r="835" spans="1:17" s="78" customFormat="1" x14ac:dyDescent="0.25">
      <c r="A835" s="167">
        <v>2</v>
      </c>
      <c r="B835" s="10" t="s">
        <v>83</v>
      </c>
      <c r="C835" s="167"/>
      <c r="D835" s="165" t="e">
        <f>E835/C835</f>
        <v>#DIV/0!</v>
      </c>
      <c r="E835" s="165"/>
      <c r="F835" s="67"/>
      <c r="G835" s="67"/>
      <c r="H835" s="67"/>
      <c r="I835" s="138"/>
      <c r="J835" s="138"/>
      <c r="K835" s="79"/>
      <c r="O835" s="186"/>
      <c r="P835" s="188"/>
      <c r="Q835" s="188"/>
    </row>
    <row r="836" spans="1:17" x14ac:dyDescent="0.25">
      <c r="A836" s="167">
        <v>3</v>
      </c>
      <c r="B836" s="10" t="s">
        <v>85</v>
      </c>
      <c r="C836" s="167"/>
      <c r="D836" s="165" t="e">
        <f>E836/C836</f>
        <v>#DIV/0!</v>
      </c>
      <c r="E836" s="165"/>
      <c r="I836" s="138"/>
      <c r="J836" s="138"/>
      <c r="O836" s="106"/>
    </row>
    <row r="837" spans="1:17" x14ac:dyDescent="0.25">
      <c r="A837" s="167">
        <v>4</v>
      </c>
      <c r="B837" s="10" t="s">
        <v>86</v>
      </c>
      <c r="C837" s="167"/>
      <c r="D837" s="165" t="e">
        <f>E837/C837</f>
        <v>#DIV/0!</v>
      </c>
      <c r="E837" s="165"/>
      <c r="I837" s="138"/>
      <c r="J837" s="138"/>
      <c r="O837" s="106"/>
    </row>
    <row r="838" spans="1:17" x14ac:dyDescent="0.25">
      <c r="A838" s="144"/>
      <c r="B838" s="145" t="s">
        <v>20</v>
      </c>
      <c r="C838" s="144"/>
      <c r="D838" s="144" t="s">
        <v>21</v>
      </c>
      <c r="E838" s="146">
        <f>E837+E836+E835+E834</f>
        <v>0</v>
      </c>
      <c r="I838" s="135">
        <f>SUM(I834:I837)</f>
        <v>0</v>
      </c>
      <c r="J838" s="135">
        <f>SUM(J834:J837)</f>
        <v>0</v>
      </c>
      <c r="O838" s="106"/>
    </row>
    <row r="839" spans="1:17" x14ac:dyDescent="0.25">
      <c r="A839" s="35"/>
      <c r="B839" s="11"/>
      <c r="C839" s="17"/>
      <c r="D839" s="17"/>
      <c r="E839" s="17"/>
      <c r="F839" s="36"/>
      <c r="O839" s="106"/>
    </row>
    <row r="840" spans="1:17" x14ac:dyDescent="0.25">
      <c r="A840" s="861" t="s">
        <v>158</v>
      </c>
      <c r="B840" s="861"/>
      <c r="C840" s="861"/>
      <c r="D840" s="861"/>
      <c r="E840" s="861"/>
      <c r="F840" s="861"/>
      <c r="G840" s="861"/>
      <c r="H840" s="861"/>
      <c r="I840" s="861"/>
      <c r="J840" s="861"/>
      <c r="O840" s="106"/>
    </row>
    <row r="841" spans="1:17" x14ac:dyDescent="0.25">
      <c r="A841" s="30"/>
      <c r="B841" s="11"/>
      <c r="C841" s="17"/>
      <c r="D841" s="17"/>
      <c r="E841" s="17"/>
      <c r="F841" s="17"/>
      <c r="P841" s="106"/>
    </row>
    <row r="842" spans="1:17" x14ac:dyDescent="0.25">
      <c r="A842" s="30"/>
      <c r="B842" s="11"/>
      <c r="C842" s="17"/>
      <c r="D842" s="17"/>
      <c r="E842" s="17"/>
      <c r="F842" s="17"/>
      <c r="I842" s="850" t="s">
        <v>172</v>
      </c>
      <c r="J842" s="850"/>
      <c r="K842" s="128"/>
    </row>
    <row r="843" spans="1:17" ht="56.25" x14ac:dyDescent="0.25">
      <c r="A843" s="167" t="s">
        <v>24</v>
      </c>
      <c r="B843" s="167" t="s">
        <v>14</v>
      </c>
      <c r="C843" s="167" t="s">
        <v>74</v>
      </c>
      <c r="D843" s="167" t="s">
        <v>117</v>
      </c>
      <c r="F843" s="17"/>
      <c r="I843" s="133" t="s">
        <v>115</v>
      </c>
      <c r="J843" s="133" t="s">
        <v>173</v>
      </c>
      <c r="P843" s="106"/>
    </row>
    <row r="844" spans="1:17" x14ac:dyDescent="0.25">
      <c r="A844" s="113">
        <v>1</v>
      </c>
      <c r="B844" s="113">
        <v>2</v>
      </c>
      <c r="C844" s="113">
        <v>3</v>
      </c>
      <c r="D844" s="113">
        <v>4</v>
      </c>
      <c r="E844" s="78"/>
      <c r="F844" s="1"/>
      <c r="G844" s="78"/>
      <c r="H844" s="78"/>
      <c r="I844" s="135"/>
      <c r="J844" s="135"/>
      <c r="P844" s="106"/>
    </row>
    <row r="845" spans="1:17" x14ac:dyDescent="0.25">
      <c r="A845" s="167"/>
      <c r="B845" s="15"/>
      <c r="C845" s="13"/>
      <c r="D845" s="165"/>
      <c r="F845" s="17"/>
      <c r="I845" s="138"/>
      <c r="J845" s="138"/>
      <c r="P845" s="106"/>
    </row>
    <row r="846" spans="1:17" s="78" customFormat="1" x14ac:dyDescent="0.25">
      <c r="A846" s="167"/>
      <c r="B846" s="15"/>
      <c r="C846" s="13"/>
      <c r="D846" s="165"/>
      <c r="E846" s="67"/>
      <c r="F846" s="36"/>
      <c r="G846" s="67"/>
      <c r="H846" s="67"/>
      <c r="I846" s="138"/>
      <c r="J846" s="138"/>
      <c r="K846" s="79"/>
      <c r="O846" s="188"/>
      <c r="P846" s="186"/>
      <c r="Q846" s="188"/>
    </row>
    <row r="847" spans="1:17" x14ac:dyDescent="0.25">
      <c r="A847" s="167"/>
      <c r="B847" s="15"/>
      <c r="C847" s="13"/>
      <c r="D847" s="165"/>
      <c r="F847" s="17"/>
      <c r="I847" s="138"/>
      <c r="J847" s="138"/>
      <c r="P847" s="106"/>
      <c r="Q847" s="195"/>
    </row>
    <row r="848" spans="1:17" x14ac:dyDescent="0.25">
      <c r="A848" s="167"/>
      <c r="B848" s="15"/>
      <c r="C848" s="13"/>
      <c r="D848" s="165"/>
      <c r="F848" s="17"/>
      <c r="I848" s="138"/>
      <c r="J848" s="138"/>
      <c r="P848" s="106"/>
      <c r="Q848" s="195"/>
    </row>
    <row r="849" spans="1:17" x14ac:dyDescent="0.25">
      <c r="A849" s="144"/>
      <c r="B849" s="145" t="s">
        <v>20</v>
      </c>
      <c r="C849" s="144" t="s">
        <v>21</v>
      </c>
      <c r="D849" s="146">
        <f>SUM(D845:D848)</f>
        <v>0</v>
      </c>
      <c r="F849" s="17"/>
      <c r="I849" s="135">
        <f>SUM(I845:I848)</f>
        <v>0</v>
      </c>
      <c r="J849" s="135">
        <f>SUM(J845:J848)</f>
        <v>0</v>
      </c>
      <c r="P849" s="106"/>
      <c r="Q849" s="195"/>
    </row>
    <row r="850" spans="1:17" x14ac:dyDescent="0.25">
      <c r="A850" s="35"/>
      <c r="B850" s="11"/>
      <c r="C850" s="17"/>
      <c r="D850" s="17"/>
      <c r="E850" s="17"/>
      <c r="F850" s="36"/>
      <c r="P850" s="106"/>
      <c r="Q850" s="195"/>
    </row>
    <row r="851" spans="1:17" x14ac:dyDescent="0.25">
      <c r="A851" s="863" t="s">
        <v>180</v>
      </c>
      <c r="B851" s="863"/>
      <c r="C851" s="863"/>
      <c r="D851" s="863"/>
      <c r="E851" s="863"/>
      <c r="F851" s="863"/>
      <c r="G851" s="863"/>
      <c r="H851" s="863"/>
      <c r="I851" s="863"/>
      <c r="J851" s="863"/>
      <c r="P851" s="106"/>
    </row>
    <row r="852" spans="1:17" x14ac:dyDescent="0.25">
      <c r="A852" s="35"/>
      <c r="B852" s="11"/>
      <c r="C852" s="17"/>
      <c r="D852" s="17"/>
      <c r="E852" s="17"/>
      <c r="F852" s="36"/>
      <c r="P852" s="106"/>
    </row>
    <row r="853" spans="1:17" x14ac:dyDescent="0.25">
      <c r="A853" s="860" t="s">
        <v>118</v>
      </c>
      <c r="B853" s="860"/>
      <c r="C853" s="860"/>
      <c r="D853" s="860"/>
      <c r="E853" s="860"/>
      <c r="F853" s="860"/>
      <c r="G853" s="860"/>
      <c r="H853" s="860"/>
      <c r="I853" s="860"/>
      <c r="J853" s="860"/>
      <c r="K853" s="123"/>
    </row>
    <row r="854" spans="1:17" x14ac:dyDescent="0.25">
      <c r="A854" s="55"/>
      <c r="B854" s="55"/>
      <c r="C854" s="55"/>
      <c r="D854" s="55"/>
      <c r="E854" s="55"/>
      <c r="F854" s="17"/>
      <c r="I854" s="850" t="s">
        <v>172</v>
      </c>
      <c r="J854" s="850"/>
      <c r="P854" s="106"/>
    </row>
    <row r="855" spans="1:17" ht="56.25" x14ac:dyDescent="0.25">
      <c r="A855" s="167" t="s">
        <v>24</v>
      </c>
      <c r="B855" s="167" t="s">
        <v>14</v>
      </c>
      <c r="C855" s="167" t="s">
        <v>74</v>
      </c>
      <c r="D855" s="167" t="s">
        <v>117</v>
      </c>
      <c r="E855" s="68"/>
      <c r="F855" s="37"/>
      <c r="G855" s="4"/>
      <c r="H855" s="37"/>
      <c r="I855" s="133" t="s">
        <v>115</v>
      </c>
      <c r="J855" s="133" t="s">
        <v>173</v>
      </c>
      <c r="K855" s="128"/>
      <c r="P855" s="106"/>
    </row>
    <row r="856" spans="1:17" x14ac:dyDescent="0.25">
      <c r="A856" s="113">
        <v>1</v>
      </c>
      <c r="B856" s="113">
        <v>2</v>
      </c>
      <c r="C856" s="113">
        <v>3</v>
      </c>
      <c r="D856" s="113">
        <v>4</v>
      </c>
      <c r="E856" s="79"/>
      <c r="F856" s="107"/>
      <c r="G856" s="108"/>
      <c r="H856" s="109"/>
      <c r="I856" s="141"/>
      <c r="J856" s="141"/>
      <c r="P856" s="106"/>
    </row>
    <row r="857" spans="1:17" s="68" customFormat="1" x14ac:dyDescent="0.25">
      <c r="A857" s="167">
        <v>1</v>
      </c>
      <c r="B857" s="10"/>
      <c r="C857" s="13"/>
      <c r="D857" s="165"/>
      <c r="F857" s="37"/>
      <c r="G857" s="4"/>
      <c r="H857" s="21"/>
      <c r="I857" s="142"/>
      <c r="J857" s="142"/>
      <c r="O857" s="121"/>
      <c r="P857" s="88"/>
      <c r="Q857" s="121"/>
    </row>
    <row r="858" spans="1:17" s="79" customFormat="1" x14ac:dyDescent="0.25">
      <c r="A858" s="144"/>
      <c r="B858" s="145" t="s">
        <v>20</v>
      </c>
      <c r="C858" s="144" t="s">
        <v>21</v>
      </c>
      <c r="D858" s="146">
        <f>SUM(D857:D857)</f>
        <v>0</v>
      </c>
      <c r="E858" s="68"/>
      <c r="F858" s="37"/>
      <c r="G858" s="4"/>
      <c r="H858" s="21"/>
      <c r="I858" s="135">
        <f>SUM(I857)</f>
        <v>0</v>
      </c>
      <c r="J858" s="135">
        <f>SUM(J857)</f>
        <v>0</v>
      </c>
      <c r="O858" s="193"/>
      <c r="P858" s="198"/>
      <c r="Q858" s="193"/>
    </row>
    <row r="859" spans="1:17" s="68" customFormat="1" x14ac:dyDescent="0.25">
      <c r="A859" s="37"/>
      <c r="B859" s="37"/>
      <c r="C859" s="37"/>
      <c r="D859" s="37"/>
      <c r="E859" s="37"/>
      <c r="F859" s="37"/>
      <c r="G859" s="4"/>
      <c r="H859" s="21"/>
      <c r="I859" s="4"/>
      <c r="J859" s="4"/>
      <c r="O859" s="121"/>
      <c r="P859" s="88"/>
      <c r="Q859" s="199"/>
    </row>
    <row r="860" spans="1:17" s="68" customFormat="1" x14ac:dyDescent="0.25">
      <c r="A860" s="861" t="s">
        <v>152</v>
      </c>
      <c r="B860" s="861"/>
      <c r="C860" s="861"/>
      <c r="D860" s="861"/>
      <c r="E860" s="861"/>
      <c r="F860" s="861"/>
      <c r="G860" s="861"/>
      <c r="H860" s="861"/>
      <c r="I860" s="861"/>
      <c r="J860" s="861"/>
      <c r="O860" s="121"/>
      <c r="P860" s="88"/>
      <c r="Q860" s="121"/>
    </row>
    <row r="861" spans="1:17" s="68" customFormat="1" x14ac:dyDescent="0.25">
      <c r="A861" s="862"/>
      <c r="B861" s="862"/>
      <c r="C861" s="862"/>
      <c r="D861" s="862"/>
      <c r="E861" s="862"/>
      <c r="F861" s="862"/>
      <c r="G861" s="67"/>
      <c r="H861" s="67"/>
      <c r="I861" s="850" t="s">
        <v>172</v>
      </c>
      <c r="J861" s="850"/>
      <c r="O861" s="121"/>
      <c r="P861" s="88"/>
      <c r="Q861" s="121"/>
    </row>
    <row r="862" spans="1:17" s="68" customFormat="1" ht="56.25" x14ac:dyDescent="0.25">
      <c r="A862" s="167" t="s">
        <v>24</v>
      </c>
      <c r="B862" s="167" t="s">
        <v>14</v>
      </c>
      <c r="C862" s="167" t="s">
        <v>78</v>
      </c>
      <c r="D862" s="167" t="s">
        <v>27</v>
      </c>
      <c r="E862" s="167" t="s">
        <v>79</v>
      </c>
      <c r="F862" s="167" t="s">
        <v>7</v>
      </c>
      <c r="H862" s="67"/>
      <c r="I862" s="133" t="s">
        <v>115</v>
      </c>
      <c r="J862" s="133" t="s">
        <v>173</v>
      </c>
      <c r="M862" s="76"/>
      <c r="O862" s="121"/>
      <c r="P862" s="88"/>
      <c r="Q862" s="121"/>
    </row>
    <row r="863" spans="1:17" s="68" customFormat="1" x14ac:dyDescent="0.25">
      <c r="A863" s="113">
        <v>1</v>
      </c>
      <c r="B863" s="113">
        <v>2</v>
      </c>
      <c r="C863" s="113">
        <v>3</v>
      </c>
      <c r="D863" s="113">
        <v>4</v>
      </c>
      <c r="E863" s="113">
        <v>5</v>
      </c>
      <c r="F863" s="113">
        <v>6</v>
      </c>
      <c r="G863" s="79"/>
      <c r="H863" s="78"/>
      <c r="I863" s="130"/>
      <c r="J863" s="130"/>
      <c r="O863" s="121"/>
      <c r="P863" s="88"/>
      <c r="Q863" s="121"/>
    </row>
    <row r="864" spans="1:17" s="68" customFormat="1" x14ac:dyDescent="0.25">
      <c r="A864" s="167">
        <v>1</v>
      </c>
      <c r="B864" s="10" t="s">
        <v>175</v>
      </c>
      <c r="C864" s="167"/>
      <c r="D864" s="167"/>
      <c r="E864" s="165" t="e">
        <f>F864/D864</f>
        <v>#DIV/0!</v>
      </c>
      <c r="F864" s="165"/>
      <c r="H864" s="67"/>
      <c r="I864" s="142"/>
      <c r="J864" s="142"/>
      <c r="O864" s="121"/>
      <c r="P864" s="88"/>
      <c r="Q864" s="121"/>
    </row>
    <row r="865" spans="1:17" s="79" customFormat="1" x14ac:dyDescent="0.25">
      <c r="A865" s="144"/>
      <c r="B865" s="145" t="s">
        <v>20</v>
      </c>
      <c r="C865" s="144" t="s">
        <v>21</v>
      </c>
      <c r="D865" s="144" t="s">
        <v>21</v>
      </c>
      <c r="E865" s="144" t="s">
        <v>21</v>
      </c>
      <c r="F865" s="146">
        <f>F864</f>
        <v>0</v>
      </c>
      <c r="G865" s="67"/>
      <c r="H865" s="67"/>
      <c r="I865" s="135">
        <f>SUM(I864)</f>
        <v>0</v>
      </c>
      <c r="J865" s="135">
        <f>SUM(J864)</f>
        <v>0</v>
      </c>
      <c r="O865" s="193"/>
      <c r="P865" s="198"/>
      <c r="Q865" s="193"/>
    </row>
    <row r="866" spans="1:17" s="68" customFormat="1" x14ac:dyDescent="0.25">
      <c r="A866" s="35"/>
      <c r="B866" s="11"/>
      <c r="C866" s="17"/>
      <c r="D866" s="17"/>
      <c r="E866" s="17"/>
      <c r="F866" s="36"/>
      <c r="G866" s="67"/>
      <c r="H866" s="67"/>
      <c r="I866" s="67"/>
      <c r="J866" s="67"/>
      <c r="O866" s="121"/>
      <c r="P866" s="88"/>
      <c r="Q866" s="121"/>
    </row>
    <row r="867" spans="1:17" x14ac:dyDescent="0.25">
      <c r="A867" s="35"/>
      <c r="B867" s="48" t="s">
        <v>100</v>
      </c>
      <c r="C867" s="164">
        <f>C868+C869+C870</f>
        <v>0</v>
      </c>
      <c r="D867" s="194"/>
      <c r="P867" s="106"/>
    </row>
    <row r="868" spans="1:17" x14ac:dyDescent="0.25">
      <c r="A868" s="35"/>
      <c r="B868" s="49" t="s">
        <v>2</v>
      </c>
      <c r="C868" s="164">
        <f>F865+D858+D849+E838+F828+F818+F808+F798+F788+F778+E768+D758+D747+E736+F726+F715+F707+F692+D683+D674+E665+E653+E644+C632+C621+C610+C599+C586+E573+E558+E547+D536+E520+F511+F504+F486+E472+J464-C869-C870</f>
        <v>0</v>
      </c>
      <c r="D868" s="195"/>
      <c r="P868" s="106"/>
    </row>
    <row r="869" spans="1:17" x14ac:dyDescent="0.25">
      <c r="A869" s="17"/>
      <c r="B869" s="11" t="s">
        <v>13</v>
      </c>
      <c r="C869" s="164">
        <f>I865+I858+I849+I838+I828+I818+I808+I788+I798+I778+I768+I758+I747+I736+I726+I715+I707+I692+I683+I674+I665+I653+I644+I632+I621+I610+I599+I586+I573+I558+I547+I536+I520+I511+I504+I486+I472</f>
        <v>0</v>
      </c>
      <c r="D869" s="195"/>
      <c r="L869" s="38"/>
      <c r="M869" s="11"/>
      <c r="N869" s="75"/>
      <c r="P869" s="106"/>
    </row>
    <row r="870" spans="1:17" x14ac:dyDescent="0.25">
      <c r="A870" s="17"/>
      <c r="B870" s="11" t="s">
        <v>106</v>
      </c>
      <c r="C870" s="164">
        <f>J865+J858+J849+J838+J828+J818+J808+J798+J788+J778+J768+J758+J747+J736+J726+J715+J707+J692+J683+J674+J665+J653+J644+J632+J621+J610+J599+J586+J573+J558+J547+J536+J520+J511+J504+J486+J472</f>
        <v>0</v>
      </c>
      <c r="D870" s="195"/>
    </row>
    <row r="871" spans="1:17" x14ac:dyDescent="0.25">
      <c r="A871" s="17"/>
      <c r="B871" s="11"/>
      <c r="C871" s="17"/>
      <c r="D871" s="17"/>
      <c r="E871" s="17"/>
      <c r="F871" s="17"/>
    </row>
    <row r="872" spans="1:17" x14ac:dyDescent="0.25">
      <c r="A872" s="17"/>
      <c r="B872" s="175" t="s">
        <v>195</v>
      </c>
      <c r="C872" s="201">
        <f>F865+D858+D849+E838+F828+F818+F808+F798+F788+F778+E768+D758+D747+E736+F726+F715+F707+F692+D683+D674+E665</f>
        <v>0</v>
      </c>
      <c r="D872" s="17"/>
      <c r="E872" s="17"/>
      <c r="F872" s="17"/>
    </row>
    <row r="873" spans="1:17" ht="69.75" x14ac:dyDescent="0.25">
      <c r="A873" s="17"/>
      <c r="B873" s="200" t="s">
        <v>196</v>
      </c>
      <c r="C873" s="202"/>
      <c r="D873" s="17"/>
      <c r="E873" s="17"/>
      <c r="F873" s="17"/>
    </row>
    <row r="874" spans="1:17" ht="45" x14ac:dyDescent="0.25">
      <c r="A874" s="17"/>
      <c r="B874" s="175" t="s">
        <v>197</v>
      </c>
      <c r="C874" s="201">
        <f>C872-C873</f>
        <v>0</v>
      </c>
      <c r="D874" s="17"/>
      <c r="E874" s="17"/>
      <c r="F874" s="17"/>
    </row>
    <row r="875" spans="1:17" x14ac:dyDescent="0.25">
      <c r="A875" s="17"/>
      <c r="B875" s="11"/>
      <c r="C875" s="17"/>
      <c r="D875" s="17"/>
      <c r="E875" s="17"/>
      <c r="F875" s="17"/>
    </row>
    <row r="876" spans="1:17" x14ac:dyDescent="0.25">
      <c r="A876" s="17"/>
      <c r="B876" s="11"/>
      <c r="C876" s="17"/>
      <c r="D876" s="17"/>
      <c r="E876" s="17"/>
      <c r="F876" s="17"/>
    </row>
    <row r="877" spans="1:17" x14ac:dyDescent="0.25">
      <c r="A877" s="17"/>
      <c r="B877" s="11"/>
      <c r="C877" s="17"/>
      <c r="D877" s="17"/>
      <c r="E877" s="17"/>
      <c r="F877" s="17"/>
    </row>
    <row r="878" spans="1:17" x14ac:dyDescent="0.25">
      <c r="A878" s="17"/>
      <c r="B878" s="11"/>
      <c r="C878" s="17"/>
      <c r="D878" s="17"/>
      <c r="E878" s="17"/>
      <c r="F878" s="17"/>
    </row>
    <row r="879" spans="1:17" x14ac:dyDescent="0.25">
      <c r="A879" s="858" t="s">
        <v>9</v>
      </c>
      <c r="B879" s="858"/>
      <c r="C879" s="39"/>
      <c r="D879" s="859" t="e">
        <f>#REF!</f>
        <v>#REF!</v>
      </c>
      <c r="E879" s="859"/>
      <c r="F879" s="17"/>
      <c r="G879" s="17"/>
      <c r="H879" s="17"/>
      <c r="I879" s="17"/>
      <c r="J879" s="17"/>
    </row>
    <row r="880" spans="1:17" x14ac:dyDescent="0.25">
      <c r="A880" s="17"/>
      <c r="B880" s="40"/>
      <c r="C880" s="161" t="s">
        <v>10</v>
      </c>
      <c r="D880" s="857" t="s">
        <v>3</v>
      </c>
      <c r="E880" s="857"/>
      <c r="F880" s="17"/>
      <c r="G880" s="17"/>
      <c r="H880" s="17"/>
      <c r="I880" s="17"/>
      <c r="J880" s="17"/>
    </row>
    <row r="881" spans="1:17" s="17" customFormat="1" x14ac:dyDescent="0.25">
      <c r="A881" s="927"/>
      <c r="B881" s="927"/>
      <c r="C881" s="41"/>
      <c r="D881" s="9"/>
      <c r="E881" s="250"/>
      <c r="L881" s="111"/>
      <c r="O881" s="20"/>
      <c r="P881" s="20"/>
      <c r="Q881" s="20"/>
    </row>
    <row r="882" spans="1:17" s="17" customFormat="1" x14ac:dyDescent="0.25">
      <c r="A882" s="927"/>
      <c r="B882" s="927"/>
      <c r="C882" s="41"/>
      <c r="D882" s="931"/>
      <c r="E882" s="931"/>
      <c r="L882" s="111"/>
      <c r="O882" s="20"/>
      <c r="P882" s="20"/>
      <c r="Q882" s="20"/>
    </row>
    <row r="883" spans="1:17" s="17" customFormat="1" x14ac:dyDescent="0.25">
      <c r="A883" s="20"/>
      <c r="B883" s="43"/>
      <c r="C883" s="9"/>
      <c r="D883" s="931"/>
      <c r="E883" s="931"/>
      <c r="L883" s="111"/>
      <c r="O883" s="20"/>
      <c r="P883" s="20"/>
      <c r="Q883" s="20"/>
    </row>
    <row r="884" spans="1:17" s="17" customFormat="1" x14ac:dyDescent="0.25">
      <c r="B884" s="40"/>
      <c r="C884" s="44"/>
      <c r="D884" s="251"/>
      <c r="E884" s="252"/>
      <c r="L884" s="111"/>
      <c r="O884" s="20"/>
      <c r="P884" s="20"/>
      <c r="Q884" s="20"/>
    </row>
    <row r="885" spans="1:17" s="17" customFormat="1" x14ac:dyDescent="0.25">
      <c r="A885" s="858" t="s">
        <v>11</v>
      </c>
      <c r="B885" s="858"/>
      <c r="C885" s="47"/>
      <c r="D885" s="859" t="e">
        <f>#REF!</f>
        <v>#REF!</v>
      </c>
      <c r="E885" s="859"/>
      <c r="L885" s="111"/>
      <c r="O885" s="20"/>
      <c r="P885" s="20"/>
      <c r="Q885" s="20"/>
    </row>
    <row r="886" spans="1:17" s="17" customFormat="1" x14ac:dyDescent="0.25">
      <c r="B886" s="40"/>
      <c r="C886" s="161" t="s">
        <v>10</v>
      </c>
      <c r="D886" s="857" t="s">
        <v>3</v>
      </c>
      <c r="E886" s="857"/>
      <c r="L886" s="111"/>
      <c r="O886" s="20"/>
      <c r="P886" s="20"/>
      <c r="Q886" s="20"/>
    </row>
    <row r="887" spans="1:17" ht="23.25" customHeight="1" x14ac:dyDescent="0.25">
      <c r="A887" s="851" t="str">
        <f>A443</f>
        <v>Муниципальное бюджетное общеобразовательное учреждение "Кингисеппская средняя общеобразовательная школа № 4"</v>
      </c>
      <c r="B887" s="851"/>
      <c r="C887" s="851"/>
      <c r="D887" s="851"/>
      <c r="E887" s="851"/>
      <c r="F887" s="851"/>
      <c r="G887" s="851"/>
      <c r="H887" s="851"/>
      <c r="I887" s="851"/>
      <c r="J887" s="851"/>
      <c r="K887" s="116"/>
    </row>
    <row r="889" spans="1:17" x14ac:dyDescent="0.25">
      <c r="A889" s="852" t="s">
        <v>77</v>
      </c>
      <c r="B889" s="852"/>
      <c r="C889" s="852"/>
      <c r="D889" s="852"/>
      <c r="E889" s="852"/>
      <c r="F889" s="852"/>
      <c r="G889" s="852"/>
      <c r="H889" s="852"/>
      <c r="I889" s="852"/>
      <c r="J889" s="852"/>
      <c r="K889" s="117"/>
    </row>
    <row r="891" spans="1:17" x14ac:dyDescent="0.25">
      <c r="A891" s="111"/>
      <c r="B891" s="111"/>
      <c r="C891" s="111"/>
      <c r="D891" s="111"/>
      <c r="E891" s="111"/>
      <c r="F891" s="111"/>
      <c r="G891" s="69" t="s">
        <v>104</v>
      </c>
      <c r="H891" s="2"/>
      <c r="I891" s="70"/>
      <c r="J891" s="2"/>
      <c r="K891" s="118"/>
    </row>
    <row r="892" spans="1:17" x14ac:dyDescent="0.25">
      <c r="B892" s="17"/>
    </row>
    <row r="893" spans="1:17" ht="43.5" customHeight="1" x14ac:dyDescent="0.25">
      <c r="A893" s="853" t="s">
        <v>95</v>
      </c>
      <c r="B893" s="853"/>
      <c r="C893" s="854" t="s">
        <v>110</v>
      </c>
      <c r="D893" s="855"/>
      <c r="E893" s="855"/>
      <c r="F893" s="855"/>
      <c r="G893" s="855"/>
      <c r="H893" s="855"/>
      <c r="I893" s="855"/>
      <c r="J893" s="856"/>
      <c r="K893" s="72"/>
    </row>
    <row r="894" spans="1:17" x14ac:dyDescent="0.25">
      <c r="A894" s="20"/>
      <c r="B894" s="20"/>
      <c r="C894" s="66"/>
      <c r="D894" s="66"/>
      <c r="E894" s="66"/>
      <c r="F894" s="66"/>
      <c r="G894" s="66"/>
      <c r="H894" s="66"/>
      <c r="I894" s="66"/>
      <c r="J894" s="66"/>
      <c r="K894" s="72"/>
    </row>
    <row r="896" spans="1:17" ht="53.25" customHeight="1" x14ac:dyDescent="0.25">
      <c r="A896" s="881" t="s">
        <v>307</v>
      </c>
      <c r="B896" s="881"/>
      <c r="C896" s="881"/>
      <c r="D896" s="881"/>
      <c r="E896" s="881"/>
      <c r="F896" s="881"/>
      <c r="G896" s="881"/>
      <c r="H896" s="881"/>
      <c r="I896" s="881"/>
      <c r="J896" s="881"/>
    </row>
    <row r="897" spans="1:17" x14ac:dyDescent="0.25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</row>
    <row r="898" spans="1:17" x14ac:dyDescent="0.25">
      <c r="A898" s="880" t="s">
        <v>191</v>
      </c>
      <c r="B898" s="880"/>
      <c r="C898" s="880"/>
      <c r="D898" s="880"/>
      <c r="E898" s="880"/>
      <c r="F898" s="880"/>
      <c r="G898" s="880"/>
      <c r="H898" s="880"/>
      <c r="I898" s="880"/>
      <c r="J898" s="880"/>
      <c r="K898" s="123"/>
    </row>
    <row r="899" spans="1:17" x14ac:dyDescent="0.25">
      <c r="A899" s="176"/>
      <c r="B899" s="176"/>
      <c r="C899" s="176"/>
      <c r="D899" s="176"/>
      <c r="E899" s="176"/>
      <c r="F899" s="176"/>
      <c r="G899" s="176"/>
      <c r="H899" s="176"/>
      <c r="I899" s="176"/>
      <c r="J899" s="176"/>
      <c r="K899" s="170"/>
    </row>
    <row r="900" spans="1:17" x14ac:dyDescent="0.25">
      <c r="A900" s="882" t="s">
        <v>120</v>
      </c>
      <c r="B900" s="882"/>
      <c r="C900" s="882"/>
      <c r="D900" s="882"/>
      <c r="E900" s="882"/>
      <c r="F900" s="882"/>
      <c r="G900" s="882"/>
      <c r="H900" s="882"/>
      <c r="I900" s="882"/>
      <c r="J900" s="882"/>
      <c r="K900" s="125"/>
    </row>
    <row r="901" spans="1:17" x14ac:dyDescent="0.25">
      <c r="B901" s="111"/>
      <c r="C901" s="111"/>
      <c r="D901" s="111"/>
      <c r="E901" s="111"/>
      <c r="F901" s="111"/>
      <c r="G901" s="111"/>
      <c r="H901" s="111"/>
      <c r="I901" s="111"/>
      <c r="J901" s="111"/>
      <c r="K901" s="176"/>
    </row>
    <row r="902" spans="1:17" x14ac:dyDescent="0.25">
      <c r="B902" s="11"/>
      <c r="C902" s="11"/>
      <c r="D902" s="20"/>
      <c r="E902" s="20"/>
      <c r="F902" s="20"/>
      <c r="G902" s="20"/>
      <c r="H902" s="20"/>
      <c r="I902" s="20"/>
      <c r="J902" s="20"/>
      <c r="K902" s="119"/>
    </row>
    <row r="903" spans="1:17" x14ac:dyDescent="0.25">
      <c r="A903" s="875" t="s">
        <v>24</v>
      </c>
      <c r="B903" s="875" t="s">
        <v>22</v>
      </c>
      <c r="C903" s="875" t="s">
        <v>23</v>
      </c>
      <c r="D903" s="877" t="s">
        <v>16</v>
      </c>
      <c r="E903" s="878"/>
      <c r="F903" s="878"/>
      <c r="G903" s="879"/>
      <c r="H903" s="884" t="s">
        <v>17</v>
      </c>
      <c r="I903" s="884" t="s">
        <v>25</v>
      </c>
      <c r="J903" s="874" t="s">
        <v>168</v>
      </c>
      <c r="K903" s="18"/>
    </row>
    <row r="904" spans="1:17" x14ac:dyDescent="0.25">
      <c r="A904" s="883"/>
      <c r="B904" s="883"/>
      <c r="C904" s="883"/>
      <c r="D904" s="875" t="s">
        <v>6</v>
      </c>
      <c r="E904" s="877" t="s">
        <v>1</v>
      </c>
      <c r="F904" s="878"/>
      <c r="G904" s="879"/>
      <c r="H904" s="885"/>
      <c r="I904" s="885"/>
      <c r="J904" s="874"/>
      <c r="K904" s="21"/>
    </row>
    <row r="905" spans="1:17" ht="93" x14ac:dyDescent="0.25">
      <c r="A905" s="876"/>
      <c r="B905" s="876"/>
      <c r="C905" s="876"/>
      <c r="D905" s="876"/>
      <c r="E905" s="167" t="s">
        <v>18</v>
      </c>
      <c r="F905" s="167" t="s">
        <v>26</v>
      </c>
      <c r="G905" s="167" t="s">
        <v>19</v>
      </c>
      <c r="H905" s="886"/>
      <c r="I905" s="886"/>
      <c r="J905" s="874"/>
      <c r="K905" s="180"/>
    </row>
    <row r="906" spans="1:17" x14ac:dyDescent="0.25">
      <c r="A906" s="113">
        <v>1</v>
      </c>
      <c r="B906" s="113">
        <v>2</v>
      </c>
      <c r="C906" s="113">
        <v>3</v>
      </c>
      <c r="D906" s="113">
        <v>4</v>
      </c>
      <c r="E906" s="113">
        <v>5</v>
      </c>
      <c r="F906" s="113">
        <v>6</v>
      </c>
      <c r="G906" s="113">
        <v>7</v>
      </c>
      <c r="H906" s="113">
        <v>8</v>
      </c>
      <c r="I906" s="113">
        <v>9</v>
      </c>
      <c r="J906" s="113">
        <v>10</v>
      </c>
      <c r="K906" s="180"/>
    </row>
    <row r="907" spans="1:17" x14ac:dyDescent="0.25">
      <c r="A907" s="167" t="s">
        <v>89</v>
      </c>
      <c r="B907" s="10" t="s">
        <v>228</v>
      </c>
      <c r="C907" s="245"/>
      <c r="D907" s="245">
        <f>F907+G907+E907</f>
        <v>0</v>
      </c>
      <c r="E907" s="245"/>
      <c r="F907" s="245"/>
      <c r="G907" s="245"/>
      <c r="H907" s="245">
        <v>0</v>
      </c>
      <c r="I907" s="245"/>
      <c r="J907" s="5"/>
      <c r="K907" s="183">
        <f>ROUND((E907+F907)*12,2)</f>
        <v>0</v>
      </c>
      <c r="M907" s="75"/>
      <c r="N907" s="181"/>
      <c r="O907" s="185"/>
    </row>
    <row r="908" spans="1:17" s="78" customFormat="1" x14ac:dyDescent="0.25">
      <c r="A908" s="144"/>
      <c r="B908" s="145" t="s">
        <v>20</v>
      </c>
      <c r="C908" s="146">
        <f>SUM(C907:C907)</f>
        <v>0</v>
      </c>
      <c r="D908" s="146">
        <f>SUM(D907:D907)</f>
        <v>0</v>
      </c>
      <c r="E908" s="144" t="s">
        <v>21</v>
      </c>
      <c r="F908" s="144" t="s">
        <v>21</v>
      </c>
      <c r="G908" s="144" t="s">
        <v>21</v>
      </c>
      <c r="H908" s="144" t="s">
        <v>21</v>
      </c>
      <c r="I908" s="144" t="s">
        <v>21</v>
      </c>
      <c r="J908" s="146">
        <f>SUM(J907:J907)</f>
        <v>0</v>
      </c>
      <c r="K908" s="182"/>
      <c r="M908" s="75"/>
      <c r="N908" s="181"/>
      <c r="O908" s="185"/>
      <c r="P908" s="184"/>
      <c r="Q908" s="188"/>
    </row>
    <row r="909" spans="1:17" x14ac:dyDescent="0.25">
      <c r="K909" s="114"/>
    </row>
    <row r="910" spans="1:17" x14ac:dyDescent="0.25">
      <c r="A910" s="868" t="s">
        <v>124</v>
      </c>
      <c r="B910" s="868"/>
      <c r="C910" s="868"/>
      <c r="D910" s="868"/>
      <c r="E910" s="868"/>
      <c r="F910" s="868"/>
      <c r="G910" s="868"/>
      <c r="H910" s="868"/>
      <c r="I910" s="868"/>
      <c r="J910" s="868"/>
      <c r="K910" s="115"/>
    </row>
    <row r="911" spans="1:17" x14ac:dyDescent="0.25">
      <c r="A911" s="174"/>
      <c r="B911" s="174"/>
      <c r="C911" s="174"/>
      <c r="D911" s="174"/>
      <c r="E911" s="174"/>
      <c r="F911" s="174"/>
      <c r="G911" s="174"/>
      <c r="H911" s="174"/>
      <c r="I911" s="850" t="s">
        <v>172</v>
      </c>
      <c r="J911" s="850"/>
    </row>
    <row r="912" spans="1:17" ht="56.25" x14ac:dyDescent="0.25">
      <c r="A912" s="14" t="s">
        <v>24</v>
      </c>
      <c r="B912" s="14" t="s">
        <v>14</v>
      </c>
      <c r="C912" s="167" t="s">
        <v>132</v>
      </c>
      <c r="D912" s="167" t="s">
        <v>133</v>
      </c>
      <c r="E912" s="167" t="s">
        <v>134</v>
      </c>
      <c r="G912" s="174"/>
      <c r="H912" s="174"/>
      <c r="I912" s="133" t="s">
        <v>115</v>
      </c>
      <c r="J912" s="133" t="s">
        <v>173</v>
      </c>
      <c r="K912" s="120"/>
    </row>
    <row r="913" spans="1:17" x14ac:dyDescent="0.25">
      <c r="A913" s="91">
        <v>1</v>
      </c>
      <c r="B913" s="91">
        <v>2</v>
      </c>
      <c r="C913" s="113">
        <v>3</v>
      </c>
      <c r="D913" s="113">
        <v>4</v>
      </c>
      <c r="E913" s="113">
        <v>5</v>
      </c>
      <c r="G913" s="174"/>
      <c r="H913" s="174"/>
      <c r="I913" s="134"/>
      <c r="J913" s="133"/>
    </row>
    <row r="914" spans="1:17" ht="139.5" x14ac:dyDescent="0.25">
      <c r="A914" s="84">
        <v>1</v>
      </c>
      <c r="B914" s="90" t="s">
        <v>123</v>
      </c>
      <c r="C914" s="165"/>
      <c r="D914" s="77">
        <v>12</v>
      </c>
      <c r="E914" s="85"/>
      <c r="G914" s="86"/>
      <c r="H914" s="87"/>
      <c r="I914" s="138"/>
      <c r="J914" s="138"/>
    </row>
    <row r="915" spans="1:17" x14ac:dyDescent="0.25">
      <c r="A915" s="84">
        <v>2</v>
      </c>
      <c r="B915" s="90" t="s">
        <v>160</v>
      </c>
      <c r="C915" s="165"/>
      <c r="D915" s="77"/>
      <c r="E915" s="85"/>
      <c r="G915" s="86"/>
      <c r="H915" s="87"/>
      <c r="I915" s="138"/>
      <c r="J915" s="138"/>
    </row>
    <row r="916" spans="1:17" x14ac:dyDescent="0.25">
      <c r="A916" s="147"/>
      <c r="B916" s="145" t="s">
        <v>20</v>
      </c>
      <c r="C916" s="148"/>
      <c r="D916" s="149"/>
      <c r="E916" s="146">
        <f>E915+E914</f>
        <v>0</v>
      </c>
      <c r="G916" s="174"/>
      <c r="H916" s="174"/>
      <c r="I916" s="135">
        <f>SUM(I914:I915)</f>
        <v>0</v>
      </c>
      <c r="J916" s="135">
        <f>SUM(J914:J915)</f>
        <v>0</v>
      </c>
    </row>
    <row r="918" spans="1:17" ht="35.25" customHeight="1" x14ac:dyDescent="0.25">
      <c r="A918" s="880" t="s">
        <v>190</v>
      </c>
      <c r="B918" s="880"/>
      <c r="C918" s="880"/>
      <c r="D918" s="880"/>
      <c r="E918" s="880"/>
      <c r="F918" s="880"/>
      <c r="G918" s="880"/>
      <c r="H918" s="880"/>
      <c r="I918" s="880"/>
      <c r="J918" s="880"/>
    </row>
    <row r="919" spans="1:17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</row>
    <row r="920" spans="1:17" x14ac:dyDescent="0.25">
      <c r="A920" s="865" t="s">
        <v>121</v>
      </c>
      <c r="B920" s="865"/>
      <c r="C920" s="865"/>
      <c r="D920" s="865"/>
      <c r="E920" s="865"/>
      <c r="F920" s="865"/>
      <c r="G920" s="865"/>
      <c r="H920" s="865"/>
      <c r="I920" s="865"/>
      <c r="J920" s="865"/>
      <c r="K920" s="125"/>
    </row>
    <row r="921" spans="1:17" x14ac:dyDescent="0.25">
      <c r="A921" s="163"/>
      <c r="B921" s="24"/>
      <c r="C921" s="163"/>
      <c r="D921" s="163"/>
      <c r="E921" s="163"/>
      <c r="F921" s="163"/>
      <c r="I921" s="850" t="s">
        <v>172</v>
      </c>
      <c r="J921" s="850"/>
      <c r="K921" s="111"/>
    </row>
    <row r="922" spans="1:17" ht="69.75" x14ac:dyDescent="0.25">
      <c r="A922" s="167" t="s">
        <v>24</v>
      </c>
      <c r="B922" s="167" t="s">
        <v>14</v>
      </c>
      <c r="C922" s="167" t="s">
        <v>40</v>
      </c>
      <c r="D922" s="167" t="s">
        <v>38</v>
      </c>
      <c r="E922" s="167" t="s">
        <v>39</v>
      </c>
      <c r="F922" s="167" t="s">
        <v>80</v>
      </c>
      <c r="I922" s="133" t="s">
        <v>115</v>
      </c>
      <c r="J922" s="133" t="s">
        <v>173</v>
      </c>
      <c r="K922" s="122"/>
      <c r="O922" s="106"/>
    </row>
    <row r="923" spans="1:17" x14ac:dyDescent="0.25">
      <c r="A923" s="113">
        <v>1</v>
      </c>
      <c r="B923" s="113">
        <v>2</v>
      </c>
      <c r="C923" s="113">
        <v>3</v>
      </c>
      <c r="D923" s="113">
        <v>4</v>
      </c>
      <c r="E923" s="113">
        <v>5</v>
      </c>
      <c r="F923" s="113">
        <v>6</v>
      </c>
      <c r="G923" s="78"/>
      <c r="H923" s="78"/>
      <c r="I923" s="136"/>
      <c r="J923" s="136"/>
      <c r="O923" s="106"/>
    </row>
    <row r="924" spans="1:17" ht="69.75" x14ac:dyDescent="0.25">
      <c r="A924" s="167">
        <v>1</v>
      </c>
      <c r="B924" s="10" t="s">
        <v>28</v>
      </c>
      <c r="C924" s="167" t="s">
        <v>21</v>
      </c>
      <c r="D924" s="167" t="s">
        <v>21</v>
      </c>
      <c r="E924" s="167" t="s">
        <v>21</v>
      </c>
      <c r="F924" s="5">
        <f>F926</f>
        <v>0</v>
      </c>
      <c r="I924" s="137">
        <f>I926</f>
        <v>0</v>
      </c>
      <c r="J924" s="137">
        <f>J926</f>
        <v>0</v>
      </c>
      <c r="O924" s="106"/>
    </row>
    <row r="925" spans="1:17" s="78" customFormat="1" x14ac:dyDescent="0.25">
      <c r="A925" s="873" t="s">
        <v>29</v>
      </c>
      <c r="B925" s="10" t="s">
        <v>1</v>
      </c>
      <c r="C925" s="167"/>
      <c r="D925" s="167"/>
      <c r="E925" s="167"/>
      <c r="F925" s="5"/>
      <c r="G925" s="67"/>
      <c r="H925" s="67"/>
      <c r="I925" s="137"/>
      <c r="J925" s="137"/>
      <c r="K925" s="79"/>
      <c r="O925" s="186"/>
      <c r="P925" s="188"/>
      <c r="Q925" s="188"/>
    </row>
    <row r="926" spans="1:17" ht="69.75" x14ac:dyDescent="0.25">
      <c r="A926" s="873"/>
      <c r="B926" s="10" t="s">
        <v>30</v>
      </c>
      <c r="C926" s="167" t="e">
        <f>F926/E926/D926</f>
        <v>#DIV/0!</v>
      </c>
      <c r="D926" s="167"/>
      <c r="E926" s="167"/>
      <c r="F926" s="5"/>
      <c r="I926" s="143"/>
      <c r="J926" s="143"/>
      <c r="O926" s="106"/>
    </row>
    <row r="927" spans="1:17" ht="69.75" x14ac:dyDescent="0.25">
      <c r="A927" s="167">
        <v>2</v>
      </c>
      <c r="B927" s="10" t="s">
        <v>34</v>
      </c>
      <c r="C927" s="167" t="s">
        <v>21</v>
      </c>
      <c r="D927" s="167" t="s">
        <v>21</v>
      </c>
      <c r="E927" s="167" t="s">
        <v>21</v>
      </c>
      <c r="F927" s="5">
        <f>F929</f>
        <v>0</v>
      </c>
      <c r="I927" s="137">
        <f>I929</f>
        <v>0</v>
      </c>
      <c r="J927" s="137">
        <f>J929</f>
        <v>0</v>
      </c>
      <c r="O927" s="106"/>
    </row>
    <row r="928" spans="1:17" x14ac:dyDescent="0.25">
      <c r="A928" s="873" t="s">
        <v>35</v>
      </c>
      <c r="B928" s="10" t="s">
        <v>1</v>
      </c>
      <c r="C928" s="167"/>
      <c r="D928" s="167"/>
      <c r="E928" s="167"/>
      <c r="F928" s="5"/>
      <c r="I928" s="137"/>
      <c r="J928" s="137"/>
      <c r="O928" s="106"/>
    </row>
    <row r="929" spans="1:17" ht="69.75" x14ac:dyDescent="0.25">
      <c r="A929" s="873"/>
      <c r="B929" s="10" t="s">
        <v>30</v>
      </c>
      <c r="C929" s="167" t="e">
        <f t="shared" ref="C929" si="21">F929/E929/D929</f>
        <v>#DIV/0!</v>
      </c>
      <c r="D929" s="167"/>
      <c r="E929" s="167"/>
      <c r="F929" s="5"/>
      <c r="I929" s="143"/>
      <c r="J929" s="143"/>
      <c r="O929" s="106"/>
    </row>
    <row r="930" spans="1:17" x14ac:dyDescent="0.25">
      <c r="A930" s="147"/>
      <c r="B930" s="145" t="s">
        <v>20</v>
      </c>
      <c r="C930" s="144" t="s">
        <v>21</v>
      </c>
      <c r="D930" s="144" t="s">
        <v>21</v>
      </c>
      <c r="E930" s="144" t="s">
        <v>21</v>
      </c>
      <c r="F930" s="146">
        <f>F927+F924</f>
        <v>0</v>
      </c>
      <c r="I930" s="137">
        <f>I924+I927</f>
        <v>0</v>
      </c>
      <c r="J930" s="137">
        <f>J924+J927</f>
        <v>0</v>
      </c>
      <c r="O930" s="106"/>
    </row>
    <row r="931" spans="1:17" x14ac:dyDescent="0.25">
      <c r="A931" s="17"/>
      <c r="B931" s="11"/>
      <c r="C931" s="17"/>
      <c r="D931" s="17"/>
      <c r="E931" s="17"/>
      <c r="F931" s="17"/>
      <c r="G931" s="121"/>
      <c r="O931" s="106"/>
    </row>
    <row r="932" spans="1:17" x14ac:dyDescent="0.25">
      <c r="A932" s="865" t="s">
        <v>118</v>
      </c>
      <c r="B932" s="865"/>
      <c r="C932" s="865"/>
      <c r="D932" s="865"/>
      <c r="E932" s="865"/>
      <c r="F932" s="865"/>
      <c r="G932" s="865"/>
      <c r="H932" s="865"/>
      <c r="I932" s="865"/>
      <c r="J932" s="865"/>
      <c r="O932" s="106"/>
    </row>
    <row r="933" spans="1:17" x14ac:dyDescent="0.25">
      <c r="A933" s="163"/>
      <c r="B933" s="24"/>
      <c r="C933" s="163"/>
      <c r="D933" s="163"/>
      <c r="E933" s="163"/>
      <c r="F933" s="163"/>
      <c r="I933" s="850" t="s">
        <v>172</v>
      </c>
      <c r="J933" s="850"/>
      <c r="O933" s="106"/>
    </row>
    <row r="934" spans="1:17" ht="69.75" x14ac:dyDescent="0.25">
      <c r="A934" s="167" t="s">
        <v>24</v>
      </c>
      <c r="B934" s="167" t="s">
        <v>14</v>
      </c>
      <c r="C934" s="167" t="s">
        <v>163</v>
      </c>
      <c r="D934" s="167" t="s">
        <v>38</v>
      </c>
      <c r="E934" s="167" t="s">
        <v>39</v>
      </c>
      <c r="F934" s="167" t="s">
        <v>80</v>
      </c>
      <c r="I934" s="133" t="s">
        <v>115</v>
      </c>
      <c r="J934" s="133" t="s">
        <v>173</v>
      </c>
      <c r="K934" s="122"/>
      <c r="O934" s="106"/>
    </row>
    <row r="935" spans="1:17" x14ac:dyDescent="0.25">
      <c r="A935" s="112">
        <v>1</v>
      </c>
      <c r="B935" s="112">
        <v>2</v>
      </c>
      <c r="C935" s="112">
        <v>3</v>
      </c>
      <c r="D935" s="112">
        <v>4</v>
      </c>
      <c r="E935" s="112">
        <v>5</v>
      </c>
      <c r="F935" s="112">
        <v>6</v>
      </c>
      <c r="G935" s="8"/>
      <c r="H935" s="8"/>
      <c r="I935" s="136"/>
      <c r="J935" s="136"/>
      <c r="O935" s="106"/>
    </row>
    <row r="936" spans="1:17" ht="69.75" x14ac:dyDescent="0.25">
      <c r="A936" s="167">
        <v>1</v>
      </c>
      <c r="B936" s="10" t="s">
        <v>28</v>
      </c>
      <c r="C936" s="167" t="s">
        <v>21</v>
      </c>
      <c r="D936" s="167" t="s">
        <v>21</v>
      </c>
      <c r="E936" s="167" t="s">
        <v>21</v>
      </c>
      <c r="F936" s="5">
        <f>F938+F940+F939+F941</f>
        <v>0</v>
      </c>
      <c r="I936" s="137">
        <f>I938+I939+I940+I941</f>
        <v>0</v>
      </c>
      <c r="J936" s="137">
        <f>J938+J939+J940+J941</f>
        <v>0</v>
      </c>
      <c r="O936" s="106"/>
    </row>
    <row r="937" spans="1:17" s="8" customFormat="1" x14ac:dyDescent="0.25">
      <c r="A937" s="167"/>
      <c r="B937" s="10" t="s">
        <v>1</v>
      </c>
      <c r="C937" s="167"/>
      <c r="D937" s="167"/>
      <c r="E937" s="167"/>
      <c r="F937" s="5"/>
      <c r="G937" s="67"/>
      <c r="H937" s="67"/>
      <c r="I937" s="137"/>
      <c r="J937" s="137"/>
      <c r="K937" s="80"/>
      <c r="O937" s="187"/>
      <c r="P937" s="192"/>
      <c r="Q937" s="192"/>
    </row>
    <row r="938" spans="1:17" ht="46.5" x14ac:dyDescent="0.25">
      <c r="A938" s="167" t="s">
        <v>29</v>
      </c>
      <c r="B938" s="10" t="s">
        <v>32</v>
      </c>
      <c r="C938" s="167" t="e">
        <f t="shared" ref="C938:C939" si="22">F938/E938/D938</f>
        <v>#DIV/0!</v>
      </c>
      <c r="D938" s="167"/>
      <c r="E938" s="167"/>
      <c r="F938" s="5"/>
      <c r="I938" s="143"/>
      <c r="J938" s="143"/>
      <c r="O938" s="106"/>
    </row>
    <row r="939" spans="1:17" ht="46.5" x14ac:dyDescent="0.25">
      <c r="A939" s="167" t="s">
        <v>31</v>
      </c>
      <c r="B939" s="10" t="s">
        <v>33</v>
      </c>
      <c r="C939" s="167" t="e">
        <f t="shared" si="22"/>
        <v>#DIV/0!</v>
      </c>
      <c r="D939" s="167"/>
      <c r="E939" s="167"/>
      <c r="F939" s="5"/>
      <c r="I939" s="143"/>
      <c r="J939" s="143"/>
      <c r="O939" s="106"/>
    </row>
    <row r="940" spans="1:17" x14ac:dyDescent="0.25">
      <c r="A940" s="167"/>
      <c r="B940" s="10"/>
      <c r="C940" s="167"/>
      <c r="D940" s="167"/>
      <c r="E940" s="167"/>
      <c r="F940" s="5"/>
      <c r="I940" s="143"/>
      <c r="J940" s="143"/>
      <c r="O940" s="106"/>
    </row>
    <row r="941" spans="1:17" x14ac:dyDescent="0.25">
      <c r="A941" s="167"/>
      <c r="B941" s="10"/>
      <c r="C941" s="167"/>
      <c r="D941" s="167"/>
      <c r="E941" s="167"/>
      <c r="F941" s="5"/>
      <c r="I941" s="143"/>
      <c r="J941" s="143"/>
      <c r="O941" s="106"/>
    </row>
    <row r="942" spans="1:17" ht="69.75" x14ac:dyDescent="0.25">
      <c r="A942" s="167">
        <v>2</v>
      </c>
      <c r="B942" s="10" t="s">
        <v>34</v>
      </c>
      <c r="C942" s="167" t="s">
        <v>21</v>
      </c>
      <c r="D942" s="167" t="s">
        <v>21</v>
      </c>
      <c r="E942" s="167" t="s">
        <v>21</v>
      </c>
      <c r="F942" s="5">
        <f>F944+F946+F945+F947</f>
        <v>0</v>
      </c>
      <c r="I942" s="137">
        <f>I944+I945+I946+I947</f>
        <v>0</v>
      </c>
      <c r="J942" s="137">
        <f>J944+J945+J946+J947</f>
        <v>0</v>
      </c>
      <c r="O942" s="106"/>
    </row>
    <row r="943" spans="1:17" x14ac:dyDescent="0.25">
      <c r="A943" s="167"/>
      <c r="B943" s="10" t="s">
        <v>1</v>
      </c>
      <c r="C943" s="167"/>
      <c r="D943" s="167"/>
      <c r="E943" s="167"/>
      <c r="F943" s="5"/>
      <c r="I943" s="137"/>
      <c r="J943" s="137"/>
      <c r="O943" s="106"/>
    </row>
    <row r="944" spans="1:17" ht="46.5" x14ac:dyDescent="0.25">
      <c r="A944" s="167" t="s">
        <v>35</v>
      </c>
      <c r="B944" s="10" t="s">
        <v>32</v>
      </c>
      <c r="C944" s="167" t="e">
        <f t="shared" ref="C944:C945" si="23">F944/E944/D944</f>
        <v>#DIV/0!</v>
      </c>
      <c r="D944" s="167"/>
      <c r="E944" s="167"/>
      <c r="F944" s="5"/>
      <c r="I944" s="143"/>
      <c r="J944" s="143"/>
      <c r="O944" s="106"/>
    </row>
    <row r="945" spans="1:17" ht="46.5" x14ac:dyDescent="0.25">
      <c r="A945" s="167" t="s">
        <v>36</v>
      </c>
      <c r="B945" s="10" t="s">
        <v>33</v>
      </c>
      <c r="C945" s="167" t="e">
        <f t="shared" si="23"/>
        <v>#DIV/0!</v>
      </c>
      <c r="D945" s="167"/>
      <c r="E945" s="167"/>
      <c r="F945" s="5"/>
      <c r="I945" s="143"/>
      <c r="J945" s="143"/>
      <c r="O945" s="106"/>
    </row>
    <row r="946" spans="1:17" x14ac:dyDescent="0.25">
      <c r="A946" s="167"/>
      <c r="B946" s="10"/>
      <c r="C946" s="167"/>
      <c r="D946" s="167"/>
      <c r="E946" s="167"/>
      <c r="F946" s="5"/>
      <c r="I946" s="143"/>
      <c r="J946" s="143"/>
      <c r="O946" s="106"/>
    </row>
    <row r="947" spans="1:17" x14ac:dyDescent="0.25">
      <c r="A947" s="167"/>
      <c r="B947" s="10"/>
      <c r="C947" s="167"/>
      <c r="D947" s="167"/>
      <c r="E947" s="167"/>
      <c r="F947" s="5"/>
      <c r="I947" s="143"/>
      <c r="J947" s="143"/>
      <c r="O947" s="106"/>
    </row>
    <row r="948" spans="1:17" x14ac:dyDescent="0.25">
      <c r="A948" s="147"/>
      <c r="B948" s="145" t="s">
        <v>20</v>
      </c>
      <c r="C948" s="144" t="s">
        <v>21</v>
      </c>
      <c r="D948" s="144" t="s">
        <v>21</v>
      </c>
      <c r="E948" s="144" t="s">
        <v>21</v>
      </c>
      <c r="F948" s="146">
        <f>F942+F936</f>
        <v>0</v>
      </c>
      <c r="I948" s="137">
        <f>I936+I942</f>
        <v>0</v>
      </c>
      <c r="J948" s="137">
        <f>J936+J942</f>
        <v>0</v>
      </c>
      <c r="O948" s="106"/>
    </row>
    <row r="949" spans="1:17" x14ac:dyDescent="0.25">
      <c r="A949" s="17"/>
      <c r="B949" s="11"/>
      <c r="C949" s="17"/>
      <c r="D949" s="17"/>
      <c r="E949" s="17"/>
      <c r="F949" s="17"/>
      <c r="O949" s="106"/>
    </row>
    <row r="950" spans="1:17" x14ac:dyDescent="0.25">
      <c r="A950" s="865" t="s">
        <v>119</v>
      </c>
      <c r="B950" s="865"/>
      <c r="C950" s="865"/>
      <c r="D950" s="865"/>
      <c r="E950" s="865"/>
      <c r="F950" s="865"/>
      <c r="G950" s="865"/>
      <c r="H950" s="865"/>
      <c r="I950" s="865"/>
      <c r="J950" s="865"/>
      <c r="O950" s="106"/>
    </row>
    <row r="951" spans="1:17" x14ac:dyDescent="0.25">
      <c r="A951" s="163"/>
      <c r="B951" s="24"/>
      <c r="C951" s="163"/>
      <c r="D951" s="163"/>
      <c r="E951" s="163"/>
      <c r="F951" s="163"/>
      <c r="I951" s="850" t="s">
        <v>172</v>
      </c>
      <c r="J951" s="850"/>
      <c r="O951" s="106"/>
    </row>
    <row r="952" spans="1:17" ht="93" x14ac:dyDescent="0.25">
      <c r="A952" s="167" t="s">
        <v>24</v>
      </c>
      <c r="B952" s="167" t="s">
        <v>14</v>
      </c>
      <c r="C952" s="167" t="s">
        <v>43</v>
      </c>
      <c r="D952" s="167" t="s">
        <v>41</v>
      </c>
      <c r="E952" s="167" t="s">
        <v>44</v>
      </c>
      <c r="F952" s="167" t="s">
        <v>42</v>
      </c>
      <c r="I952" s="133" t="s">
        <v>115</v>
      </c>
      <c r="J952" s="133" t="s">
        <v>173</v>
      </c>
      <c r="K952" s="122"/>
      <c r="O952" s="106"/>
    </row>
    <row r="953" spans="1:17" x14ac:dyDescent="0.25">
      <c r="A953" s="113">
        <v>1</v>
      </c>
      <c r="B953" s="113">
        <v>2</v>
      </c>
      <c r="C953" s="113">
        <v>3</v>
      </c>
      <c r="D953" s="113">
        <v>4</v>
      </c>
      <c r="E953" s="113">
        <v>5</v>
      </c>
      <c r="F953" s="113">
        <v>6</v>
      </c>
      <c r="G953" s="78"/>
      <c r="H953" s="78"/>
      <c r="I953" s="136"/>
      <c r="J953" s="136"/>
      <c r="O953" s="106"/>
    </row>
    <row r="954" spans="1:17" x14ac:dyDescent="0.25">
      <c r="A954" s="167">
        <v>1</v>
      </c>
      <c r="B954" s="10" t="s">
        <v>45</v>
      </c>
      <c r="C954" s="167"/>
      <c r="D954" s="167"/>
      <c r="E954" s="167">
        <v>50</v>
      </c>
      <c r="F954" s="5">
        <f>E954*D954*C954</f>
        <v>0</v>
      </c>
      <c r="I954" s="138"/>
      <c r="J954" s="138"/>
      <c r="O954" s="106"/>
    </row>
    <row r="955" spans="1:17" s="78" customFormat="1" x14ac:dyDescent="0.25">
      <c r="A955" s="147"/>
      <c r="B955" s="145" t="s">
        <v>20</v>
      </c>
      <c r="C955" s="144" t="s">
        <v>21</v>
      </c>
      <c r="D955" s="144" t="s">
        <v>21</v>
      </c>
      <c r="E955" s="144" t="s">
        <v>21</v>
      </c>
      <c r="F955" s="146">
        <f>F954</f>
        <v>0</v>
      </c>
      <c r="G955" s="67"/>
      <c r="H955" s="67"/>
      <c r="I955" s="135">
        <f>I954</f>
        <v>0</v>
      </c>
      <c r="J955" s="135">
        <f>J954</f>
        <v>0</v>
      </c>
      <c r="K955" s="79"/>
      <c r="O955" s="186"/>
      <c r="P955" s="188"/>
      <c r="Q955" s="188"/>
    </row>
    <row r="956" spans="1:17" x14ac:dyDescent="0.25">
      <c r="O956" s="106"/>
    </row>
    <row r="957" spans="1:17" ht="55.5" customHeight="1" x14ac:dyDescent="0.25">
      <c r="A957" s="871" t="s">
        <v>189</v>
      </c>
      <c r="B957" s="871"/>
      <c r="C957" s="871"/>
      <c r="D957" s="871"/>
      <c r="E957" s="871"/>
      <c r="F957" s="871"/>
      <c r="G957" s="871"/>
      <c r="H957" s="871"/>
      <c r="I957" s="871"/>
      <c r="J957" s="871"/>
      <c r="O957" s="106"/>
    </row>
    <row r="958" spans="1:17" x14ac:dyDescent="0.25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</row>
    <row r="959" spans="1:17" x14ac:dyDescent="0.25">
      <c r="A959" s="861" t="s">
        <v>118</v>
      </c>
      <c r="B959" s="861"/>
      <c r="C959" s="861"/>
      <c r="D959" s="861"/>
      <c r="E959" s="861"/>
      <c r="F959" s="861"/>
      <c r="G959" s="861"/>
      <c r="H959" s="861"/>
      <c r="I959" s="861"/>
      <c r="J959" s="861"/>
      <c r="K959" s="124"/>
    </row>
    <row r="960" spans="1:17" x14ac:dyDescent="0.25">
      <c r="A960" s="862"/>
      <c r="B960" s="862"/>
      <c r="C960" s="862"/>
      <c r="D960" s="862"/>
      <c r="E960" s="862"/>
      <c r="F960" s="17"/>
      <c r="I960" s="850" t="s">
        <v>172</v>
      </c>
      <c r="J960" s="850"/>
      <c r="K960" s="170"/>
    </row>
    <row r="961" spans="1:17" ht="56.25" x14ac:dyDescent="0.25">
      <c r="A961" s="167" t="s">
        <v>15</v>
      </c>
      <c r="B961" s="167" t="s">
        <v>14</v>
      </c>
      <c r="C961" s="167" t="s">
        <v>27</v>
      </c>
      <c r="D961" s="167" t="s">
        <v>75</v>
      </c>
      <c r="E961" s="167" t="s">
        <v>76</v>
      </c>
      <c r="I961" s="133" t="s">
        <v>115</v>
      </c>
      <c r="J961" s="133" t="s">
        <v>173</v>
      </c>
      <c r="K961" s="81"/>
    </row>
    <row r="962" spans="1:17" x14ac:dyDescent="0.25">
      <c r="A962" s="113">
        <v>1</v>
      </c>
      <c r="B962" s="113">
        <v>2</v>
      </c>
      <c r="C962" s="113">
        <v>3</v>
      </c>
      <c r="D962" s="113">
        <v>4</v>
      </c>
      <c r="E962" s="113">
        <v>5</v>
      </c>
      <c r="F962" s="78"/>
      <c r="G962" s="78"/>
      <c r="H962" s="78"/>
      <c r="I962" s="136"/>
      <c r="J962" s="136"/>
    </row>
    <row r="963" spans="1:17" ht="139.5" x14ac:dyDescent="0.25">
      <c r="A963" s="167">
        <v>1</v>
      </c>
      <c r="B963" s="10" t="s">
        <v>105</v>
      </c>
      <c r="C963" s="167"/>
      <c r="D963" s="165" t="e">
        <f>E963/C963</f>
        <v>#DIV/0!</v>
      </c>
      <c r="E963" s="165"/>
      <c r="I963" s="138"/>
      <c r="J963" s="138"/>
    </row>
    <row r="964" spans="1:17" s="78" customFormat="1" x14ac:dyDescent="0.25">
      <c r="A964" s="144"/>
      <c r="B964" s="145" t="s">
        <v>20</v>
      </c>
      <c r="C964" s="144"/>
      <c r="D964" s="144" t="s">
        <v>21</v>
      </c>
      <c r="E964" s="146">
        <f>E963</f>
        <v>0</v>
      </c>
      <c r="F964" s="67"/>
      <c r="G964" s="67"/>
      <c r="H964" s="67"/>
      <c r="I964" s="135">
        <f>I963</f>
        <v>0</v>
      </c>
      <c r="J964" s="135">
        <f>J963</f>
        <v>0</v>
      </c>
      <c r="K964" s="79"/>
      <c r="O964" s="188"/>
      <c r="P964" s="188"/>
      <c r="Q964" s="188"/>
    </row>
    <row r="966" spans="1:17" ht="56.25" customHeight="1" x14ac:dyDescent="0.25">
      <c r="A966" s="871" t="s">
        <v>188</v>
      </c>
      <c r="B966" s="871"/>
      <c r="C966" s="871"/>
      <c r="D966" s="871"/>
      <c r="E966" s="871"/>
      <c r="F966" s="871"/>
      <c r="G966" s="871"/>
      <c r="H966" s="871"/>
      <c r="I966" s="871"/>
      <c r="J966" s="871"/>
    </row>
    <row r="967" spans="1:17" x14ac:dyDescent="0.25">
      <c r="A967" s="17"/>
      <c r="B967" s="11"/>
      <c r="C967" s="17"/>
      <c r="D967" s="17"/>
      <c r="E967" s="17"/>
      <c r="F967" s="17"/>
    </row>
    <row r="968" spans="1:17" x14ac:dyDescent="0.25">
      <c r="A968" s="861" t="s">
        <v>122</v>
      </c>
      <c r="B968" s="861"/>
      <c r="C968" s="861"/>
      <c r="D968" s="861"/>
      <c r="E968" s="861"/>
      <c r="F968" s="861"/>
      <c r="G968" s="861"/>
      <c r="H968" s="861"/>
      <c r="I968" s="861"/>
      <c r="J968" s="861"/>
      <c r="K968" s="124"/>
    </row>
    <row r="969" spans="1:17" x14ac:dyDescent="0.25">
      <c r="A969" s="23"/>
      <c r="B969" s="11"/>
      <c r="C969" s="17"/>
      <c r="D969" s="17"/>
      <c r="E969" s="17"/>
      <c r="F969" s="17"/>
      <c r="I969" s="850" t="s">
        <v>172</v>
      </c>
      <c r="J969" s="850"/>
    </row>
    <row r="970" spans="1:17" ht="93" x14ac:dyDescent="0.25">
      <c r="A970" s="167" t="s">
        <v>24</v>
      </c>
      <c r="B970" s="167" t="s">
        <v>46</v>
      </c>
      <c r="C970" s="167" t="s">
        <v>53</v>
      </c>
      <c r="D970" s="167" t="s">
        <v>54</v>
      </c>
      <c r="F970" s="17"/>
      <c r="I970" s="133" t="s">
        <v>115</v>
      </c>
      <c r="J970" s="133" t="s">
        <v>173</v>
      </c>
    </row>
    <row r="971" spans="1:17" x14ac:dyDescent="0.25">
      <c r="A971" s="113">
        <v>1</v>
      </c>
      <c r="B971" s="113">
        <v>2</v>
      </c>
      <c r="C971" s="113">
        <v>3</v>
      </c>
      <c r="D971" s="113">
        <v>4</v>
      </c>
      <c r="E971" s="78"/>
      <c r="F971" s="1"/>
      <c r="G971" s="78"/>
      <c r="H971" s="78"/>
      <c r="I971" s="133"/>
      <c r="J971" s="133"/>
    </row>
    <row r="972" spans="1:17" ht="45" x14ac:dyDescent="0.25">
      <c r="A972" s="171">
        <v>1</v>
      </c>
      <c r="B972" s="26" t="s">
        <v>47</v>
      </c>
      <c r="C972" s="171" t="s">
        <v>21</v>
      </c>
      <c r="D972" s="5">
        <f>D973</f>
        <v>0</v>
      </c>
      <c r="F972" s="17"/>
      <c r="I972" s="138">
        <f>I973</f>
        <v>0</v>
      </c>
      <c r="J972" s="138">
        <f>J973</f>
        <v>0</v>
      </c>
    </row>
    <row r="973" spans="1:17" s="78" customFormat="1" x14ac:dyDescent="0.25">
      <c r="A973" s="167" t="s">
        <v>29</v>
      </c>
      <c r="B973" s="10" t="s">
        <v>48</v>
      </c>
      <c r="C973" s="165">
        <f>J908+E914</f>
        <v>0</v>
      </c>
      <c r="D973" s="165"/>
      <c r="E973" s="67"/>
      <c r="F973" s="17"/>
      <c r="G973" s="67"/>
      <c r="H973" s="67"/>
      <c r="I973" s="138"/>
      <c r="J973" s="138"/>
      <c r="K973" s="74">
        <f>C973*0.22</f>
        <v>0</v>
      </c>
      <c r="L973" s="872" t="s">
        <v>114</v>
      </c>
      <c r="O973" s="188"/>
      <c r="P973" s="188"/>
      <c r="Q973" s="188"/>
    </row>
    <row r="974" spans="1:17" ht="45" x14ac:dyDescent="0.25">
      <c r="A974" s="171">
        <v>2</v>
      </c>
      <c r="B974" s="26" t="s">
        <v>49</v>
      </c>
      <c r="C974" s="171" t="s">
        <v>21</v>
      </c>
      <c r="D974" s="5">
        <f>D976+D977</f>
        <v>0</v>
      </c>
      <c r="F974" s="17"/>
      <c r="I974" s="138">
        <f>I976+I977+I978</f>
        <v>0</v>
      </c>
      <c r="J974" s="138">
        <f>J976+J977+J978</f>
        <v>0</v>
      </c>
      <c r="K974" s="74"/>
      <c r="L974" s="872"/>
    </row>
    <row r="975" spans="1:17" x14ac:dyDescent="0.25">
      <c r="A975" s="873" t="s">
        <v>35</v>
      </c>
      <c r="B975" s="10" t="s">
        <v>1</v>
      </c>
      <c r="C975" s="167"/>
      <c r="D975" s="165"/>
      <c r="F975" s="17"/>
      <c r="I975" s="138"/>
      <c r="J975" s="138"/>
      <c r="K975" s="74"/>
      <c r="L975" s="872"/>
      <c r="N975" s="27"/>
      <c r="O975" s="27"/>
      <c r="P975" s="27"/>
      <c r="Q975" s="27"/>
    </row>
    <row r="976" spans="1:17" ht="69.75" x14ac:dyDescent="0.25">
      <c r="A976" s="873"/>
      <c r="B976" s="10" t="s">
        <v>50</v>
      </c>
      <c r="C976" s="7">
        <f>C973</f>
        <v>0</v>
      </c>
      <c r="D976" s="165"/>
      <c r="F976" s="17"/>
      <c r="I976" s="138"/>
      <c r="J976" s="138"/>
      <c r="K976" s="74">
        <f>C976*0.029</f>
        <v>0</v>
      </c>
      <c r="L976" s="872"/>
      <c r="N976" s="27"/>
      <c r="O976" s="27"/>
      <c r="P976" s="27"/>
      <c r="Q976" s="27"/>
    </row>
    <row r="977" spans="1:17" ht="69.75" x14ac:dyDescent="0.25">
      <c r="A977" s="167" t="s">
        <v>37</v>
      </c>
      <c r="B977" s="10" t="s">
        <v>51</v>
      </c>
      <c r="C977" s="165">
        <f>C973</f>
        <v>0</v>
      </c>
      <c r="D977" s="165"/>
      <c r="F977" s="17"/>
      <c r="I977" s="138"/>
      <c r="J977" s="138"/>
      <c r="K977" s="74">
        <f>C977*0.002</f>
        <v>0</v>
      </c>
      <c r="L977" s="872"/>
      <c r="N977" s="27"/>
      <c r="O977" s="27"/>
      <c r="P977" s="27"/>
      <c r="Q977" s="27"/>
    </row>
    <row r="978" spans="1:17" ht="67.5" x14ac:dyDescent="0.25">
      <c r="A978" s="171">
        <v>3</v>
      </c>
      <c r="B978" s="26" t="s">
        <v>52</v>
      </c>
      <c r="C978" s="165">
        <f>C973</f>
        <v>0</v>
      </c>
      <c r="D978" s="165"/>
      <c r="F978" s="17"/>
      <c r="I978" s="138"/>
      <c r="J978" s="138"/>
      <c r="K978" s="74">
        <f>C978*0.051</f>
        <v>0</v>
      </c>
      <c r="L978" s="872"/>
      <c r="N978" s="27"/>
      <c r="O978" s="27"/>
      <c r="P978" s="27"/>
      <c r="Q978" s="27"/>
    </row>
    <row r="979" spans="1:17" x14ac:dyDescent="0.25">
      <c r="A979" s="171">
        <v>4</v>
      </c>
      <c r="B979" s="26" t="s">
        <v>106</v>
      </c>
      <c r="C979" s="165"/>
      <c r="D979" s="165"/>
      <c r="F979" s="17"/>
      <c r="I979" s="138"/>
      <c r="J979" s="138"/>
      <c r="N979" s="27"/>
      <c r="O979" s="27"/>
      <c r="P979" s="27"/>
      <c r="Q979" s="27"/>
    </row>
    <row r="980" spans="1:17" x14ac:dyDescent="0.25">
      <c r="A980" s="144"/>
      <c r="B980" s="145" t="s">
        <v>20</v>
      </c>
      <c r="C980" s="144" t="s">
        <v>21</v>
      </c>
      <c r="D980" s="146">
        <f>D978+D974+D972+D979</f>
        <v>0</v>
      </c>
      <c r="F980" s="17"/>
      <c r="I980" s="135">
        <f>I979+I978+I974+I972</f>
        <v>0</v>
      </c>
      <c r="J980" s="135">
        <f>J979+J978+J974+J972</f>
        <v>0</v>
      </c>
      <c r="N980" s="27"/>
      <c r="O980" s="27"/>
      <c r="P980" s="27"/>
      <c r="Q980" s="27"/>
    </row>
    <row r="982" spans="1:17" ht="50.25" customHeight="1" x14ac:dyDescent="0.25">
      <c r="A982" s="869" t="s">
        <v>187</v>
      </c>
      <c r="B982" s="869"/>
      <c r="C982" s="869"/>
      <c r="D982" s="869"/>
      <c r="E982" s="869"/>
      <c r="F982" s="869"/>
      <c r="G982" s="869"/>
      <c r="H982" s="869"/>
      <c r="I982" s="869"/>
      <c r="J982" s="869"/>
    </row>
    <row r="984" spans="1:17" x14ac:dyDescent="0.25">
      <c r="A984" s="868" t="s">
        <v>162</v>
      </c>
      <c r="B984" s="868"/>
      <c r="C984" s="868"/>
      <c r="D984" s="868"/>
      <c r="E984" s="868"/>
      <c r="F984" s="868"/>
      <c r="G984" s="868"/>
      <c r="H984" s="868"/>
      <c r="I984" s="868"/>
      <c r="J984" s="868"/>
      <c r="K984" s="126"/>
    </row>
    <row r="985" spans="1:17" x14ac:dyDescent="0.25">
      <c r="A985" s="174"/>
      <c r="B985" s="174"/>
      <c r="C985" s="174"/>
      <c r="D985" s="174"/>
      <c r="E985" s="174"/>
      <c r="F985" s="174"/>
      <c r="G985" s="174"/>
      <c r="H985" s="174"/>
      <c r="I985" s="850" t="s">
        <v>172</v>
      </c>
      <c r="J985" s="850"/>
    </row>
    <row r="986" spans="1:17" ht="56.25" x14ac:dyDescent="0.25">
      <c r="A986" s="14" t="s">
        <v>24</v>
      </c>
      <c r="B986" s="14" t="s">
        <v>14</v>
      </c>
      <c r="C986" s="167" t="s">
        <v>132</v>
      </c>
      <c r="D986" s="167" t="s">
        <v>133</v>
      </c>
      <c r="E986" s="167" t="s">
        <v>109</v>
      </c>
      <c r="G986" s="174"/>
      <c r="H986" s="174"/>
      <c r="I986" s="133" t="s">
        <v>115</v>
      </c>
      <c r="J986" s="133" t="s">
        <v>173</v>
      </c>
      <c r="K986" s="120"/>
    </row>
    <row r="987" spans="1:17" x14ac:dyDescent="0.25">
      <c r="A987" s="91">
        <v>1</v>
      </c>
      <c r="B987" s="91">
        <v>2</v>
      </c>
      <c r="C987" s="113">
        <v>3</v>
      </c>
      <c r="D987" s="113">
        <v>4</v>
      </c>
      <c r="E987" s="113">
        <v>5</v>
      </c>
      <c r="G987" s="174"/>
      <c r="H987" s="174"/>
      <c r="I987" s="138"/>
      <c r="J987" s="138"/>
    </row>
    <row r="988" spans="1:17" ht="69.75" x14ac:dyDescent="0.25">
      <c r="A988" s="84">
        <v>1</v>
      </c>
      <c r="B988" s="101" t="s">
        <v>166</v>
      </c>
      <c r="C988" s="165"/>
      <c r="D988" s="77" t="e">
        <f>E988/C988*100</f>
        <v>#DIV/0!</v>
      </c>
      <c r="E988" s="85"/>
      <c r="G988" s="86"/>
      <c r="H988" s="87"/>
      <c r="I988" s="138"/>
      <c r="J988" s="138"/>
    </row>
    <row r="989" spans="1:17" ht="93" x14ac:dyDescent="0.25">
      <c r="A989" s="84">
        <v>2</v>
      </c>
      <c r="B989" s="101" t="s">
        <v>164</v>
      </c>
      <c r="C989" s="165"/>
      <c r="D989" s="77" t="e">
        <f>E989/C989*100</f>
        <v>#DIV/0!</v>
      </c>
      <c r="E989" s="85"/>
      <c r="G989" s="86"/>
      <c r="H989" s="87"/>
      <c r="I989" s="138"/>
      <c r="J989" s="138"/>
    </row>
    <row r="990" spans="1:17" ht="93" x14ac:dyDescent="0.25">
      <c r="A990" s="84">
        <v>3</v>
      </c>
      <c r="B990" s="101" t="s">
        <v>165</v>
      </c>
      <c r="C990" s="165"/>
      <c r="D990" s="77" t="e">
        <f>E990/C990*100</f>
        <v>#DIV/0!</v>
      </c>
      <c r="E990" s="85"/>
      <c r="G990" s="86"/>
      <c r="H990" s="87"/>
      <c r="I990" s="138"/>
      <c r="J990" s="138"/>
    </row>
    <row r="991" spans="1:17" x14ac:dyDescent="0.25">
      <c r="A991" s="147"/>
      <c r="B991" s="145" t="s">
        <v>20</v>
      </c>
      <c r="C991" s="148"/>
      <c r="D991" s="149"/>
      <c r="E991" s="146">
        <f>E988</f>
        <v>0</v>
      </c>
      <c r="G991" s="174"/>
      <c r="H991" s="174"/>
      <c r="I991" s="135">
        <f>I988</f>
        <v>0</v>
      </c>
      <c r="J991" s="135">
        <f>J988</f>
        <v>0</v>
      </c>
    </row>
    <row r="993" spans="1:20" ht="33" customHeight="1" x14ac:dyDescent="0.25">
      <c r="A993" s="869" t="s">
        <v>186</v>
      </c>
      <c r="B993" s="869"/>
      <c r="C993" s="869"/>
      <c r="D993" s="869"/>
      <c r="E993" s="869"/>
      <c r="F993" s="869"/>
      <c r="G993" s="869"/>
      <c r="H993" s="869"/>
      <c r="I993" s="869"/>
      <c r="J993" s="869"/>
    </row>
    <row r="995" spans="1:20" x14ac:dyDescent="0.25">
      <c r="A995" s="861" t="s">
        <v>131</v>
      </c>
      <c r="B995" s="861"/>
      <c r="C995" s="861"/>
      <c r="D995" s="861"/>
      <c r="E995" s="861"/>
      <c r="F995" s="861"/>
      <c r="G995" s="861"/>
      <c r="H995" s="861"/>
      <c r="I995" s="861"/>
      <c r="J995" s="861"/>
      <c r="K995" s="126"/>
    </row>
    <row r="996" spans="1:20" x14ac:dyDescent="0.35">
      <c r="A996" s="870"/>
      <c r="B996" s="870"/>
      <c r="C996" s="870"/>
      <c r="D996" s="870"/>
      <c r="E996" s="870"/>
      <c r="F996" s="17"/>
      <c r="G996" s="12"/>
      <c r="H996" s="12"/>
      <c r="I996" s="850" t="s">
        <v>172</v>
      </c>
      <c r="J996" s="850"/>
    </row>
    <row r="997" spans="1:20" s="12" customFormat="1" ht="69.75" x14ac:dyDescent="0.35">
      <c r="A997" s="167" t="s">
        <v>24</v>
      </c>
      <c r="B997" s="167" t="s">
        <v>14</v>
      </c>
      <c r="C997" s="167" t="s">
        <v>58</v>
      </c>
      <c r="D997" s="167" t="s">
        <v>55</v>
      </c>
      <c r="E997" s="167" t="s">
        <v>7</v>
      </c>
      <c r="I997" s="133" t="s">
        <v>115</v>
      </c>
      <c r="J997" s="133" t="s">
        <v>173</v>
      </c>
      <c r="K997" s="81"/>
      <c r="L997" s="36"/>
      <c r="M997" s="36"/>
      <c r="O997" s="189"/>
      <c r="P997" s="196"/>
      <c r="Q997" s="196"/>
      <c r="R997" s="92"/>
      <c r="S997" s="92"/>
      <c r="T997" s="92"/>
    </row>
    <row r="998" spans="1:20" s="12" customFormat="1" x14ac:dyDescent="0.35">
      <c r="A998" s="113">
        <v>1</v>
      </c>
      <c r="B998" s="113">
        <v>2</v>
      </c>
      <c r="C998" s="113">
        <v>3</v>
      </c>
      <c r="D998" s="113">
        <v>4</v>
      </c>
      <c r="E998" s="113">
        <v>5</v>
      </c>
      <c r="F998" s="97"/>
      <c r="G998" s="97"/>
      <c r="H998" s="97"/>
      <c r="I998" s="138"/>
      <c r="J998" s="138"/>
      <c r="K998" s="16"/>
      <c r="L998" s="36"/>
      <c r="M998" s="36"/>
      <c r="O998" s="189"/>
      <c r="P998" s="196"/>
      <c r="Q998" s="196"/>
      <c r="R998" s="92"/>
      <c r="S998" s="92"/>
      <c r="T998" s="92"/>
    </row>
    <row r="999" spans="1:20" s="12" customFormat="1" x14ac:dyDescent="0.35">
      <c r="A999" s="167">
        <v>1</v>
      </c>
      <c r="B999" s="10" t="s">
        <v>56</v>
      </c>
      <c r="C999" s="94">
        <f>C1001</f>
        <v>0</v>
      </c>
      <c r="D999" s="14">
        <f>D1001</f>
        <v>1.5</v>
      </c>
      <c r="E999" s="94">
        <f>E1001</f>
        <v>0</v>
      </c>
      <c r="I999" s="138">
        <f>I1001</f>
        <v>0</v>
      </c>
      <c r="J999" s="138">
        <f>J1001</f>
        <v>0</v>
      </c>
      <c r="K999" s="16"/>
      <c r="L999" s="36"/>
      <c r="M999" s="36"/>
      <c r="O999" s="189"/>
      <c r="P999" s="196"/>
      <c r="Q999" s="196"/>
      <c r="R999" s="92"/>
      <c r="S999" s="92"/>
      <c r="T999" s="92"/>
    </row>
    <row r="1000" spans="1:20" s="97" customFormat="1" x14ac:dyDescent="0.35">
      <c r="A1000" s="167"/>
      <c r="B1000" s="10" t="s">
        <v>57</v>
      </c>
      <c r="C1000" s="165"/>
      <c r="D1000" s="167"/>
      <c r="E1000" s="165"/>
      <c r="F1000" s="12"/>
      <c r="G1000" s="12"/>
      <c r="H1000" s="12"/>
      <c r="I1000" s="138"/>
      <c r="J1000" s="138"/>
      <c r="K1000" s="98"/>
      <c r="L1000" s="99"/>
      <c r="M1000" s="99"/>
      <c r="O1000" s="190"/>
      <c r="P1000" s="197"/>
      <c r="Q1000" s="197"/>
      <c r="R1000" s="100"/>
      <c r="S1000" s="100"/>
      <c r="T1000" s="100"/>
    </row>
    <row r="1001" spans="1:20" s="12" customFormat="1" x14ac:dyDescent="0.35">
      <c r="A1001" s="167"/>
      <c r="B1001" s="10" t="s">
        <v>130</v>
      </c>
      <c r="C1001" s="165"/>
      <c r="D1001" s="167">
        <v>1.5</v>
      </c>
      <c r="E1001" s="165"/>
      <c r="I1001" s="138"/>
      <c r="J1001" s="138"/>
      <c r="K1001" s="16" t="s">
        <v>193</v>
      </c>
      <c r="L1001" s="36"/>
      <c r="M1001" s="36"/>
      <c r="O1001" s="189"/>
      <c r="P1001" s="196"/>
      <c r="Q1001" s="196"/>
      <c r="R1001" s="92"/>
      <c r="S1001" s="92"/>
      <c r="T1001" s="92"/>
    </row>
    <row r="1002" spans="1:20" s="12" customFormat="1" x14ac:dyDescent="0.35">
      <c r="A1002" s="144"/>
      <c r="B1002" s="145" t="s">
        <v>20</v>
      </c>
      <c r="C1002" s="144" t="s">
        <v>21</v>
      </c>
      <c r="D1002" s="144" t="s">
        <v>21</v>
      </c>
      <c r="E1002" s="146">
        <f>E999</f>
        <v>0</v>
      </c>
      <c r="I1002" s="135">
        <f>I999</f>
        <v>0</v>
      </c>
      <c r="J1002" s="135">
        <f>J999</f>
        <v>0</v>
      </c>
      <c r="K1002" s="16"/>
      <c r="L1002" s="36"/>
      <c r="M1002" s="36"/>
      <c r="O1002" s="189"/>
      <c r="P1002" s="196"/>
      <c r="Q1002" s="196"/>
      <c r="R1002" s="92"/>
      <c r="S1002" s="92"/>
      <c r="T1002" s="92"/>
    </row>
    <row r="1003" spans="1:20" s="12" customFormat="1" x14ac:dyDescent="0.35">
      <c r="A1003" s="28"/>
      <c r="B1003" s="29"/>
      <c r="C1003" s="28"/>
      <c r="D1003" s="28"/>
      <c r="E1003" s="17"/>
      <c r="F1003" s="17"/>
      <c r="K1003" s="16"/>
      <c r="L1003" s="36"/>
      <c r="M1003" s="36"/>
      <c r="O1003" s="189"/>
      <c r="P1003" s="196"/>
      <c r="Q1003" s="196"/>
      <c r="R1003" s="92"/>
      <c r="S1003" s="92"/>
      <c r="T1003" s="92"/>
    </row>
    <row r="1004" spans="1:20" s="12" customFormat="1" x14ac:dyDescent="0.35">
      <c r="A1004" s="28"/>
      <c r="B1004" s="29"/>
      <c r="C1004" s="28"/>
      <c r="D1004" s="28"/>
      <c r="E1004" s="17"/>
      <c r="F1004" s="17"/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28"/>
      <c r="B1005" s="29"/>
      <c r="C1005" s="28"/>
      <c r="D1005" s="28"/>
      <c r="E1005" s="17"/>
      <c r="F1005" s="17"/>
      <c r="I1005" s="850" t="s">
        <v>172</v>
      </c>
      <c r="J1005" s="850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ht="116.25" x14ac:dyDescent="0.35">
      <c r="A1006" s="168" t="s">
        <v>24</v>
      </c>
      <c r="B1006" s="167" t="s">
        <v>14</v>
      </c>
      <c r="C1006" s="168" t="s">
        <v>125</v>
      </c>
      <c r="D1006" s="167" t="s">
        <v>55</v>
      </c>
      <c r="E1006" s="167" t="s">
        <v>161</v>
      </c>
      <c r="I1006" s="133" t="s">
        <v>115</v>
      </c>
      <c r="J1006" s="133" t="s">
        <v>173</v>
      </c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113">
        <v>1</v>
      </c>
      <c r="B1007" s="113">
        <v>2</v>
      </c>
      <c r="C1007" s="113">
        <v>3</v>
      </c>
      <c r="D1007" s="113">
        <v>4</v>
      </c>
      <c r="E1007" s="113">
        <v>5</v>
      </c>
      <c r="F1007" s="97"/>
      <c r="G1007" s="97"/>
      <c r="H1007" s="97"/>
      <c r="I1007" s="134"/>
      <c r="J1007" s="134"/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x14ac:dyDescent="0.35">
      <c r="A1008" s="13">
        <v>1</v>
      </c>
      <c r="B1008" s="95" t="s">
        <v>126</v>
      </c>
      <c r="C1008" s="165" t="s">
        <v>12</v>
      </c>
      <c r="D1008" s="165" t="s">
        <v>12</v>
      </c>
      <c r="E1008" s="165">
        <f>E1012</f>
        <v>0</v>
      </c>
      <c r="I1008" s="135">
        <f>I1009</f>
        <v>0</v>
      </c>
      <c r="J1008" s="135">
        <f>J1009</f>
        <v>0</v>
      </c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97" customFormat="1" ht="46.5" x14ac:dyDescent="0.35">
      <c r="A1009" s="165"/>
      <c r="B1009" s="95" t="s">
        <v>127</v>
      </c>
      <c r="C1009" s="165">
        <f>C1012</f>
        <v>0</v>
      </c>
      <c r="D1009" s="165">
        <f>D1012</f>
        <v>2.2000000000000002</v>
      </c>
      <c r="E1009" s="165">
        <f>E1012</f>
        <v>0</v>
      </c>
      <c r="F1009" s="12"/>
      <c r="G1009" s="12"/>
      <c r="H1009" s="12"/>
      <c r="I1009" s="135">
        <f>I1012</f>
        <v>0</v>
      </c>
      <c r="J1009" s="135">
        <f>J1012</f>
        <v>0</v>
      </c>
      <c r="K1009" s="98"/>
      <c r="L1009" s="99"/>
      <c r="M1009" s="99"/>
      <c r="O1009" s="190"/>
      <c r="P1009" s="197"/>
      <c r="Q1009" s="197"/>
      <c r="R1009" s="100"/>
      <c r="S1009" s="100"/>
      <c r="T1009" s="100"/>
    </row>
    <row r="1010" spans="1:20" s="12" customFormat="1" x14ac:dyDescent="0.35">
      <c r="A1010" s="867"/>
      <c r="B1010" s="95" t="s">
        <v>116</v>
      </c>
      <c r="C1010" s="867"/>
      <c r="D1010" s="867"/>
      <c r="E1010" s="867"/>
      <c r="I1010" s="138"/>
      <c r="J1010" s="138"/>
      <c r="K1010" s="16"/>
      <c r="L1010" s="36"/>
      <c r="M1010" s="36"/>
      <c r="O1010" s="189"/>
      <c r="P1010" s="196"/>
      <c r="Q1010" s="196"/>
      <c r="R1010" s="92"/>
      <c r="S1010" s="92"/>
      <c r="T1010" s="92"/>
    </row>
    <row r="1011" spans="1:20" s="12" customFormat="1" x14ac:dyDescent="0.35">
      <c r="A1011" s="867"/>
      <c r="B1011" s="95" t="s">
        <v>128</v>
      </c>
      <c r="C1011" s="867"/>
      <c r="D1011" s="867"/>
      <c r="E1011" s="867"/>
      <c r="I1011" s="138"/>
      <c r="J1011" s="138"/>
      <c r="K1011" s="16"/>
      <c r="L1011" s="36"/>
      <c r="M1011" s="36"/>
      <c r="O1011" s="189"/>
      <c r="P1011" s="196"/>
      <c r="Q1011" s="196"/>
      <c r="R1011" s="92"/>
      <c r="S1011" s="92"/>
      <c r="T1011" s="92"/>
    </row>
    <row r="1012" spans="1:20" s="12" customFormat="1" x14ac:dyDescent="0.35">
      <c r="A1012" s="165"/>
      <c r="B1012" s="95" t="s">
        <v>129</v>
      </c>
      <c r="C1012" s="165">
        <f>E1012/D1012*100</f>
        <v>0</v>
      </c>
      <c r="D1012" s="165">
        <v>2.2000000000000002</v>
      </c>
      <c r="E1012" s="165"/>
      <c r="I1012" s="138"/>
      <c r="J1012" s="138"/>
      <c r="K1012" s="16"/>
      <c r="L1012" s="36"/>
      <c r="M1012" s="36"/>
      <c r="O1012" s="189"/>
      <c r="P1012" s="196"/>
      <c r="Q1012" s="196"/>
      <c r="R1012" s="92"/>
      <c r="S1012" s="92"/>
      <c r="T1012" s="92"/>
    </row>
    <row r="1013" spans="1:20" s="12" customFormat="1" x14ac:dyDescent="0.35">
      <c r="A1013" s="867"/>
      <c r="B1013" s="165" t="s">
        <v>116</v>
      </c>
      <c r="C1013" s="867"/>
      <c r="D1013" s="867"/>
      <c r="E1013" s="867"/>
      <c r="I1013" s="139"/>
      <c r="J1013" s="139"/>
      <c r="K1013" s="16"/>
      <c r="L1013" s="36"/>
      <c r="M1013" s="36"/>
      <c r="O1013" s="189"/>
      <c r="P1013" s="196"/>
      <c r="Q1013" s="196"/>
      <c r="R1013" s="92"/>
      <c r="S1013" s="92"/>
      <c r="T1013" s="92"/>
    </row>
    <row r="1014" spans="1:20" s="12" customFormat="1" x14ac:dyDescent="0.35">
      <c r="A1014" s="867"/>
      <c r="B1014" s="165" t="s">
        <v>128</v>
      </c>
      <c r="C1014" s="867"/>
      <c r="D1014" s="867"/>
      <c r="E1014" s="867"/>
      <c r="I1014" s="139"/>
      <c r="J1014" s="139"/>
      <c r="K1014" s="16"/>
      <c r="L1014" s="36"/>
      <c r="M1014" s="36"/>
      <c r="O1014" s="189"/>
      <c r="P1014" s="196"/>
      <c r="Q1014" s="196"/>
      <c r="R1014" s="92"/>
      <c r="S1014" s="92"/>
      <c r="T1014" s="92"/>
    </row>
    <row r="1015" spans="1:20" s="12" customFormat="1" x14ac:dyDescent="0.35">
      <c r="A1015" s="165"/>
      <c r="B1015" s="165"/>
      <c r="C1015" s="165"/>
      <c r="D1015" s="165"/>
      <c r="E1015" s="165"/>
      <c r="I1015" s="139"/>
      <c r="J1015" s="139"/>
      <c r="K1015" s="16"/>
      <c r="L1015" s="36"/>
      <c r="M1015" s="36"/>
      <c r="O1015" s="189"/>
      <c r="P1015" s="196"/>
      <c r="Q1015" s="196"/>
      <c r="R1015" s="92"/>
      <c r="S1015" s="92"/>
      <c r="T1015" s="92"/>
    </row>
    <row r="1016" spans="1:20" s="12" customFormat="1" x14ac:dyDescent="0.35">
      <c r="A1016" s="165"/>
      <c r="B1016" s="165"/>
      <c r="C1016" s="165"/>
      <c r="D1016" s="165"/>
      <c r="E1016" s="165"/>
      <c r="I1016" s="139"/>
      <c r="J1016" s="139"/>
      <c r="K1016" s="16"/>
      <c r="L1016" s="36"/>
      <c r="M1016" s="36"/>
      <c r="O1016" s="189"/>
      <c r="P1016" s="196"/>
      <c r="Q1016" s="196"/>
      <c r="R1016" s="92"/>
      <c r="S1016" s="92"/>
      <c r="T1016" s="92"/>
    </row>
    <row r="1017" spans="1:20" s="12" customFormat="1" x14ac:dyDescent="0.35">
      <c r="A1017" s="146"/>
      <c r="B1017" s="146" t="s">
        <v>20</v>
      </c>
      <c r="C1017" s="146"/>
      <c r="D1017" s="146" t="s">
        <v>21</v>
      </c>
      <c r="E1017" s="146">
        <f>E1008</f>
        <v>0</v>
      </c>
      <c r="I1017" s="135">
        <f>I1008</f>
        <v>0</v>
      </c>
      <c r="J1017" s="135">
        <f>J1008</f>
        <v>0</v>
      </c>
      <c r="K1017" s="16"/>
      <c r="L1017" s="36"/>
      <c r="M1017" s="36"/>
      <c r="O1017" s="189"/>
      <c r="P1017" s="196"/>
      <c r="Q1017" s="196"/>
      <c r="R1017" s="92"/>
      <c r="S1017" s="92"/>
      <c r="T1017" s="92"/>
    </row>
    <row r="1018" spans="1:20" s="12" customFormat="1" x14ac:dyDescent="0.35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16"/>
      <c r="L1018" s="36"/>
      <c r="M1018" s="36"/>
      <c r="O1018" s="189"/>
      <c r="P1018" s="196"/>
      <c r="Q1018" s="196"/>
      <c r="R1018" s="92"/>
      <c r="S1018" s="92"/>
      <c r="T1018" s="92"/>
    </row>
    <row r="1019" spans="1:20" s="12" customFormat="1" ht="66" customHeight="1" x14ac:dyDescent="0.35">
      <c r="A1019" s="863" t="s">
        <v>185</v>
      </c>
      <c r="B1019" s="863"/>
      <c r="C1019" s="863"/>
      <c r="D1019" s="863"/>
      <c r="E1019" s="863"/>
      <c r="F1019" s="863"/>
      <c r="G1019" s="863"/>
      <c r="H1019" s="863"/>
      <c r="I1019" s="863"/>
      <c r="J1019" s="863"/>
      <c r="K1019" s="16"/>
      <c r="L1019" s="36"/>
      <c r="M1019" s="36"/>
      <c r="O1019" s="189"/>
      <c r="P1019" s="196"/>
      <c r="Q1019" s="196"/>
      <c r="R1019" s="92"/>
      <c r="S1019" s="92"/>
      <c r="T1019" s="92"/>
    </row>
    <row r="1020" spans="1:20" x14ac:dyDescent="0.25">
      <c r="A1020" s="173"/>
      <c r="B1020" s="173"/>
      <c r="C1020" s="173"/>
      <c r="D1020" s="173"/>
      <c r="E1020" s="173"/>
      <c r="F1020" s="173"/>
      <c r="G1020" s="173"/>
      <c r="H1020" s="173"/>
      <c r="I1020" s="173"/>
      <c r="J1020" s="173"/>
    </row>
    <row r="1021" spans="1:20" x14ac:dyDescent="0.25">
      <c r="A1021" s="861" t="s">
        <v>131</v>
      </c>
      <c r="B1021" s="861"/>
      <c r="C1021" s="861"/>
      <c r="D1021" s="861"/>
      <c r="E1021" s="861"/>
      <c r="F1021" s="861"/>
      <c r="G1021" s="861"/>
      <c r="H1021" s="861"/>
      <c r="I1021" s="861"/>
      <c r="J1021" s="861"/>
      <c r="K1021" s="123"/>
    </row>
    <row r="1022" spans="1:20" x14ac:dyDescent="0.25">
      <c r="I1022" s="850" t="s">
        <v>172</v>
      </c>
      <c r="J1022" s="850"/>
      <c r="K1022" s="173"/>
    </row>
    <row r="1023" spans="1:20" s="12" customFormat="1" ht="56.25" x14ac:dyDescent="0.35">
      <c r="A1023" s="14" t="s">
        <v>24</v>
      </c>
      <c r="B1023" s="14" t="s">
        <v>14</v>
      </c>
      <c r="C1023" s="14" t="s">
        <v>81</v>
      </c>
      <c r="D1023" s="67"/>
      <c r="E1023" s="67"/>
      <c r="F1023" s="67"/>
      <c r="G1023" s="67"/>
      <c r="H1023" s="67"/>
      <c r="I1023" s="133" t="s">
        <v>115</v>
      </c>
      <c r="J1023" s="133" t="s">
        <v>173</v>
      </c>
      <c r="K1023" s="81"/>
      <c r="L1023" s="36"/>
      <c r="M1023" s="36"/>
      <c r="O1023" s="189"/>
      <c r="P1023" s="196"/>
      <c r="Q1023" s="196"/>
      <c r="R1023" s="92"/>
      <c r="S1023" s="92"/>
      <c r="T1023" s="92"/>
    </row>
    <row r="1024" spans="1:20" x14ac:dyDescent="0.25">
      <c r="A1024" s="91">
        <v>1</v>
      </c>
      <c r="B1024" s="91">
        <v>2</v>
      </c>
      <c r="C1024" s="91">
        <v>3</v>
      </c>
      <c r="D1024" s="78"/>
      <c r="E1024" s="78"/>
      <c r="F1024" s="78"/>
      <c r="G1024" s="78"/>
      <c r="H1024" s="78"/>
      <c r="I1024" s="140"/>
      <c r="J1024" s="140"/>
    </row>
    <row r="1025" spans="1:20" x14ac:dyDescent="0.25">
      <c r="A1025" s="14">
        <v>1</v>
      </c>
      <c r="B1025" s="101" t="s">
        <v>82</v>
      </c>
      <c r="C1025" s="102">
        <f>C1026+C1027+C1028+C1029</f>
        <v>0</v>
      </c>
      <c r="I1025" s="135">
        <f>I1026+I1027+I1028+I1029</f>
        <v>0</v>
      </c>
      <c r="J1025" s="135">
        <f>J1026+J1027+J1028+J1029</f>
        <v>0</v>
      </c>
    </row>
    <row r="1026" spans="1:20" s="78" customFormat="1" x14ac:dyDescent="0.25">
      <c r="A1026" s="14"/>
      <c r="B1026" s="101"/>
      <c r="C1026" s="94"/>
      <c r="D1026" s="67"/>
      <c r="E1026" s="67"/>
      <c r="F1026" s="67"/>
      <c r="G1026" s="67"/>
      <c r="H1026" s="67"/>
      <c r="I1026" s="140"/>
      <c r="J1026" s="140"/>
      <c r="K1026" s="79"/>
      <c r="O1026" s="188"/>
      <c r="P1026" s="188"/>
      <c r="Q1026" s="188"/>
    </row>
    <row r="1027" spans="1:20" x14ac:dyDescent="0.25">
      <c r="A1027" s="14"/>
      <c r="B1027" s="101"/>
      <c r="C1027" s="94"/>
      <c r="I1027" s="140"/>
      <c r="J1027" s="140"/>
    </row>
    <row r="1028" spans="1:20" x14ac:dyDescent="0.25">
      <c r="A1028" s="14"/>
      <c r="B1028" s="101"/>
      <c r="C1028" s="94"/>
      <c r="I1028" s="140"/>
      <c r="J1028" s="140"/>
    </row>
    <row r="1029" spans="1:20" x14ac:dyDescent="0.25">
      <c r="A1029" s="14"/>
      <c r="B1029" s="101"/>
      <c r="C1029" s="94"/>
      <c r="I1029" s="140"/>
      <c r="J1029" s="140"/>
    </row>
    <row r="1030" spans="1:20" x14ac:dyDescent="0.25">
      <c r="A1030" s="144"/>
      <c r="B1030" s="145" t="s">
        <v>20</v>
      </c>
      <c r="C1030" s="146">
        <f>C1025</f>
        <v>0</v>
      </c>
      <c r="I1030" s="135">
        <f>I1025</f>
        <v>0</v>
      </c>
      <c r="J1030" s="135">
        <f>J1025</f>
        <v>0</v>
      </c>
    </row>
    <row r="1032" spans="1:20" x14ac:dyDescent="0.25">
      <c r="A1032" s="863" t="s">
        <v>184</v>
      </c>
      <c r="B1032" s="863"/>
      <c r="C1032" s="863"/>
      <c r="D1032" s="863"/>
      <c r="E1032" s="863"/>
      <c r="F1032" s="863"/>
      <c r="G1032" s="863"/>
      <c r="H1032" s="863"/>
      <c r="I1032" s="863"/>
      <c r="J1032" s="863"/>
    </row>
    <row r="1033" spans="1:20" x14ac:dyDescent="0.25">
      <c r="A1033" s="173"/>
      <c r="B1033" s="173"/>
      <c r="C1033" s="173"/>
      <c r="D1033" s="173"/>
      <c r="E1033" s="173"/>
      <c r="F1033" s="173"/>
      <c r="G1033" s="173"/>
      <c r="H1033" s="173"/>
      <c r="I1033" s="173"/>
      <c r="J1033" s="173"/>
    </row>
    <row r="1034" spans="1:20" x14ac:dyDescent="0.25">
      <c r="A1034" s="861" t="s">
        <v>131</v>
      </c>
      <c r="B1034" s="861"/>
      <c r="C1034" s="861"/>
      <c r="D1034" s="861"/>
      <c r="E1034" s="861"/>
      <c r="F1034" s="861"/>
      <c r="G1034" s="861"/>
      <c r="H1034" s="861"/>
      <c r="I1034" s="861"/>
      <c r="J1034" s="861"/>
      <c r="K1034" s="123"/>
    </row>
    <row r="1035" spans="1:20" x14ac:dyDescent="0.25">
      <c r="I1035" s="850" t="s">
        <v>172</v>
      </c>
      <c r="J1035" s="850"/>
      <c r="K1035" s="173"/>
    </row>
    <row r="1036" spans="1:20" s="12" customFormat="1" ht="56.25" x14ac:dyDescent="0.35">
      <c r="A1036" s="14" t="s">
        <v>24</v>
      </c>
      <c r="B1036" s="14" t="s">
        <v>14</v>
      </c>
      <c r="C1036" s="14" t="s">
        <v>81</v>
      </c>
      <c r="D1036" s="67"/>
      <c r="E1036" s="67"/>
      <c r="F1036" s="67"/>
      <c r="G1036" s="67"/>
      <c r="H1036" s="67"/>
      <c r="I1036" s="133" t="s">
        <v>115</v>
      </c>
      <c r="J1036" s="133" t="s">
        <v>173</v>
      </c>
      <c r="K1036" s="81"/>
      <c r="L1036" s="36"/>
      <c r="M1036" s="36"/>
      <c r="O1036" s="189"/>
      <c r="P1036" s="196"/>
      <c r="Q1036" s="196"/>
      <c r="R1036" s="92"/>
      <c r="S1036" s="92"/>
      <c r="T1036" s="92"/>
    </row>
    <row r="1037" spans="1:20" x14ac:dyDescent="0.25">
      <c r="A1037" s="91">
        <v>1</v>
      </c>
      <c r="B1037" s="91">
        <v>2</v>
      </c>
      <c r="C1037" s="91">
        <v>3</v>
      </c>
      <c r="D1037" s="78"/>
      <c r="E1037" s="78"/>
      <c r="F1037" s="78"/>
      <c r="G1037" s="78"/>
      <c r="H1037" s="78"/>
      <c r="I1037" s="140"/>
      <c r="J1037" s="140"/>
    </row>
    <row r="1038" spans="1:20" x14ac:dyDescent="0.25">
      <c r="A1038" s="14">
        <v>1</v>
      </c>
      <c r="B1038" s="101"/>
      <c r="C1038" s="102"/>
      <c r="I1038" s="138"/>
      <c r="J1038" s="138"/>
    </row>
    <row r="1039" spans="1:20" s="78" customFormat="1" x14ac:dyDescent="0.25">
      <c r="A1039" s="14"/>
      <c r="B1039" s="101"/>
      <c r="C1039" s="94"/>
      <c r="D1039" s="67"/>
      <c r="E1039" s="67"/>
      <c r="F1039" s="67"/>
      <c r="G1039" s="67"/>
      <c r="H1039" s="67"/>
      <c r="I1039" s="140"/>
      <c r="J1039" s="140"/>
      <c r="K1039" s="79"/>
      <c r="O1039" s="188"/>
      <c r="P1039" s="188"/>
      <c r="Q1039" s="188"/>
    </row>
    <row r="1040" spans="1:20" x14ac:dyDescent="0.25">
      <c r="A1040" s="14"/>
      <c r="B1040" s="101"/>
      <c r="C1040" s="94"/>
      <c r="I1040" s="140"/>
      <c r="J1040" s="140"/>
    </row>
    <row r="1041" spans="1:20" x14ac:dyDescent="0.25">
      <c r="A1041" s="14"/>
      <c r="B1041" s="101"/>
      <c r="C1041" s="94"/>
      <c r="I1041" s="140"/>
      <c r="J1041" s="140"/>
    </row>
    <row r="1042" spans="1:20" x14ac:dyDescent="0.25">
      <c r="A1042" s="14"/>
      <c r="B1042" s="101"/>
      <c r="C1042" s="94"/>
      <c r="I1042" s="140"/>
      <c r="J1042" s="140"/>
    </row>
    <row r="1043" spans="1:20" x14ac:dyDescent="0.25">
      <c r="A1043" s="144"/>
      <c r="B1043" s="145" t="s">
        <v>20</v>
      </c>
      <c r="C1043" s="146">
        <f>SUM(C1038:C1042)</f>
        <v>0</v>
      </c>
      <c r="I1043" s="135">
        <f>SUM(I1038:I1042)</f>
        <v>0</v>
      </c>
      <c r="J1043" s="135">
        <f>SUM(J1038:J1042)</f>
        <v>0</v>
      </c>
    </row>
    <row r="1045" spans="1:20" x14ac:dyDescent="0.25">
      <c r="A1045" s="861" t="s">
        <v>135</v>
      </c>
      <c r="B1045" s="861"/>
      <c r="C1045" s="861"/>
      <c r="D1045" s="861"/>
      <c r="E1045" s="861"/>
      <c r="F1045" s="861"/>
      <c r="G1045" s="861"/>
      <c r="H1045" s="861"/>
      <c r="I1045" s="861"/>
      <c r="J1045" s="861"/>
    </row>
    <row r="1046" spans="1:20" x14ac:dyDescent="0.25">
      <c r="I1046" s="850" t="s">
        <v>172</v>
      </c>
      <c r="J1046" s="850"/>
    </row>
    <row r="1047" spans="1:20" s="12" customFormat="1" ht="56.25" x14ac:dyDescent="0.35">
      <c r="A1047" s="14" t="s">
        <v>24</v>
      </c>
      <c r="B1047" s="14" t="s">
        <v>14</v>
      </c>
      <c r="C1047" s="14" t="s">
        <v>81</v>
      </c>
      <c r="D1047" s="67"/>
      <c r="E1047" s="67"/>
      <c r="F1047" s="67"/>
      <c r="G1047" s="67"/>
      <c r="H1047" s="67"/>
      <c r="I1047" s="133" t="s">
        <v>115</v>
      </c>
      <c r="J1047" s="133" t="s">
        <v>173</v>
      </c>
      <c r="K1047" s="81"/>
      <c r="L1047" s="36"/>
      <c r="M1047" s="36"/>
      <c r="O1047" s="189"/>
      <c r="P1047" s="196"/>
      <c r="Q1047" s="196"/>
      <c r="R1047" s="92"/>
      <c r="S1047" s="92"/>
      <c r="T1047" s="92"/>
    </row>
    <row r="1048" spans="1:20" x14ac:dyDescent="0.25">
      <c r="A1048" s="91">
        <v>1</v>
      </c>
      <c r="B1048" s="91">
        <v>2</v>
      </c>
      <c r="C1048" s="91">
        <v>3</v>
      </c>
      <c r="D1048" s="78"/>
      <c r="E1048" s="78"/>
      <c r="F1048" s="78"/>
      <c r="G1048" s="78"/>
      <c r="H1048" s="78"/>
      <c r="I1048" s="140"/>
      <c r="J1048" s="140"/>
    </row>
    <row r="1049" spans="1:20" x14ac:dyDescent="0.25">
      <c r="A1049" s="14">
        <v>1</v>
      </c>
      <c r="B1049" s="101"/>
      <c r="C1049" s="102"/>
      <c r="I1049" s="138"/>
      <c r="J1049" s="138"/>
    </row>
    <row r="1050" spans="1:20" s="78" customFormat="1" x14ac:dyDescent="0.25">
      <c r="A1050" s="14"/>
      <c r="B1050" s="101"/>
      <c r="C1050" s="94"/>
      <c r="D1050" s="67"/>
      <c r="E1050" s="67"/>
      <c r="F1050" s="67"/>
      <c r="G1050" s="67"/>
      <c r="H1050" s="67"/>
      <c r="I1050" s="140"/>
      <c r="J1050" s="140"/>
      <c r="K1050" s="79"/>
      <c r="O1050" s="188"/>
      <c r="P1050" s="188"/>
      <c r="Q1050" s="188"/>
    </row>
    <row r="1051" spans="1:20" x14ac:dyDescent="0.25">
      <c r="A1051" s="14"/>
      <c r="B1051" s="101"/>
      <c r="C1051" s="94"/>
      <c r="I1051" s="140"/>
      <c r="J1051" s="140"/>
    </row>
    <row r="1052" spans="1:20" x14ac:dyDescent="0.25">
      <c r="A1052" s="14"/>
      <c r="B1052" s="101"/>
      <c r="C1052" s="94"/>
      <c r="I1052" s="140"/>
      <c r="J1052" s="140"/>
    </row>
    <row r="1053" spans="1:20" x14ac:dyDescent="0.25">
      <c r="A1053" s="14"/>
      <c r="B1053" s="101"/>
      <c r="C1053" s="94"/>
      <c r="I1053" s="140"/>
      <c r="J1053" s="140"/>
    </row>
    <row r="1054" spans="1:20" x14ac:dyDescent="0.25">
      <c r="A1054" s="144"/>
      <c r="B1054" s="145" t="s">
        <v>20</v>
      </c>
      <c r="C1054" s="146">
        <f>SUM(C1049:C1053)</f>
        <v>0</v>
      </c>
      <c r="I1054" s="135">
        <f>SUM(I1049:I1053)</f>
        <v>0</v>
      </c>
      <c r="J1054" s="135">
        <f>SUM(J1049:J1053)</f>
        <v>0</v>
      </c>
    </row>
    <row r="1056" spans="1:20" x14ac:dyDescent="0.25">
      <c r="A1056" s="861" t="s">
        <v>136</v>
      </c>
      <c r="B1056" s="861"/>
      <c r="C1056" s="861"/>
      <c r="D1056" s="861"/>
      <c r="E1056" s="861"/>
      <c r="F1056" s="861"/>
      <c r="G1056" s="861"/>
      <c r="H1056" s="861"/>
      <c r="I1056" s="861"/>
      <c r="J1056" s="861"/>
    </row>
    <row r="1057" spans="1:20" x14ac:dyDescent="0.25">
      <c r="I1057" s="850" t="s">
        <v>172</v>
      </c>
      <c r="J1057" s="850"/>
    </row>
    <row r="1058" spans="1:20" s="12" customFormat="1" ht="56.25" x14ac:dyDescent="0.35">
      <c r="A1058" s="14" t="s">
        <v>24</v>
      </c>
      <c r="B1058" s="14" t="s">
        <v>14</v>
      </c>
      <c r="C1058" s="14" t="s">
        <v>81</v>
      </c>
      <c r="D1058" s="67"/>
      <c r="E1058" s="67"/>
      <c r="F1058" s="67"/>
      <c r="G1058" s="67"/>
      <c r="H1058" s="67"/>
      <c r="I1058" s="133" t="s">
        <v>115</v>
      </c>
      <c r="J1058" s="133" t="s">
        <v>173</v>
      </c>
      <c r="K1058" s="81"/>
      <c r="L1058" s="36"/>
      <c r="M1058" s="36"/>
      <c r="O1058" s="189"/>
      <c r="P1058" s="196"/>
      <c r="Q1058" s="196"/>
      <c r="R1058" s="92"/>
      <c r="S1058" s="92"/>
      <c r="T1058" s="92"/>
    </row>
    <row r="1059" spans="1:20" x14ac:dyDescent="0.25">
      <c r="A1059" s="91">
        <v>1</v>
      </c>
      <c r="B1059" s="91">
        <v>2</v>
      </c>
      <c r="C1059" s="91">
        <v>3</v>
      </c>
      <c r="D1059" s="78"/>
      <c r="E1059" s="78"/>
      <c r="F1059" s="78"/>
      <c r="G1059" s="78"/>
      <c r="H1059" s="78"/>
      <c r="I1059" s="140"/>
      <c r="J1059" s="140"/>
    </row>
    <row r="1060" spans="1:20" x14ac:dyDescent="0.25">
      <c r="A1060" s="14">
        <v>1</v>
      </c>
      <c r="B1060" s="101"/>
      <c r="C1060" s="102"/>
      <c r="I1060" s="138"/>
      <c r="J1060" s="138"/>
    </row>
    <row r="1061" spans="1:20" s="78" customFormat="1" x14ac:dyDescent="0.25">
      <c r="A1061" s="14"/>
      <c r="B1061" s="101"/>
      <c r="C1061" s="94"/>
      <c r="D1061" s="67"/>
      <c r="E1061" s="67"/>
      <c r="F1061" s="67"/>
      <c r="G1061" s="67"/>
      <c r="H1061" s="67"/>
      <c r="I1061" s="140"/>
      <c r="J1061" s="140"/>
      <c r="K1061" s="79"/>
      <c r="O1061" s="188"/>
      <c r="P1061" s="188"/>
      <c r="Q1061" s="188"/>
    </row>
    <row r="1062" spans="1:20" x14ac:dyDescent="0.25">
      <c r="A1062" s="14"/>
      <c r="B1062" s="101"/>
      <c r="C1062" s="94"/>
      <c r="I1062" s="140"/>
      <c r="J1062" s="140"/>
    </row>
    <row r="1063" spans="1:20" x14ac:dyDescent="0.25">
      <c r="A1063" s="14"/>
      <c r="B1063" s="101"/>
      <c r="C1063" s="94"/>
      <c r="I1063" s="140"/>
      <c r="J1063" s="140"/>
    </row>
    <row r="1064" spans="1:20" x14ac:dyDescent="0.25">
      <c r="A1064" s="14"/>
      <c r="B1064" s="101"/>
      <c r="C1064" s="94"/>
      <c r="I1064" s="140"/>
      <c r="J1064" s="140"/>
    </row>
    <row r="1065" spans="1:20" x14ac:dyDescent="0.25">
      <c r="A1065" s="144"/>
      <c r="B1065" s="145" t="s">
        <v>20</v>
      </c>
      <c r="C1065" s="146">
        <f>SUM(C1060:C1064)</f>
        <v>0</v>
      </c>
      <c r="I1065" s="135">
        <f>SUM(I1060:I1064)</f>
        <v>0</v>
      </c>
      <c r="J1065" s="135">
        <f>SUM(J1060:J1064)</f>
        <v>0</v>
      </c>
    </row>
    <row r="1067" spans="1:20" x14ac:dyDescent="0.25">
      <c r="A1067" s="861" t="s">
        <v>137</v>
      </c>
      <c r="B1067" s="861"/>
      <c r="C1067" s="861"/>
      <c r="D1067" s="861"/>
      <c r="E1067" s="861"/>
      <c r="F1067" s="861"/>
      <c r="G1067" s="861"/>
      <c r="H1067" s="861"/>
      <c r="I1067" s="861"/>
      <c r="J1067" s="861"/>
    </row>
    <row r="1068" spans="1:20" x14ac:dyDescent="0.25">
      <c r="I1068" s="850" t="s">
        <v>172</v>
      </c>
      <c r="J1068" s="850"/>
    </row>
    <row r="1069" spans="1:20" s="12" customFormat="1" ht="56.25" x14ac:dyDescent="0.35">
      <c r="A1069" s="14" t="s">
        <v>24</v>
      </c>
      <c r="B1069" s="14" t="s">
        <v>14</v>
      </c>
      <c r="C1069" s="14" t="s">
        <v>81</v>
      </c>
      <c r="D1069" s="67"/>
      <c r="E1069" s="67"/>
      <c r="F1069" s="67"/>
      <c r="G1069" s="67"/>
      <c r="H1069" s="67"/>
      <c r="I1069" s="133" t="s">
        <v>115</v>
      </c>
      <c r="J1069" s="133" t="s">
        <v>173</v>
      </c>
      <c r="K1069" s="81"/>
      <c r="L1069" s="36"/>
      <c r="M1069" s="36"/>
      <c r="O1069" s="189"/>
      <c r="P1069" s="196"/>
      <c r="Q1069" s="196"/>
      <c r="R1069" s="92"/>
      <c r="S1069" s="92"/>
      <c r="T1069" s="92"/>
    </row>
    <row r="1070" spans="1:20" x14ac:dyDescent="0.25">
      <c r="A1070" s="91">
        <v>1</v>
      </c>
      <c r="B1070" s="91">
        <v>2</v>
      </c>
      <c r="C1070" s="91">
        <v>3</v>
      </c>
      <c r="D1070" s="78"/>
      <c r="E1070" s="78"/>
      <c r="F1070" s="78"/>
      <c r="G1070" s="78"/>
      <c r="H1070" s="78"/>
      <c r="I1070" s="140"/>
      <c r="J1070" s="140"/>
    </row>
    <row r="1071" spans="1:20" x14ac:dyDescent="0.25">
      <c r="A1071" s="14">
        <v>1</v>
      </c>
      <c r="B1071" s="101"/>
      <c r="C1071" s="102"/>
      <c r="I1071" s="138"/>
      <c r="J1071" s="138"/>
    </row>
    <row r="1072" spans="1:20" s="78" customFormat="1" x14ac:dyDescent="0.25">
      <c r="A1072" s="14"/>
      <c r="B1072" s="101"/>
      <c r="C1072" s="94"/>
      <c r="D1072" s="67"/>
      <c r="E1072" s="67"/>
      <c r="F1072" s="67"/>
      <c r="G1072" s="67"/>
      <c r="H1072" s="67"/>
      <c r="I1072" s="140"/>
      <c r="J1072" s="140"/>
      <c r="K1072" s="79"/>
      <c r="O1072" s="188"/>
      <c r="P1072" s="188"/>
      <c r="Q1072" s="188"/>
    </row>
    <row r="1073" spans="1:20" x14ac:dyDescent="0.25">
      <c r="A1073" s="14"/>
      <c r="B1073" s="101"/>
      <c r="C1073" s="94"/>
      <c r="I1073" s="140"/>
      <c r="J1073" s="140"/>
    </row>
    <row r="1074" spans="1:20" x14ac:dyDescent="0.25">
      <c r="A1074" s="14"/>
      <c r="B1074" s="101"/>
      <c r="C1074" s="94"/>
      <c r="I1074" s="140"/>
      <c r="J1074" s="140"/>
    </row>
    <row r="1075" spans="1:20" x14ac:dyDescent="0.25">
      <c r="A1075" s="14"/>
      <c r="B1075" s="101"/>
      <c r="C1075" s="94"/>
      <c r="I1075" s="140"/>
      <c r="J1075" s="140"/>
    </row>
    <row r="1076" spans="1:20" x14ac:dyDescent="0.25">
      <c r="A1076" s="144"/>
      <c r="B1076" s="145" t="s">
        <v>20</v>
      </c>
      <c r="C1076" s="146">
        <f>SUM(C1071:C1075)</f>
        <v>0</v>
      </c>
      <c r="I1076" s="135">
        <f>SUM(I1071:I1075)</f>
        <v>0</v>
      </c>
      <c r="J1076" s="135">
        <f>SUM(J1071:J1075)</f>
        <v>0</v>
      </c>
    </row>
    <row r="1079" spans="1:20" ht="54" customHeight="1" x14ac:dyDescent="0.25">
      <c r="A1079" s="863" t="s">
        <v>183</v>
      </c>
      <c r="B1079" s="863"/>
      <c r="C1079" s="863"/>
      <c r="D1079" s="863"/>
      <c r="E1079" s="863"/>
      <c r="F1079" s="863"/>
      <c r="G1079" s="863"/>
      <c r="H1079" s="863"/>
      <c r="I1079" s="863"/>
      <c r="J1079" s="863"/>
    </row>
    <row r="1081" spans="1:20" x14ac:dyDescent="0.25">
      <c r="A1081" s="861" t="s">
        <v>138</v>
      </c>
      <c r="B1081" s="861"/>
      <c r="C1081" s="861"/>
      <c r="D1081" s="861"/>
      <c r="E1081" s="861"/>
      <c r="F1081" s="861"/>
      <c r="G1081" s="861"/>
      <c r="H1081" s="861"/>
      <c r="I1081" s="861"/>
      <c r="J1081" s="861"/>
      <c r="K1081" s="123"/>
    </row>
    <row r="1082" spans="1:20" x14ac:dyDescent="0.25">
      <c r="I1082" s="850" t="s">
        <v>172</v>
      </c>
      <c r="J1082" s="850"/>
    </row>
    <row r="1083" spans="1:20" s="12" customFormat="1" ht="56.25" x14ac:dyDescent="0.35">
      <c r="A1083" s="14" t="s">
        <v>24</v>
      </c>
      <c r="B1083" s="14" t="s">
        <v>14</v>
      </c>
      <c r="C1083" s="167" t="s">
        <v>132</v>
      </c>
      <c r="D1083" s="167" t="s">
        <v>133</v>
      </c>
      <c r="E1083" s="167" t="s">
        <v>134</v>
      </c>
      <c r="F1083" s="67"/>
      <c r="G1083" s="67"/>
      <c r="H1083" s="67"/>
      <c r="I1083" s="133" t="s">
        <v>115</v>
      </c>
      <c r="J1083" s="133" t="s">
        <v>173</v>
      </c>
      <c r="K1083" s="81"/>
      <c r="L1083" s="36"/>
      <c r="M1083" s="36"/>
      <c r="O1083" s="189"/>
      <c r="P1083" s="196"/>
      <c r="Q1083" s="196"/>
      <c r="R1083" s="92"/>
      <c r="S1083" s="92"/>
      <c r="T1083" s="92"/>
    </row>
    <row r="1084" spans="1:20" x14ac:dyDescent="0.25">
      <c r="A1084" s="91">
        <v>1</v>
      </c>
      <c r="B1084" s="91">
        <v>2</v>
      </c>
      <c r="C1084" s="113">
        <v>3</v>
      </c>
      <c r="D1084" s="113">
        <v>4</v>
      </c>
      <c r="E1084" s="113">
        <v>5</v>
      </c>
      <c r="F1084" s="78"/>
      <c r="G1084" s="78"/>
      <c r="H1084" s="78"/>
      <c r="I1084" s="138"/>
      <c r="J1084" s="138"/>
    </row>
    <row r="1085" spans="1:20" x14ac:dyDescent="0.25">
      <c r="A1085" s="14">
        <v>1</v>
      </c>
      <c r="B1085" s="101"/>
      <c r="C1085" s="94"/>
      <c r="D1085" s="14"/>
      <c r="E1085" s="94"/>
      <c r="I1085" s="138"/>
      <c r="J1085" s="138"/>
    </row>
    <row r="1086" spans="1:20" s="78" customFormat="1" x14ac:dyDescent="0.25">
      <c r="A1086" s="14"/>
      <c r="B1086" s="101"/>
      <c r="C1086" s="165"/>
      <c r="D1086" s="167"/>
      <c r="E1086" s="165"/>
      <c r="F1086" s="67"/>
      <c r="G1086" s="67"/>
      <c r="H1086" s="67"/>
      <c r="I1086" s="138"/>
      <c r="J1086" s="138"/>
      <c r="K1086" s="79"/>
      <c r="O1086" s="188"/>
      <c r="P1086" s="188"/>
      <c r="Q1086" s="188"/>
    </row>
    <row r="1087" spans="1:20" x14ac:dyDescent="0.25">
      <c r="A1087" s="14"/>
      <c r="B1087" s="101"/>
      <c r="C1087" s="165"/>
      <c r="D1087" s="167"/>
      <c r="E1087" s="165"/>
      <c r="I1087" s="138"/>
      <c r="J1087" s="138"/>
    </row>
    <row r="1088" spans="1:20" x14ac:dyDescent="0.25">
      <c r="A1088" s="144"/>
      <c r="B1088" s="145" t="s">
        <v>20</v>
      </c>
      <c r="C1088" s="144" t="s">
        <v>21</v>
      </c>
      <c r="D1088" s="144" t="s">
        <v>21</v>
      </c>
      <c r="E1088" s="146">
        <f>E1085</f>
        <v>0</v>
      </c>
      <c r="I1088" s="135">
        <f>SUM(I1085:I1087)</f>
        <v>0</v>
      </c>
      <c r="J1088" s="135">
        <f>SUM(J1085:J1087)</f>
        <v>0</v>
      </c>
    </row>
    <row r="1090" spans="1:20" x14ac:dyDescent="0.25">
      <c r="A1090" s="861" t="s">
        <v>139</v>
      </c>
      <c r="B1090" s="861"/>
      <c r="C1090" s="861"/>
      <c r="D1090" s="861"/>
      <c r="E1090" s="861"/>
      <c r="F1090" s="861"/>
      <c r="G1090" s="861"/>
      <c r="H1090" s="861"/>
      <c r="I1090" s="861"/>
      <c r="J1090" s="861"/>
    </row>
    <row r="1091" spans="1:20" x14ac:dyDescent="0.25">
      <c r="I1091" s="850" t="s">
        <v>172</v>
      </c>
      <c r="J1091" s="850"/>
    </row>
    <row r="1092" spans="1:20" s="12" customFormat="1" ht="56.25" x14ac:dyDescent="0.35">
      <c r="A1092" s="14" t="s">
        <v>24</v>
      </c>
      <c r="B1092" s="14" t="s">
        <v>14</v>
      </c>
      <c r="C1092" s="167" t="s">
        <v>132</v>
      </c>
      <c r="D1092" s="167" t="s">
        <v>133</v>
      </c>
      <c r="E1092" s="167" t="s">
        <v>134</v>
      </c>
      <c r="F1092" s="67"/>
      <c r="G1092" s="67"/>
      <c r="H1092" s="67"/>
      <c r="I1092" s="133" t="s">
        <v>115</v>
      </c>
      <c r="J1092" s="133" t="s">
        <v>173</v>
      </c>
      <c r="K1092" s="81"/>
      <c r="L1092" s="36"/>
      <c r="M1092" s="36"/>
      <c r="O1092" s="189"/>
      <c r="P1092" s="196"/>
      <c r="Q1092" s="196"/>
      <c r="R1092" s="92"/>
      <c r="S1092" s="92"/>
      <c r="T1092" s="92"/>
    </row>
    <row r="1093" spans="1:20" x14ac:dyDescent="0.25">
      <c r="A1093" s="91">
        <v>1</v>
      </c>
      <c r="B1093" s="91">
        <v>2</v>
      </c>
      <c r="C1093" s="113">
        <v>3</v>
      </c>
      <c r="D1093" s="113">
        <v>4</v>
      </c>
      <c r="E1093" s="113">
        <v>5</v>
      </c>
      <c r="F1093" s="78"/>
      <c r="G1093" s="78"/>
      <c r="H1093" s="78"/>
      <c r="I1093" s="138"/>
      <c r="J1093" s="138"/>
    </row>
    <row r="1094" spans="1:20" x14ac:dyDescent="0.25">
      <c r="A1094" s="14">
        <v>1</v>
      </c>
      <c r="B1094" s="101"/>
      <c r="C1094" s="94"/>
      <c r="D1094" s="14"/>
      <c r="E1094" s="94"/>
      <c r="I1094" s="138"/>
      <c r="J1094" s="138"/>
    </row>
    <row r="1095" spans="1:20" s="78" customFormat="1" x14ac:dyDescent="0.25">
      <c r="A1095" s="14"/>
      <c r="B1095" s="101"/>
      <c r="C1095" s="165"/>
      <c r="D1095" s="167"/>
      <c r="E1095" s="165"/>
      <c r="F1095" s="67"/>
      <c r="G1095" s="67"/>
      <c r="H1095" s="67"/>
      <c r="I1095" s="138"/>
      <c r="J1095" s="138"/>
      <c r="K1095" s="79"/>
      <c r="O1095" s="188"/>
      <c r="P1095" s="188"/>
      <c r="Q1095" s="188"/>
    </row>
    <row r="1096" spans="1:20" x14ac:dyDescent="0.25">
      <c r="A1096" s="14"/>
      <c r="B1096" s="101"/>
      <c r="C1096" s="165"/>
      <c r="D1096" s="167"/>
      <c r="E1096" s="165"/>
      <c r="I1096" s="138"/>
      <c r="J1096" s="138"/>
    </row>
    <row r="1097" spans="1:20" x14ac:dyDescent="0.25">
      <c r="A1097" s="144"/>
      <c r="B1097" s="145" t="s">
        <v>20</v>
      </c>
      <c r="C1097" s="144" t="s">
        <v>21</v>
      </c>
      <c r="D1097" s="144" t="s">
        <v>21</v>
      </c>
      <c r="E1097" s="146">
        <f>E1094</f>
        <v>0</v>
      </c>
      <c r="I1097" s="135">
        <f>SUM(I1094:I1096)</f>
        <v>0</v>
      </c>
      <c r="J1097" s="135">
        <f>SUM(J1094:J1096)</f>
        <v>0</v>
      </c>
    </row>
    <row r="1100" spans="1:20" ht="54" customHeight="1" x14ac:dyDescent="0.25">
      <c r="A1100" s="863" t="s">
        <v>182</v>
      </c>
      <c r="B1100" s="863"/>
      <c r="C1100" s="863"/>
      <c r="D1100" s="863"/>
      <c r="E1100" s="863"/>
      <c r="F1100" s="863"/>
      <c r="G1100" s="863"/>
      <c r="H1100" s="863"/>
      <c r="I1100" s="863"/>
      <c r="J1100" s="863"/>
    </row>
    <row r="1102" spans="1:20" x14ac:dyDescent="0.25">
      <c r="A1102" s="866" t="s">
        <v>140</v>
      </c>
      <c r="B1102" s="866"/>
      <c r="C1102" s="866"/>
      <c r="D1102" s="866"/>
      <c r="E1102" s="866"/>
      <c r="F1102" s="866"/>
      <c r="G1102" s="866"/>
      <c r="H1102" s="866"/>
      <c r="I1102" s="866"/>
      <c r="J1102" s="866"/>
      <c r="K1102" s="123"/>
    </row>
    <row r="1103" spans="1:20" x14ac:dyDescent="0.25">
      <c r="A1103" s="32"/>
      <c r="B1103" s="11"/>
      <c r="C1103" s="17"/>
      <c r="D1103" s="17"/>
      <c r="E1103" s="17"/>
      <c r="F1103" s="17"/>
      <c r="I1103" s="850" t="s">
        <v>172</v>
      </c>
      <c r="J1103" s="850"/>
    </row>
    <row r="1104" spans="1:20" ht="56.25" x14ac:dyDescent="0.25">
      <c r="A1104" s="167" t="s">
        <v>24</v>
      </c>
      <c r="B1104" s="167" t="s">
        <v>14</v>
      </c>
      <c r="C1104" s="167" t="s">
        <v>71</v>
      </c>
      <c r="D1104" s="167" t="s">
        <v>72</v>
      </c>
      <c r="E1104" s="167" t="s">
        <v>73</v>
      </c>
      <c r="I1104" s="133" t="s">
        <v>115</v>
      </c>
      <c r="J1104" s="133" t="s">
        <v>173</v>
      </c>
      <c r="K1104" s="127"/>
    </row>
    <row r="1105" spans="1:17" x14ac:dyDescent="0.25">
      <c r="A1105" s="113">
        <v>1</v>
      </c>
      <c r="B1105" s="113">
        <v>2</v>
      </c>
      <c r="C1105" s="113">
        <v>3</v>
      </c>
      <c r="D1105" s="113">
        <v>4</v>
      </c>
      <c r="E1105" s="113">
        <v>5</v>
      </c>
      <c r="F1105" s="78"/>
      <c r="G1105" s="78"/>
      <c r="H1105" s="78"/>
      <c r="I1105" s="138"/>
      <c r="J1105" s="138"/>
    </row>
    <row r="1106" spans="1:17" x14ac:dyDescent="0.25">
      <c r="A1106" s="171"/>
      <c r="B1106" s="26"/>
      <c r="C1106" s="167"/>
      <c r="D1106" s="13"/>
      <c r="E1106" s="165"/>
      <c r="I1106" s="138"/>
      <c r="J1106" s="138"/>
    </row>
    <row r="1107" spans="1:17" s="78" customFormat="1" x14ac:dyDescent="0.25">
      <c r="A1107" s="167"/>
      <c r="B1107" s="10"/>
      <c r="C1107" s="167"/>
      <c r="D1107" s="13"/>
      <c r="E1107" s="165"/>
      <c r="F1107" s="67"/>
      <c r="G1107" s="67"/>
      <c r="H1107" s="67"/>
      <c r="I1107" s="138"/>
      <c r="J1107" s="138"/>
      <c r="K1107" s="79"/>
      <c r="O1107" s="188"/>
      <c r="P1107" s="188"/>
      <c r="Q1107" s="188"/>
    </row>
    <row r="1108" spans="1:17" x14ac:dyDescent="0.25">
      <c r="A1108" s="167"/>
      <c r="B1108" s="10"/>
      <c r="C1108" s="167"/>
      <c r="D1108" s="13"/>
      <c r="E1108" s="165"/>
      <c r="I1108" s="138"/>
      <c r="J1108" s="138"/>
    </row>
    <row r="1109" spans="1:17" x14ac:dyDescent="0.25">
      <c r="A1109" s="144"/>
      <c r="B1109" s="145" t="s">
        <v>20</v>
      </c>
      <c r="C1109" s="144" t="s">
        <v>21</v>
      </c>
      <c r="D1109" s="144" t="s">
        <v>21</v>
      </c>
      <c r="E1109" s="146">
        <f>SUM(E1106:E1108)</f>
        <v>0</v>
      </c>
      <c r="I1109" s="135">
        <f>SUM(I1106:I1108)</f>
        <v>0</v>
      </c>
      <c r="J1109" s="135">
        <f>SUM(J1106:J1108)</f>
        <v>0</v>
      </c>
    </row>
    <row r="1110" spans="1:17" x14ac:dyDescent="0.25">
      <c r="A1110" s="30"/>
      <c r="B1110" s="31"/>
      <c r="C1110" s="30"/>
      <c r="D1110" s="30"/>
      <c r="E1110" s="30"/>
      <c r="F1110" s="30"/>
    </row>
    <row r="1111" spans="1:17" x14ac:dyDescent="0.25">
      <c r="A1111" s="860" t="s">
        <v>118</v>
      </c>
      <c r="B1111" s="860"/>
      <c r="C1111" s="860"/>
      <c r="D1111" s="860"/>
      <c r="E1111" s="860"/>
      <c r="F1111" s="860"/>
      <c r="G1111" s="860"/>
      <c r="H1111" s="860"/>
      <c r="I1111" s="860"/>
      <c r="J1111" s="860"/>
    </row>
    <row r="1112" spans="1:17" x14ac:dyDescent="0.25">
      <c r="A1112" s="30"/>
      <c r="B1112" s="11"/>
      <c r="C1112" s="17"/>
      <c r="D1112" s="17"/>
      <c r="E1112" s="17"/>
      <c r="F1112" s="17"/>
      <c r="I1112" s="850" t="s">
        <v>172</v>
      </c>
      <c r="J1112" s="850"/>
    </row>
    <row r="1113" spans="1:17" ht="56.25" x14ac:dyDescent="0.25">
      <c r="A1113" s="167" t="s">
        <v>24</v>
      </c>
      <c r="B1113" s="167" t="s">
        <v>14</v>
      </c>
      <c r="C1113" s="167" t="s">
        <v>74</v>
      </c>
      <c r="D1113" s="167" t="s">
        <v>117</v>
      </c>
      <c r="F1113" s="17"/>
      <c r="I1113" s="133" t="s">
        <v>115</v>
      </c>
      <c r="J1113" s="133" t="s">
        <v>173</v>
      </c>
      <c r="K1113" s="128"/>
    </row>
    <row r="1114" spans="1:17" x14ac:dyDescent="0.25">
      <c r="A1114" s="113">
        <v>1</v>
      </c>
      <c r="B1114" s="113">
        <v>2</v>
      </c>
      <c r="C1114" s="113">
        <v>3</v>
      </c>
      <c r="D1114" s="113">
        <v>4</v>
      </c>
      <c r="E1114" s="78"/>
      <c r="F1114" s="1"/>
      <c r="G1114" s="78"/>
      <c r="H1114" s="78"/>
      <c r="I1114" s="138"/>
      <c r="J1114" s="138"/>
    </row>
    <row r="1115" spans="1:17" x14ac:dyDescent="0.25">
      <c r="A1115" s="167"/>
      <c r="B1115" s="26"/>
      <c r="C1115" s="13"/>
      <c r="D1115" s="165"/>
      <c r="F1115" s="17"/>
      <c r="I1115" s="138"/>
      <c r="J1115" s="138"/>
    </row>
    <row r="1116" spans="1:17" s="78" customFormat="1" x14ac:dyDescent="0.25">
      <c r="A1116" s="167"/>
      <c r="B1116" s="10"/>
      <c r="C1116" s="13"/>
      <c r="D1116" s="165"/>
      <c r="E1116" s="67"/>
      <c r="F1116" s="17"/>
      <c r="G1116" s="67"/>
      <c r="H1116" s="67"/>
      <c r="I1116" s="138"/>
      <c r="J1116" s="138"/>
      <c r="K1116" s="79"/>
      <c r="O1116" s="188"/>
      <c r="P1116" s="188"/>
      <c r="Q1116" s="188"/>
    </row>
    <row r="1117" spans="1:17" x14ac:dyDescent="0.25">
      <c r="A1117" s="167"/>
      <c r="B1117" s="10"/>
      <c r="C1117" s="13"/>
      <c r="D1117" s="165"/>
      <c r="F1117" s="17"/>
      <c r="I1117" s="138"/>
      <c r="J1117" s="138"/>
    </row>
    <row r="1118" spans="1:17" x14ac:dyDescent="0.25">
      <c r="A1118" s="144"/>
      <c r="B1118" s="145" t="s">
        <v>20</v>
      </c>
      <c r="C1118" s="144" t="s">
        <v>21</v>
      </c>
      <c r="D1118" s="146">
        <f>SUM(D1115:D1117)</f>
        <v>0</v>
      </c>
      <c r="F1118" s="17"/>
      <c r="I1118" s="135">
        <f>SUM(I1115:I1117)</f>
        <v>0</v>
      </c>
      <c r="J1118" s="135">
        <f>SUM(J1115:J1117)</f>
        <v>0</v>
      </c>
    </row>
    <row r="1119" spans="1:17" x14ac:dyDescent="0.25">
      <c r="A1119" s="30"/>
      <c r="B1119" s="31"/>
      <c r="C1119" s="30"/>
      <c r="D1119" s="30"/>
      <c r="E1119" s="30"/>
      <c r="F1119" s="30"/>
    </row>
    <row r="1120" spans="1:17" x14ac:dyDescent="0.25">
      <c r="A1120" s="860" t="s">
        <v>141</v>
      </c>
      <c r="B1120" s="860"/>
      <c r="C1120" s="860"/>
      <c r="D1120" s="860"/>
      <c r="E1120" s="860"/>
      <c r="F1120" s="860"/>
      <c r="G1120" s="860"/>
      <c r="H1120" s="860"/>
      <c r="I1120" s="860"/>
      <c r="J1120" s="860"/>
    </row>
    <row r="1121" spans="1:17" x14ac:dyDescent="0.25">
      <c r="A1121" s="30"/>
      <c r="B1121" s="11"/>
      <c r="C1121" s="17"/>
      <c r="D1121" s="17"/>
      <c r="E1121" s="17"/>
      <c r="F1121" s="17"/>
      <c r="I1121" s="850" t="s">
        <v>172</v>
      </c>
      <c r="J1121" s="850"/>
    </row>
    <row r="1122" spans="1:17" ht="56.25" x14ac:dyDescent="0.25">
      <c r="A1122" s="167" t="s">
        <v>24</v>
      </c>
      <c r="B1122" s="167" t="s">
        <v>14</v>
      </c>
      <c r="C1122" s="167" t="s">
        <v>74</v>
      </c>
      <c r="D1122" s="167" t="s">
        <v>117</v>
      </c>
      <c r="F1122" s="17"/>
      <c r="I1122" s="133" t="s">
        <v>115</v>
      </c>
      <c r="J1122" s="133" t="s">
        <v>173</v>
      </c>
      <c r="K1122" s="128"/>
    </row>
    <row r="1123" spans="1:17" x14ac:dyDescent="0.25">
      <c r="A1123" s="113">
        <v>1</v>
      </c>
      <c r="B1123" s="113">
        <v>2</v>
      </c>
      <c r="C1123" s="113">
        <v>3</v>
      </c>
      <c r="D1123" s="113">
        <v>4</v>
      </c>
      <c r="E1123" s="78"/>
      <c r="F1123" s="1"/>
      <c r="G1123" s="78"/>
      <c r="H1123" s="78"/>
      <c r="I1123" s="138"/>
      <c r="J1123" s="138"/>
    </row>
    <row r="1124" spans="1:17" x14ac:dyDescent="0.25">
      <c r="A1124" s="167"/>
      <c r="B1124" s="26"/>
      <c r="C1124" s="13"/>
      <c r="D1124" s="165"/>
      <c r="F1124" s="17"/>
      <c r="I1124" s="138"/>
      <c r="J1124" s="138"/>
    </row>
    <row r="1125" spans="1:17" s="78" customFormat="1" x14ac:dyDescent="0.25">
      <c r="A1125" s="167"/>
      <c r="B1125" s="10"/>
      <c r="C1125" s="13"/>
      <c r="D1125" s="165"/>
      <c r="E1125" s="67"/>
      <c r="F1125" s="17"/>
      <c r="G1125" s="67"/>
      <c r="H1125" s="67"/>
      <c r="I1125" s="138"/>
      <c r="J1125" s="138"/>
      <c r="K1125" s="79"/>
      <c r="O1125" s="188"/>
      <c r="P1125" s="188"/>
      <c r="Q1125" s="188"/>
    </row>
    <row r="1126" spans="1:17" x14ac:dyDescent="0.25">
      <c r="A1126" s="167"/>
      <c r="B1126" s="10"/>
      <c r="C1126" s="13"/>
      <c r="D1126" s="165"/>
      <c r="F1126" s="17"/>
      <c r="I1126" s="138"/>
      <c r="J1126" s="138"/>
    </row>
    <row r="1127" spans="1:17" x14ac:dyDescent="0.25">
      <c r="A1127" s="144"/>
      <c r="B1127" s="145" t="s">
        <v>20</v>
      </c>
      <c r="C1127" s="144" t="s">
        <v>21</v>
      </c>
      <c r="D1127" s="146">
        <f>SUM(D1124:D1126)</f>
        <v>0</v>
      </c>
      <c r="F1127" s="17"/>
      <c r="I1127" s="135">
        <f>SUM(I1124:I1126)</f>
        <v>0</v>
      </c>
      <c r="J1127" s="135">
        <f>SUM(J1124:J1126)</f>
        <v>0</v>
      </c>
    </row>
    <row r="1128" spans="1:17" x14ac:dyDescent="0.25">
      <c r="A1128" s="30"/>
      <c r="B1128" s="31"/>
      <c r="C1128" s="30"/>
      <c r="D1128" s="30"/>
      <c r="E1128" s="30"/>
      <c r="F1128" s="30"/>
    </row>
    <row r="1129" spans="1:17" x14ac:dyDescent="0.25">
      <c r="A1129" s="861" t="s">
        <v>169</v>
      </c>
      <c r="B1129" s="861"/>
      <c r="C1129" s="861"/>
      <c r="D1129" s="861"/>
      <c r="E1129" s="861"/>
      <c r="F1129" s="861"/>
      <c r="G1129" s="861"/>
      <c r="H1129" s="861"/>
      <c r="I1129" s="861"/>
      <c r="J1129" s="861"/>
    </row>
    <row r="1130" spans="1:17" x14ac:dyDescent="0.25">
      <c r="A1130" s="862"/>
      <c r="B1130" s="862"/>
      <c r="C1130" s="862"/>
      <c r="D1130" s="862"/>
      <c r="E1130" s="862"/>
      <c r="F1130" s="862"/>
      <c r="I1130" s="850" t="s">
        <v>172</v>
      </c>
      <c r="J1130" s="850"/>
    </row>
    <row r="1131" spans="1:17" ht="56.25" x14ac:dyDescent="0.25">
      <c r="A1131" s="167" t="s">
        <v>24</v>
      </c>
      <c r="B1131" s="167" t="s">
        <v>14</v>
      </c>
      <c r="C1131" s="167" t="s">
        <v>78</v>
      </c>
      <c r="D1131" s="167" t="s">
        <v>27</v>
      </c>
      <c r="E1131" s="167" t="s">
        <v>79</v>
      </c>
      <c r="F1131" s="167" t="s">
        <v>7</v>
      </c>
      <c r="I1131" s="133" t="s">
        <v>115</v>
      </c>
      <c r="J1131" s="133" t="s">
        <v>173</v>
      </c>
      <c r="K1131" s="81"/>
    </row>
    <row r="1132" spans="1:17" x14ac:dyDescent="0.25">
      <c r="A1132" s="113">
        <v>1</v>
      </c>
      <c r="B1132" s="113">
        <v>2</v>
      </c>
      <c r="C1132" s="113">
        <v>3</v>
      </c>
      <c r="D1132" s="113">
        <v>4</v>
      </c>
      <c r="E1132" s="113">
        <v>5</v>
      </c>
      <c r="F1132" s="113">
        <v>6</v>
      </c>
      <c r="G1132" s="78"/>
      <c r="H1132" s="78"/>
      <c r="I1132" s="138"/>
      <c r="J1132" s="138"/>
    </row>
    <row r="1133" spans="1:17" x14ac:dyDescent="0.25">
      <c r="A1133" s="167">
        <v>1</v>
      </c>
      <c r="B1133" s="10"/>
      <c r="C1133" s="167"/>
      <c r="D1133" s="167"/>
      <c r="E1133" s="165" t="e">
        <f>F1133/D1133</f>
        <v>#DIV/0!</v>
      </c>
      <c r="F1133" s="165"/>
      <c r="I1133" s="138"/>
      <c r="J1133" s="138"/>
    </row>
    <row r="1134" spans="1:17" s="78" customFormat="1" x14ac:dyDescent="0.25">
      <c r="A1134" s="167">
        <v>2</v>
      </c>
      <c r="B1134" s="10"/>
      <c r="C1134" s="14"/>
      <c r="D1134" s="14"/>
      <c r="E1134" s="165" t="e">
        <f t="shared" ref="E1134:E1135" si="24">F1134/D1134</f>
        <v>#DIV/0!</v>
      </c>
      <c r="F1134" s="165"/>
      <c r="G1134" s="67"/>
      <c r="H1134" s="67"/>
      <c r="I1134" s="138"/>
      <c r="J1134" s="138"/>
      <c r="K1134" s="79"/>
      <c r="O1134" s="188"/>
      <c r="P1134" s="188"/>
      <c r="Q1134" s="188"/>
    </row>
    <row r="1135" spans="1:17" x14ac:dyDescent="0.25">
      <c r="A1135" s="167">
        <v>3</v>
      </c>
      <c r="B1135" s="10"/>
      <c r="C1135" s="167"/>
      <c r="D1135" s="167"/>
      <c r="E1135" s="165" t="e">
        <f t="shared" si="24"/>
        <v>#DIV/0!</v>
      </c>
      <c r="F1135" s="165"/>
      <c r="I1135" s="138"/>
      <c r="J1135" s="138"/>
    </row>
    <row r="1136" spans="1:17" x14ac:dyDescent="0.25">
      <c r="A1136" s="144"/>
      <c r="B1136" s="145" t="s">
        <v>20</v>
      </c>
      <c r="C1136" s="144" t="s">
        <v>21</v>
      </c>
      <c r="D1136" s="144" t="s">
        <v>21</v>
      </c>
      <c r="E1136" s="144" t="s">
        <v>21</v>
      </c>
      <c r="F1136" s="146">
        <f>F1135+F1134+F1133</f>
        <v>0</v>
      </c>
      <c r="I1136" s="135">
        <f>SUM(I1133:I1135)</f>
        <v>0</v>
      </c>
      <c r="J1136" s="135">
        <f>SUM(J1133:J1135)</f>
        <v>0</v>
      </c>
    </row>
    <row r="1137" spans="1:17" x14ac:dyDescent="0.25">
      <c r="A1137" s="30"/>
      <c r="B1137" s="31"/>
      <c r="C1137" s="30"/>
      <c r="D1137" s="30"/>
      <c r="E1137" s="30"/>
      <c r="F1137" s="30"/>
    </row>
    <row r="1138" spans="1:17" x14ac:dyDescent="0.25">
      <c r="A1138" s="30"/>
      <c r="B1138" s="31"/>
      <c r="C1138" s="30"/>
      <c r="D1138" s="30"/>
      <c r="E1138" s="30"/>
      <c r="F1138" s="30"/>
    </row>
    <row r="1139" spans="1:17" x14ac:dyDescent="0.25">
      <c r="A1139" s="863" t="s">
        <v>181</v>
      </c>
      <c r="B1139" s="863"/>
      <c r="C1139" s="863"/>
      <c r="D1139" s="863"/>
      <c r="E1139" s="863"/>
      <c r="F1139" s="863"/>
      <c r="G1139" s="863"/>
      <c r="H1139" s="863"/>
      <c r="I1139" s="863"/>
      <c r="J1139" s="863"/>
    </row>
    <row r="1140" spans="1:17" x14ac:dyDescent="0.25">
      <c r="A1140" s="30"/>
      <c r="B1140" s="31"/>
      <c r="C1140" s="30"/>
      <c r="D1140" s="30"/>
      <c r="E1140" s="30"/>
      <c r="F1140" s="30"/>
    </row>
    <row r="1141" spans="1:17" x14ac:dyDescent="0.25">
      <c r="A1141" s="865" t="s">
        <v>142</v>
      </c>
      <c r="B1141" s="865"/>
      <c r="C1141" s="865"/>
      <c r="D1141" s="865"/>
      <c r="E1141" s="865"/>
      <c r="F1141" s="865"/>
      <c r="G1141" s="865"/>
      <c r="H1141" s="865"/>
      <c r="I1141" s="865"/>
      <c r="J1141" s="865"/>
      <c r="K1141" s="123"/>
    </row>
    <row r="1142" spans="1:17" x14ac:dyDescent="0.25">
      <c r="A1142" s="166"/>
      <c r="B1142" s="34"/>
      <c r="C1142" s="166"/>
      <c r="D1142" s="166"/>
      <c r="E1142" s="166"/>
      <c r="F1142" s="166"/>
      <c r="I1142" s="850" t="s">
        <v>172</v>
      </c>
      <c r="J1142" s="850"/>
    </row>
    <row r="1143" spans="1:17" ht="56.25" x14ac:dyDescent="0.25">
      <c r="A1143" s="167" t="s">
        <v>24</v>
      </c>
      <c r="B1143" s="167" t="s">
        <v>14</v>
      </c>
      <c r="C1143" s="167" t="s">
        <v>65</v>
      </c>
      <c r="D1143" s="167" t="s">
        <v>59</v>
      </c>
      <c r="E1143" s="167" t="s">
        <v>60</v>
      </c>
      <c r="F1143" s="167" t="s">
        <v>159</v>
      </c>
      <c r="I1143" s="133" t="s">
        <v>115</v>
      </c>
      <c r="J1143" s="133" t="s">
        <v>173</v>
      </c>
      <c r="K1143" s="122"/>
    </row>
    <row r="1144" spans="1:17" x14ac:dyDescent="0.25">
      <c r="A1144" s="113">
        <v>1</v>
      </c>
      <c r="B1144" s="113">
        <v>2</v>
      </c>
      <c r="C1144" s="113">
        <v>3</v>
      </c>
      <c r="D1144" s="113">
        <v>4</v>
      </c>
      <c r="E1144" s="113">
        <v>5</v>
      </c>
      <c r="F1144" s="113">
        <v>6</v>
      </c>
      <c r="G1144" s="78"/>
      <c r="H1144" s="78"/>
      <c r="I1144" s="138"/>
      <c r="J1144" s="138"/>
    </row>
    <row r="1145" spans="1:17" x14ac:dyDescent="0.25">
      <c r="A1145" s="167">
        <v>1</v>
      </c>
      <c r="B1145" s="10" t="s">
        <v>61</v>
      </c>
      <c r="C1145" s="167"/>
      <c r="D1145" s="167"/>
      <c r="E1145" s="165" t="e">
        <f>F1145/D1145/C1145</f>
        <v>#DIV/0!</v>
      </c>
      <c r="F1145" s="165"/>
      <c r="I1145" s="138"/>
      <c r="J1145" s="138"/>
    </row>
    <row r="1146" spans="1:17" s="78" customFormat="1" ht="69.75" x14ac:dyDescent="0.25">
      <c r="A1146" s="167">
        <v>2</v>
      </c>
      <c r="B1146" s="10" t="s">
        <v>62</v>
      </c>
      <c r="C1146" s="167"/>
      <c r="D1146" s="167"/>
      <c r="E1146" s="165" t="e">
        <f t="shared" ref="E1146:E1150" si="25">F1146/D1146/C1146</f>
        <v>#DIV/0!</v>
      </c>
      <c r="F1146" s="165"/>
      <c r="G1146" s="67"/>
      <c r="H1146" s="67"/>
      <c r="I1146" s="138"/>
      <c r="J1146" s="138"/>
      <c r="K1146" s="79"/>
      <c r="O1146" s="188"/>
      <c r="P1146" s="188"/>
      <c r="Q1146" s="188"/>
    </row>
    <row r="1147" spans="1:17" ht="69.75" x14ac:dyDescent="0.25">
      <c r="A1147" s="167">
        <v>3</v>
      </c>
      <c r="B1147" s="10" t="s">
        <v>63</v>
      </c>
      <c r="C1147" s="167"/>
      <c r="D1147" s="167"/>
      <c r="E1147" s="165" t="e">
        <f t="shared" si="25"/>
        <v>#DIV/0!</v>
      </c>
      <c r="F1147" s="165"/>
      <c r="I1147" s="138"/>
      <c r="J1147" s="138"/>
    </row>
    <row r="1148" spans="1:17" x14ac:dyDescent="0.25">
      <c r="A1148" s="167">
        <v>4</v>
      </c>
      <c r="B1148" s="10" t="s">
        <v>64</v>
      </c>
      <c r="C1148" s="167"/>
      <c r="D1148" s="167"/>
      <c r="E1148" s="165" t="e">
        <f t="shared" si="25"/>
        <v>#DIV/0!</v>
      </c>
      <c r="F1148" s="165"/>
      <c r="I1148" s="140"/>
      <c r="J1148" s="140"/>
    </row>
    <row r="1149" spans="1:17" ht="116.25" x14ac:dyDescent="0.25">
      <c r="A1149" s="167">
        <v>5</v>
      </c>
      <c r="B1149" s="10" t="s">
        <v>90</v>
      </c>
      <c r="C1149" s="167"/>
      <c r="D1149" s="167"/>
      <c r="E1149" s="165" t="e">
        <f t="shared" si="25"/>
        <v>#DIV/0!</v>
      </c>
      <c r="F1149" s="165"/>
      <c r="I1149" s="138"/>
      <c r="J1149" s="138"/>
    </row>
    <row r="1150" spans="1:17" x14ac:dyDescent="0.25">
      <c r="A1150" s="167">
        <v>6</v>
      </c>
      <c r="B1150" s="10" t="s">
        <v>91</v>
      </c>
      <c r="C1150" s="167"/>
      <c r="D1150" s="167"/>
      <c r="E1150" s="165" t="e">
        <f t="shared" si="25"/>
        <v>#DIV/0!</v>
      </c>
      <c r="F1150" s="165"/>
      <c r="I1150" s="138"/>
      <c r="J1150" s="138"/>
    </row>
    <row r="1151" spans="1:17" x14ac:dyDescent="0.25">
      <c r="A1151" s="144"/>
      <c r="B1151" s="145" t="s">
        <v>20</v>
      </c>
      <c r="C1151" s="144" t="s">
        <v>21</v>
      </c>
      <c r="D1151" s="144" t="s">
        <v>21</v>
      </c>
      <c r="E1151" s="144" t="s">
        <v>21</v>
      </c>
      <c r="F1151" s="146">
        <f>F1150+F1149+F1148+F1147+F1146+F1145</f>
        <v>0</v>
      </c>
      <c r="I1151" s="135">
        <f>SUM(I1145:I1150)</f>
        <v>0</v>
      </c>
      <c r="J1151" s="135">
        <f>SUM(J1145:J1150)</f>
        <v>0</v>
      </c>
    </row>
    <row r="1152" spans="1:17" x14ac:dyDescent="0.25">
      <c r="A1152" s="17"/>
      <c r="B1152" s="11"/>
      <c r="C1152" s="17"/>
      <c r="D1152" s="17"/>
      <c r="E1152" s="17"/>
      <c r="F1152" s="17"/>
    </row>
    <row r="1153" spans="1:17" x14ac:dyDescent="0.25">
      <c r="A1153" s="865" t="s">
        <v>143</v>
      </c>
      <c r="B1153" s="865"/>
      <c r="C1153" s="865"/>
      <c r="D1153" s="865"/>
      <c r="E1153" s="865"/>
      <c r="F1153" s="865"/>
      <c r="G1153" s="865"/>
      <c r="H1153" s="865"/>
      <c r="I1153" s="865"/>
      <c r="J1153" s="865"/>
    </row>
    <row r="1154" spans="1:17" x14ac:dyDescent="0.25">
      <c r="A1154" s="163"/>
      <c r="B1154" s="24"/>
      <c r="C1154" s="163"/>
      <c r="D1154" s="163"/>
      <c r="E1154" s="163"/>
      <c r="F1154" s="17"/>
      <c r="I1154" s="850" t="s">
        <v>172</v>
      </c>
      <c r="J1154" s="850"/>
    </row>
    <row r="1155" spans="1:17" ht="56.25" x14ac:dyDescent="0.25">
      <c r="A1155" s="167" t="s">
        <v>24</v>
      </c>
      <c r="B1155" s="167" t="s">
        <v>14</v>
      </c>
      <c r="C1155" s="167" t="s">
        <v>66</v>
      </c>
      <c r="D1155" s="167" t="s">
        <v>145</v>
      </c>
      <c r="E1155" s="169" t="s">
        <v>107</v>
      </c>
      <c r="F1155" s="167" t="s">
        <v>144</v>
      </c>
      <c r="I1155" s="133" t="s">
        <v>115</v>
      </c>
      <c r="J1155" s="133" t="s">
        <v>173</v>
      </c>
      <c r="K1155" s="122"/>
    </row>
    <row r="1156" spans="1:17" x14ac:dyDescent="0.25">
      <c r="A1156" s="113">
        <v>1</v>
      </c>
      <c r="B1156" s="113">
        <v>2</v>
      </c>
      <c r="C1156" s="113">
        <v>3</v>
      </c>
      <c r="D1156" s="113">
        <v>4</v>
      </c>
      <c r="E1156" s="1">
        <v>5</v>
      </c>
      <c r="F1156" s="113">
        <v>6</v>
      </c>
      <c r="G1156" s="78"/>
      <c r="H1156" s="78"/>
      <c r="I1156" s="132"/>
      <c r="J1156" s="132"/>
    </row>
    <row r="1157" spans="1:17" ht="46.5" x14ac:dyDescent="0.25">
      <c r="A1157" s="167">
        <v>1</v>
      </c>
      <c r="B1157" s="10" t="s">
        <v>87</v>
      </c>
      <c r="C1157" s="167"/>
      <c r="D1157" s="165" t="e">
        <f>F1157/C1157</f>
        <v>#DIV/0!</v>
      </c>
      <c r="E1157" s="169" t="s">
        <v>12</v>
      </c>
      <c r="F1157" s="165"/>
      <c r="I1157" s="138"/>
      <c r="J1157" s="138"/>
    </row>
    <row r="1158" spans="1:17" s="78" customFormat="1" ht="46.5" x14ac:dyDescent="0.25">
      <c r="A1158" s="167">
        <v>2</v>
      </c>
      <c r="B1158" s="10" t="s">
        <v>198</v>
      </c>
      <c r="C1158" s="167" t="s">
        <v>12</v>
      </c>
      <c r="D1158" s="165"/>
      <c r="E1158" s="169" t="e">
        <f>F1158/D1158</f>
        <v>#DIV/0!</v>
      </c>
      <c r="F1158" s="165"/>
      <c r="G1158" s="67"/>
      <c r="H1158" s="67"/>
      <c r="I1158" s="138"/>
      <c r="J1158" s="138"/>
      <c r="K1158" s="79"/>
      <c r="O1158" s="188"/>
      <c r="P1158" s="188"/>
      <c r="Q1158" s="188"/>
    </row>
    <row r="1159" spans="1:17" x14ac:dyDescent="0.25">
      <c r="A1159" s="144"/>
      <c r="B1159" s="145" t="s">
        <v>20</v>
      </c>
      <c r="C1159" s="144" t="s">
        <v>12</v>
      </c>
      <c r="D1159" s="144" t="s">
        <v>12</v>
      </c>
      <c r="E1159" s="144" t="s">
        <v>12</v>
      </c>
      <c r="F1159" s="146">
        <f>F1157+F1158</f>
        <v>0</v>
      </c>
      <c r="I1159" s="131">
        <f>SUM(I1157:I1158)</f>
        <v>0</v>
      </c>
      <c r="J1159" s="131">
        <f>SUM(J1157:J1158)</f>
        <v>0</v>
      </c>
    </row>
    <row r="1160" spans="1:17" x14ac:dyDescent="0.25">
      <c r="A1160" s="17"/>
      <c r="B1160" s="11"/>
      <c r="C1160" s="17"/>
      <c r="D1160" s="17"/>
      <c r="E1160" s="17"/>
      <c r="F1160" s="17"/>
    </row>
    <row r="1161" spans="1:17" x14ac:dyDescent="0.25">
      <c r="A1161" s="861" t="s">
        <v>146</v>
      </c>
      <c r="B1161" s="861"/>
      <c r="C1161" s="861"/>
      <c r="D1161" s="861"/>
      <c r="E1161" s="861"/>
      <c r="F1161" s="861"/>
      <c r="G1161" s="861"/>
      <c r="H1161" s="861"/>
      <c r="I1161" s="861"/>
      <c r="J1161" s="861"/>
    </row>
    <row r="1162" spans="1:17" x14ac:dyDescent="0.25">
      <c r="A1162" s="172"/>
      <c r="B1162" s="172"/>
      <c r="C1162" s="172"/>
      <c r="D1162" s="172"/>
      <c r="E1162" s="172"/>
      <c r="F1162" s="172"/>
      <c r="G1162" s="172"/>
      <c r="H1162" s="172"/>
      <c r="I1162" s="850" t="s">
        <v>172</v>
      </c>
      <c r="J1162" s="850"/>
    </row>
    <row r="1163" spans="1:17" s="17" customFormat="1" ht="56.25" x14ac:dyDescent="0.25">
      <c r="A1163" s="167" t="s">
        <v>24</v>
      </c>
      <c r="B1163" s="167" t="s">
        <v>0</v>
      </c>
      <c r="C1163" s="167" t="s">
        <v>69</v>
      </c>
      <c r="D1163" s="167" t="s">
        <v>67</v>
      </c>
      <c r="E1163" s="167" t="s">
        <v>70</v>
      </c>
      <c r="F1163" s="167" t="s">
        <v>7</v>
      </c>
      <c r="I1163" s="133" t="s">
        <v>115</v>
      </c>
      <c r="J1163" s="133" t="s">
        <v>173</v>
      </c>
      <c r="K1163" s="81"/>
      <c r="O1163" s="20"/>
      <c r="P1163" s="20"/>
      <c r="Q1163" s="20"/>
    </row>
    <row r="1164" spans="1:17" s="17" customFormat="1" x14ac:dyDescent="0.25">
      <c r="A1164" s="113">
        <v>1</v>
      </c>
      <c r="B1164" s="113">
        <v>2</v>
      </c>
      <c r="C1164" s="113">
        <v>4</v>
      </c>
      <c r="D1164" s="113">
        <v>5</v>
      </c>
      <c r="E1164" s="113">
        <v>6</v>
      </c>
      <c r="F1164" s="113">
        <v>7</v>
      </c>
      <c r="G1164" s="1"/>
      <c r="H1164" s="1"/>
      <c r="I1164" s="135"/>
      <c r="J1164" s="135"/>
      <c r="K1164" s="19"/>
      <c r="O1164" s="20"/>
      <c r="P1164" s="20"/>
      <c r="Q1164" s="20"/>
    </row>
    <row r="1165" spans="1:17" s="17" customFormat="1" x14ac:dyDescent="0.25">
      <c r="A1165" s="167">
        <v>1</v>
      </c>
      <c r="B1165" s="10" t="s">
        <v>92</v>
      </c>
      <c r="C1165" s="165" t="e">
        <f>F1165/D1165</f>
        <v>#DIV/0!</v>
      </c>
      <c r="D1165" s="165"/>
      <c r="E1165" s="165"/>
      <c r="F1165" s="165"/>
      <c r="I1165" s="138"/>
      <c r="J1165" s="138"/>
      <c r="K1165" s="19"/>
      <c r="O1165" s="20"/>
      <c r="P1165" s="20"/>
      <c r="Q1165" s="20"/>
    </row>
    <row r="1166" spans="1:17" s="1" customFormat="1" x14ac:dyDescent="0.25">
      <c r="A1166" s="167">
        <v>2</v>
      </c>
      <c r="B1166" s="10" t="s">
        <v>68</v>
      </c>
      <c r="C1166" s="165" t="e">
        <f t="shared" ref="C1166:C1169" si="26">F1166/D1166</f>
        <v>#DIV/0!</v>
      </c>
      <c r="D1166" s="165"/>
      <c r="E1166" s="165"/>
      <c r="F1166" s="165"/>
      <c r="G1166" s="17"/>
      <c r="H1166" s="17"/>
      <c r="I1166" s="138"/>
      <c r="J1166" s="138"/>
      <c r="K1166" s="104"/>
      <c r="O1166" s="191"/>
      <c r="P1166" s="191"/>
      <c r="Q1166" s="191"/>
    </row>
    <row r="1167" spans="1:17" s="17" customFormat="1" x14ac:dyDescent="0.25">
      <c r="A1167" s="167">
        <v>3</v>
      </c>
      <c r="B1167" s="10" t="s">
        <v>93</v>
      </c>
      <c r="C1167" s="165" t="e">
        <f t="shared" si="26"/>
        <v>#DIV/0!</v>
      </c>
      <c r="D1167" s="165"/>
      <c r="E1167" s="165"/>
      <c r="F1167" s="165"/>
      <c r="I1167" s="138"/>
      <c r="J1167" s="138"/>
      <c r="K1167" s="19"/>
      <c r="O1167" s="20"/>
      <c r="P1167" s="20"/>
      <c r="Q1167" s="20"/>
    </row>
    <row r="1168" spans="1:17" s="17" customFormat="1" x14ac:dyDescent="0.25">
      <c r="A1168" s="167">
        <v>4</v>
      </c>
      <c r="B1168" s="10" t="s">
        <v>94</v>
      </c>
      <c r="C1168" s="165" t="e">
        <f t="shared" si="26"/>
        <v>#DIV/0!</v>
      </c>
      <c r="D1168" s="165"/>
      <c r="E1168" s="165"/>
      <c r="F1168" s="165"/>
      <c r="I1168" s="138"/>
      <c r="J1168" s="138"/>
      <c r="K1168" s="19"/>
      <c r="O1168" s="20"/>
      <c r="P1168" s="20"/>
      <c r="Q1168" s="20"/>
    </row>
    <row r="1169" spans="1:17" s="17" customFormat="1" x14ac:dyDescent="0.25">
      <c r="A1169" s="167">
        <v>5</v>
      </c>
      <c r="B1169" s="10" t="s">
        <v>192</v>
      </c>
      <c r="C1169" s="165" t="e">
        <f t="shared" si="26"/>
        <v>#DIV/0!</v>
      </c>
      <c r="D1169" s="165"/>
      <c r="E1169" s="165"/>
      <c r="F1169" s="165"/>
      <c r="I1169" s="138"/>
      <c r="J1169" s="138"/>
      <c r="K1169" s="19"/>
      <c r="O1169" s="20"/>
      <c r="P1169" s="20"/>
      <c r="Q1169" s="20"/>
    </row>
    <row r="1170" spans="1:17" s="17" customFormat="1" x14ac:dyDescent="0.25">
      <c r="A1170" s="144"/>
      <c r="B1170" s="145" t="s">
        <v>20</v>
      </c>
      <c r="C1170" s="144" t="s">
        <v>21</v>
      </c>
      <c r="D1170" s="144" t="s">
        <v>21</v>
      </c>
      <c r="E1170" s="144" t="s">
        <v>21</v>
      </c>
      <c r="F1170" s="146">
        <f>SUM(F1165:F1169)</f>
        <v>0</v>
      </c>
      <c r="I1170" s="135">
        <f>SUM(I1165:I1169)</f>
        <v>0</v>
      </c>
      <c r="J1170" s="135">
        <f>SUM(J1165:J1169)</f>
        <v>0</v>
      </c>
      <c r="K1170" s="19"/>
      <c r="O1170" s="20"/>
      <c r="P1170" s="20"/>
      <c r="Q1170" s="20"/>
    </row>
    <row r="1171" spans="1:17" s="17" customFormat="1" x14ac:dyDescent="0.25">
      <c r="B1171" s="11"/>
      <c r="G1171" s="67"/>
      <c r="H1171" s="67"/>
      <c r="I1171" s="67"/>
      <c r="J1171" s="67"/>
      <c r="K1171" s="19"/>
      <c r="O1171" s="20"/>
      <c r="P1171" s="20"/>
      <c r="Q1171" s="20"/>
    </row>
    <row r="1172" spans="1:17" s="17" customFormat="1" x14ac:dyDescent="0.25">
      <c r="A1172" s="866" t="s">
        <v>140</v>
      </c>
      <c r="B1172" s="866"/>
      <c r="C1172" s="866"/>
      <c r="D1172" s="866"/>
      <c r="E1172" s="866"/>
      <c r="F1172" s="866"/>
      <c r="G1172" s="866"/>
      <c r="H1172" s="866"/>
      <c r="I1172" s="866"/>
      <c r="J1172" s="866"/>
      <c r="K1172" s="19"/>
      <c r="O1172" s="20"/>
      <c r="P1172" s="20"/>
      <c r="Q1172" s="20"/>
    </row>
    <row r="1173" spans="1:17" x14ac:dyDescent="0.25">
      <c r="A1173" s="32"/>
      <c r="B1173" s="11"/>
      <c r="C1173" s="17"/>
      <c r="D1173" s="17"/>
      <c r="E1173" s="17"/>
      <c r="F1173" s="17"/>
      <c r="I1173" s="850" t="s">
        <v>172</v>
      </c>
      <c r="J1173" s="850"/>
    </row>
    <row r="1174" spans="1:17" ht="56.25" x14ac:dyDescent="0.25">
      <c r="A1174" s="167" t="s">
        <v>24</v>
      </c>
      <c r="B1174" s="167" t="s">
        <v>14</v>
      </c>
      <c r="C1174" s="167" t="s">
        <v>71</v>
      </c>
      <c r="D1174" s="167" t="s">
        <v>72</v>
      </c>
      <c r="E1174" s="167" t="s">
        <v>147</v>
      </c>
      <c r="I1174" s="133" t="s">
        <v>115</v>
      </c>
      <c r="J1174" s="133" t="s">
        <v>173</v>
      </c>
      <c r="K1174" s="127"/>
    </row>
    <row r="1175" spans="1:17" x14ac:dyDescent="0.25">
      <c r="A1175" s="113">
        <v>1</v>
      </c>
      <c r="B1175" s="113">
        <v>2</v>
      </c>
      <c r="C1175" s="113">
        <v>3</v>
      </c>
      <c r="D1175" s="113">
        <v>4</v>
      </c>
      <c r="E1175" s="113">
        <v>5</v>
      </c>
      <c r="F1175" s="78"/>
      <c r="G1175" s="78"/>
      <c r="H1175" s="78"/>
      <c r="I1175" s="135"/>
      <c r="J1175" s="135"/>
    </row>
    <row r="1176" spans="1:17" x14ac:dyDescent="0.25">
      <c r="A1176" s="167">
        <v>1</v>
      </c>
      <c r="B1176" s="10"/>
      <c r="C1176" s="167"/>
      <c r="D1176" s="13"/>
      <c r="E1176" s="165"/>
      <c r="I1176" s="138"/>
      <c r="J1176" s="138"/>
    </row>
    <row r="1177" spans="1:17" s="78" customFormat="1" x14ac:dyDescent="0.25">
      <c r="A1177" s="167">
        <v>2</v>
      </c>
      <c r="B1177" s="10"/>
      <c r="C1177" s="167"/>
      <c r="D1177" s="13"/>
      <c r="E1177" s="165"/>
      <c r="F1177" s="67"/>
      <c r="G1177" s="67"/>
      <c r="H1177" s="67"/>
      <c r="I1177" s="138"/>
      <c r="J1177" s="138"/>
      <c r="K1177" s="79"/>
      <c r="O1177" s="188"/>
      <c r="P1177" s="188"/>
      <c r="Q1177" s="188"/>
    </row>
    <row r="1178" spans="1:17" x14ac:dyDescent="0.25">
      <c r="A1178" s="167">
        <v>3</v>
      </c>
      <c r="B1178" s="10"/>
      <c r="C1178" s="167"/>
      <c r="D1178" s="13"/>
      <c r="E1178" s="165"/>
      <c r="I1178" s="138"/>
      <c r="J1178" s="138"/>
      <c r="P1178" s="106"/>
      <c r="Q1178" s="195"/>
    </row>
    <row r="1179" spans="1:17" x14ac:dyDescent="0.25">
      <c r="A1179" s="167">
        <v>4</v>
      </c>
      <c r="B1179" s="10"/>
      <c r="C1179" s="167"/>
      <c r="D1179" s="13"/>
      <c r="E1179" s="165"/>
      <c r="I1179" s="138"/>
      <c r="J1179" s="138"/>
      <c r="P1179" s="106"/>
      <c r="Q1179" s="195"/>
    </row>
    <row r="1180" spans="1:17" x14ac:dyDescent="0.25">
      <c r="A1180" s="144"/>
      <c r="B1180" s="145" t="s">
        <v>20</v>
      </c>
      <c r="C1180" s="144" t="s">
        <v>21</v>
      </c>
      <c r="D1180" s="144" t="s">
        <v>21</v>
      </c>
      <c r="E1180" s="146">
        <f>SUM(E1176:E1179)</f>
        <v>0</v>
      </c>
      <c r="I1180" s="135">
        <f>SUM(I1176:I1179)</f>
        <v>0</v>
      </c>
      <c r="J1180" s="135">
        <f>SUM(J1176:J1179)</f>
        <v>0</v>
      </c>
      <c r="P1180" s="106"/>
      <c r="Q1180" s="195"/>
    </row>
    <row r="1181" spans="1:17" x14ac:dyDescent="0.25">
      <c r="A1181" s="17"/>
      <c r="B1181" s="11"/>
      <c r="C1181" s="17"/>
      <c r="D1181" s="17"/>
      <c r="E1181" s="17"/>
      <c r="F1181" s="17"/>
      <c r="P1181" s="106"/>
      <c r="Q1181" s="195"/>
    </row>
    <row r="1182" spans="1:17" x14ac:dyDescent="0.25">
      <c r="A1182" s="860" t="s">
        <v>118</v>
      </c>
      <c r="B1182" s="860"/>
      <c r="C1182" s="860"/>
      <c r="D1182" s="860"/>
      <c r="E1182" s="860"/>
      <c r="F1182" s="860"/>
      <c r="G1182" s="860"/>
      <c r="H1182" s="860"/>
      <c r="I1182" s="860"/>
      <c r="J1182" s="860"/>
      <c r="P1182" s="106"/>
    </row>
    <row r="1183" spans="1:17" x14ac:dyDescent="0.25">
      <c r="A1183" s="30"/>
      <c r="B1183" s="11"/>
      <c r="C1183" s="17"/>
      <c r="D1183" s="17"/>
      <c r="E1183" s="17"/>
      <c r="F1183" s="17"/>
      <c r="P1183" s="106"/>
    </row>
    <row r="1184" spans="1:17" x14ac:dyDescent="0.25">
      <c r="A1184" s="30"/>
      <c r="B1184" s="11"/>
      <c r="C1184" s="17"/>
      <c r="D1184" s="17"/>
      <c r="E1184" s="17"/>
      <c r="F1184" s="17"/>
      <c r="I1184" s="850" t="s">
        <v>172</v>
      </c>
      <c r="J1184" s="850"/>
      <c r="K1184" s="128"/>
    </row>
    <row r="1185" spans="1:17" ht="56.25" x14ac:dyDescent="0.25">
      <c r="A1185" s="167" t="s">
        <v>24</v>
      </c>
      <c r="B1185" s="167" t="s">
        <v>14</v>
      </c>
      <c r="C1185" s="167" t="s">
        <v>74</v>
      </c>
      <c r="D1185" s="167" t="s">
        <v>117</v>
      </c>
      <c r="F1185" s="17"/>
      <c r="I1185" s="133" t="s">
        <v>115</v>
      </c>
      <c r="J1185" s="133" t="s">
        <v>173</v>
      </c>
      <c r="P1185" s="106"/>
    </row>
    <row r="1186" spans="1:17" x14ac:dyDescent="0.25">
      <c r="A1186" s="113">
        <v>1</v>
      </c>
      <c r="B1186" s="113">
        <v>2</v>
      </c>
      <c r="C1186" s="113">
        <v>3</v>
      </c>
      <c r="D1186" s="113">
        <v>4</v>
      </c>
      <c r="E1186" s="78"/>
      <c r="F1186" s="1"/>
      <c r="G1186" s="78"/>
      <c r="H1186" s="78"/>
      <c r="I1186" s="135"/>
      <c r="J1186" s="135"/>
      <c r="P1186" s="106"/>
    </row>
    <row r="1187" spans="1:17" x14ac:dyDescent="0.25">
      <c r="A1187" s="167"/>
      <c r="B1187" s="15"/>
      <c r="C1187" s="13">
        <v>1</v>
      </c>
      <c r="D1187" s="245"/>
      <c r="F1187" s="17"/>
      <c r="I1187" s="138"/>
      <c r="J1187" s="138"/>
      <c r="P1187" s="106"/>
    </row>
    <row r="1188" spans="1:17" s="78" customFormat="1" x14ac:dyDescent="0.25">
      <c r="A1188" s="167"/>
      <c r="B1188" s="15"/>
      <c r="C1188" s="13">
        <v>1</v>
      </c>
      <c r="D1188" s="245"/>
      <c r="E1188" s="67"/>
      <c r="F1188" s="36"/>
      <c r="G1188" s="67"/>
      <c r="H1188" s="67"/>
      <c r="I1188" s="138"/>
      <c r="J1188" s="138"/>
      <c r="K1188" s="79"/>
      <c r="O1188" s="188"/>
      <c r="P1188" s="186"/>
      <c r="Q1188" s="188"/>
    </row>
    <row r="1189" spans="1:17" x14ac:dyDescent="0.25">
      <c r="A1189" s="167"/>
      <c r="B1189" s="15"/>
      <c r="C1189" s="13"/>
      <c r="D1189" s="165"/>
      <c r="F1189" s="17"/>
      <c r="I1189" s="138"/>
      <c r="J1189" s="138"/>
      <c r="P1189" s="106"/>
      <c r="Q1189" s="195"/>
    </row>
    <row r="1190" spans="1:17" x14ac:dyDescent="0.25">
      <c r="A1190" s="167"/>
      <c r="B1190" s="15"/>
      <c r="C1190" s="13"/>
      <c r="D1190" s="165"/>
      <c r="F1190" s="17"/>
      <c r="I1190" s="138"/>
      <c r="J1190" s="138"/>
      <c r="P1190" s="106"/>
      <c r="Q1190" s="195"/>
    </row>
    <row r="1191" spans="1:17" x14ac:dyDescent="0.25">
      <c r="A1191" s="144"/>
      <c r="B1191" s="145" t="s">
        <v>20</v>
      </c>
      <c r="C1191" s="144" t="s">
        <v>21</v>
      </c>
      <c r="D1191" s="146">
        <f>SUM(D1187:D1190)</f>
        <v>0</v>
      </c>
      <c r="F1191" s="17"/>
      <c r="I1191" s="135">
        <f>SUM(I1187:I1190)</f>
        <v>0</v>
      </c>
      <c r="J1191" s="135">
        <f>SUM(J1187:J1190)</f>
        <v>0</v>
      </c>
      <c r="P1191" s="106"/>
      <c r="Q1191" s="195"/>
    </row>
    <row r="1192" spans="1:17" x14ac:dyDescent="0.25">
      <c r="A1192" s="35"/>
      <c r="B1192" s="11"/>
      <c r="C1192" s="17"/>
      <c r="D1192" s="17"/>
      <c r="E1192" s="17"/>
      <c r="F1192" s="17"/>
      <c r="P1192" s="106"/>
      <c r="Q1192" s="195"/>
    </row>
    <row r="1193" spans="1:17" x14ac:dyDescent="0.25">
      <c r="A1193" s="864" t="s">
        <v>148</v>
      </c>
      <c r="B1193" s="864"/>
      <c r="C1193" s="864"/>
      <c r="D1193" s="864"/>
      <c r="E1193" s="864"/>
      <c r="F1193" s="864"/>
      <c r="G1193" s="864"/>
      <c r="H1193" s="864"/>
      <c r="I1193" s="864"/>
      <c r="J1193" s="864"/>
      <c r="P1193" s="106"/>
    </row>
    <row r="1194" spans="1:17" x14ac:dyDescent="0.25">
      <c r="A1194" s="30"/>
      <c r="B1194" s="11"/>
      <c r="C1194" s="17"/>
      <c r="D1194" s="17"/>
      <c r="E1194" s="17"/>
      <c r="F1194" s="17"/>
      <c r="P1194" s="106"/>
    </row>
    <row r="1195" spans="1:17" x14ac:dyDescent="0.25">
      <c r="A1195" s="30"/>
      <c r="B1195" s="11"/>
      <c r="C1195" s="17"/>
      <c r="D1195" s="17"/>
      <c r="E1195" s="17"/>
      <c r="F1195" s="17"/>
      <c r="I1195" s="850" t="s">
        <v>172</v>
      </c>
      <c r="J1195" s="850"/>
      <c r="K1195" s="129"/>
      <c r="P1195" s="106"/>
    </row>
    <row r="1196" spans="1:17" ht="56.25" x14ac:dyDescent="0.25">
      <c r="A1196" s="167" t="s">
        <v>24</v>
      </c>
      <c r="B1196" s="167" t="s">
        <v>14</v>
      </c>
      <c r="C1196" s="167" t="s">
        <v>74</v>
      </c>
      <c r="D1196" s="167" t="s">
        <v>117</v>
      </c>
      <c r="F1196" s="17"/>
      <c r="I1196" s="133" t="s">
        <v>115</v>
      </c>
      <c r="J1196" s="133" t="s">
        <v>173</v>
      </c>
      <c r="P1196" s="106"/>
    </row>
    <row r="1197" spans="1:17" x14ac:dyDescent="0.25">
      <c r="A1197" s="113">
        <v>1</v>
      </c>
      <c r="B1197" s="113">
        <v>2</v>
      </c>
      <c r="C1197" s="113">
        <v>3</v>
      </c>
      <c r="D1197" s="113">
        <v>4</v>
      </c>
      <c r="E1197" s="78"/>
      <c r="F1197" s="1"/>
      <c r="G1197" s="78"/>
      <c r="H1197" s="78"/>
      <c r="I1197" s="135"/>
      <c r="J1197" s="135"/>
      <c r="P1197" s="106"/>
    </row>
    <row r="1198" spans="1:17" x14ac:dyDescent="0.25">
      <c r="A1198" s="167">
        <v>1</v>
      </c>
      <c r="B1198" s="15"/>
      <c r="C1198" s="13"/>
      <c r="D1198" s="165"/>
      <c r="F1198" s="17"/>
      <c r="G1198" s="75"/>
      <c r="I1198" s="138"/>
      <c r="J1198" s="138"/>
      <c r="P1198" s="106"/>
    </row>
    <row r="1199" spans="1:17" s="78" customFormat="1" x14ac:dyDescent="0.25">
      <c r="A1199" s="167">
        <v>2</v>
      </c>
      <c r="B1199" s="15"/>
      <c r="C1199" s="13"/>
      <c r="D1199" s="165"/>
      <c r="E1199" s="67"/>
      <c r="F1199" s="17"/>
      <c r="G1199" s="67"/>
      <c r="H1199" s="67"/>
      <c r="I1199" s="138"/>
      <c r="J1199" s="138"/>
      <c r="K1199" s="79"/>
      <c r="O1199" s="188"/>
      <c r="P1199" s="186"/>
      <c r="Q1199" s="188"/>
    </row>
    <row r="1200" spans="1:17" x14ac:dyDescent="0.25">
      <c r="A1200" s="167"/>
      <c r="B1200" s="15"/>
      <c r="C1200" s="13"/>
      <c r="D1200" s="165"/>
      <c r="F1200" s="17"/>
      <c r="I1200" s="138"/>
      <c r="J1200" s="138"/>
      <c r="P1200" s="106"/>
      <c r="Q1200" s="195"/>
    </row>
    <row r="1201" spans="1:17" x14ac:dyDescent="0.25">
      <c r="A1201" s="167"/>
      <c r="B1201" s="15"/>
      <c r="C1201" s="13"/>
      <c r="D1201" s="165"/>
      <c r="F1201" s="17"/>
      <c r="I1201" s="138"/>
      <c r="J1201" s="138"/>
      <c r="P1201" s="106"/>
      <c r="Q1201" s="195"/>
    </row>
    <row r="1202" spans="1:17" x14ac:dyDescent="0.25">
      <c r="A1202" s="144"/>
      <c r="B1202" s="145" t="s">
        <v>20</v>
      </c>
      <c r="C1202" s="144" t="s">
        <v>21</v>
      </c>
      <c r="D1202" s="146">
        <f>SUM(D1198:D1201)</f>
        <v>0</v>
      </c>
      <c r="F1202" s="17"/>
      <c r="I1202" s="135">
        <f>SUM(I1198:I1201)</f>
        <v>0</v>
      </c>
      <c r="J1202" s="135">
        <f>SUM(J1198:J1201)</f>
        <v>0</v>
      </c>
      <c r="P1202" s="106"/>
      <c r="Q1202" s="195"/>
    </row>
    <row r="1203" spans="1:17" x14ac:dyDescent="0.25">
      <c r="A1203" s="35"/>
      <c r="B1203" s="11"/>
      <c r="C1203" s="17"/>
      <c r="D1203" s="17"/>
      <c r="E1203" s="17"/>
      <c r="F1203" s="17"/>
      <c r="P1203" s="106"/>
      <c r="Q1203" s="195"/>
    </row>
    <row r="1204" spans="1:17" x14ac:dyDescent="0.25">
      <c r="A1204" s="861" t="s">
        <v>150</v>
      </c>
      <c r="B1204" s="861"/>
      <c r="C1204" s="861"/>
      <c r="D1204" s="861"/>
      <c r="E1204" s="861"/>
      <c r="F1204" s="861"/>
      <c r="G1204" s="861"/>
      <c r="H1204" s="861"/>
      <c r="I1204" s="861"/>
      <c r="J1204" s="861"/>
      <c r="P1204" s="106"/>
    </row>
    <row r="1205" spans="1:17" x14ac:dyDescent="0.25">
      <c r="A1205" s="862"/>
      <c r="B1205" s="862"/>
      <c r="C1205" s="862"/>
      <c r="D1205" s="862"/>
      <c r="E1205" s="862"/>
      <c r="F1205" s="17"/>
      <c r="I1205" s="850" t="s">
        <v>172</v>
      </c>
      <c r="J1205" s="850"/>
      <c r="P1205" s="106"/>
    </row>
    <row r="1206" spans="1:17" ht="56.25" x14ac:dyDescent="0.25">
      <c r="A1206" s="167" t="s">
        <v>15</v>
      </c>
      <c r="B1206" s="167" t="s">
        <v>14</v>
      </c>
      <c r="C1206" s="167" t="s">
        <v>27</v>
      </c>
      <c r="D1206" s="167" t="s">
        <v>75</v>
      </c>
      <c r="E1206" s="167" t="s">
        <v>7</v>
      </c>
      <c r="I1206" s="133" t="s">
        <v>115</v>
      </c>
      <c r="J1206" s="133" t="s">
        <v>173</v>
      </c>
      <c r="P1206" s="106"/>
    </row>
    <row r="1207" spans="1:17" x14ac:dyDescent="0.25">
      <c r="A1207" s="113">
        <v>1</v>
      </c>
      <c r="B1207" s="113">
        <v>2</v>
      </c>
      <c r="C1207" s="113">
        <v>3</v>
      </c>
      <c r="D1207" s="113">
        <v>4</v>
      </c>
      <c r="E1207" s="113">
        <v>5</v>
      </c>
      <c r="F1207" s="78"/>
      <c r="G1207" s="78"/>
      <c r="H1207" s="78"/>
      <c r="I1207" s="135"/>
      <c r="J1207" s="135"/>
      <c r="P1207" s="106"/>
    </row>
    <row r="1208" spans="1:17" x14ac:dyDescent="0.25">
      <c r="A1208" s="167"/>
      <c r="B1208" s="10"/>
      <c r="C1208" s="167"/>
      <c r="D1208" s="165"/>
      <c r="E1208" s="165"/>
      <c r="I1208" s="138"/>
      <c r="J1208" s="138"/>
      <c r="P1208" s="106"/>
    </row>
    <row r="1209" spans="1:17" s="78" customFormat="1" x14ac:dyDescent="0.25">
      <c r="A1209" s="167"/>
      <c r="B1209" s="10"/>
      <c r="C1209" s="167"/>
      <c r="D1209" s="165"/>
      <c r="E1209" s="165"/>
      <c r="F1209" s="67"/>
      <c r="G1209" s="67"/>
      <c r="H1209" s="67"/>
      <c r="I1209" s="138"/>
      <c r="J1209" s="138"/>
      <c r="K1209" s="79"/>
      <c r="O1209" s="188"/>
      <c r="P1209" s="186"/>
      <c r="Q1209" s="188"/>
    </row>
    <row r="1210" spans="1:17" x14ac:dyDescent="0.25">
      <c r="A1210" s="167"/>
      <c r="B1210" s="10"/>
      <c r="C1210" s="167"/>
      <c r="D1210" s="165"/>
      <c r="E1210" s="165"/>
      <c r="I1210" s="138"/>
      <c r="J1210" s="138"/>
      <c r="P1210" s="106"/>
      <c r="Q1210" s="195"/>
    </row>
    <row r="1211" spans="1:17" x14ac:dyDescent="0.25">
      <c r="A1211" s="167"/>
      <c r="B1211" s="10"/>
      <c r="C1211" s="167"/>
      <c r="D1211" s="165"/>
      <c r="E1211" s="165"/>
      <c r="I1211" s="138"/>
      <c r="J1211" s="138"/>
      <c r="P1211" s="106"/>
      <c r="Q1211" s="195"/>
    </row>
    <row r="1212" spans="1:17" x14ac:dyDescent="0.25">
      <c r="A1212" s="144"/>
      <c r="B1212" s="145" t="s">
        <v>20</v>
      </c>
      <c r="C1212" s="144"/>
      <c r="D1212" s="144" t="s">
        <v>21</v>
      </c>
      <c r="E1212" s="146">
        <f>E1211+E1208+E1209+E1210</f>
        <v>0</v>
      </c>
      <c r="I1212" s="135">
        <f>SUM(I1208:I1211)</f>
        <v>0</v>
      </c>
      <c r="J1212" s="135">
        <f>SUM(J1208:J1211)</f>
        <v>0</v>
      </c>
      <c r="P1212" s="106"/>
      <c r="Q1212" s="195"/>
    </row>
    <row r="1213" spans="1:17" x14ac:dyDescent="0.25">
      <c r="A1213" s="17"/>
      <c r="B1213" s="11"/>
      <c r="C1213" s="17"/>
      <c r="D1213" s="17"/>
      <c r="E1213" s="17"/>
      <c r="F1213" s="17"/>
      <c r="P1213" s="106"/>
      <c r="Q1213" s="195"/>
    </row>
    <row r="1214" spans="1:17" x14ac:dyDescent="0.25">
      <c r="A1214" s="861" t="s">
        <v>151</v>
      </c>
      <c r="B1214" s="861"/>
      <c r="C1214" s="861"/>
      <c r="D1214" s="861"/>
      <c r="E1214" s="861"/>
      <c r="F1214" s="861"/>
      <c r="G1214" s="861"/>
      <c r="H1214" s="861"/>
      <c r="I1214" s="861"/>
      <c r="J1214" s="861"/>
      <c r="P1214" s="106"/>
    </row>
    <row r="1215" spans="1:17" x14ac:dyDescent="0.25">
      <c r="A1215" s="862"/>
      <c r="B1215" s="862"/>
      <c r="C1215" s="862"/>
      <c r="D1215" s="862"/>
      <c r="E1215" s="862"/>
      <c r="F1215" s="862"/>
      <c r="I1215" s="850" t="s">
        <v>172</v>
      </c>
      <c r="J1215" s="850"/>
      <c r="P1215" s="106"/>
    </row>
    <row r="1216" spans="1:17" ht="56.25" x14ac:dyDescent="0.25">
      <c r="A1216" s="167" t="s">
        <v>24</v>
      </c>
      <c r="B1216" s="167" t="s">
        <v>14</v>
      </c>
      <c r="C1216" s="167" t="s">
        <v>78</v>
      </c>
      <c r="D1216" s="167" t="s">
        <v>27</v>
      </c>
      <c r="E1216" s="167" t="s">
        <v>79</v>
      </c>
      <c r="F1216" s="167" t="s">
        <v>7</v>
      </c>
      <c r="I1216" s="133" t="s">
        <v>115</v>
      </c>
      <c r="J1216" s="133" t="s">
        <v>173</v>
      </c>
      <c r="K1216" s="81"/>
      <c r="L1216" s="81"/>
      <c r="P1216" s="106"/>
    </row>
    <row r="1217" spans="1:17" x14ac:dyDescent="0.25">
      <c r="A1217" s="113">
        <v>1</v>
      </c>
      <c r="B1217" s="113">
        <v>2</v>
      </c>
      <c r="C1217" s="113">
        <v>3</v>
      </c>
      <c r="D1217" s="113">
        <v>4</v>
      </c>
      <c r="E1217" s="113">
        <v>5</v>
      </c>
      <c r="F1217" s="113">
        <v>6</v>
      </c>
      <c r="G1217" s="78"/>
      <c r="H1217" s="78"/>
      <c r="I1217" s="135"/>
      <c r="J1217" s="135"/>
      <c r="P1217" s="106"/>
    </row>
    <row r="1218" spans="1:17" x14ac:dyDescent="0.25">
      <c r="A1218" s="167">
        <v>1</v>
      </c>
      <c r="B1218" s="10"/>
      <c r="C1218" s="246" t="s">
        <v>229</v>
      </c>
      <c r="D1218" s="246"/>
      <c r="E1218" s="245" t="e">
        <f>F1218/D1218</f>
        <v>#DIV/0!</v>
      </c>
      <c r="F1218" s="245"/>
      <c r="I1218" s="138"/>
      <c r="J1218" s="138"/>
      <c r="P1218" s="106"/>
    </row>
    <row r="1219" spans="1:17" s="78" customFormat="1" x14ac:dyDescent="0.25">
      <c r="A1219" s="167">
        <v>2</v>
      </c>
      <c r="B1219" s="10"/>
      <c r="C1219" s="167"/>
      <c r="D1219" s="167"/>
      <c r="E1219" s="165"/>
      <c r="F1219" s="165"/>
      <c r="G1219" s="67"/>
      <c r="H1219" s="67"/>
      <c r="I1219" s="138"/>
      <c r="J1219" s="138"/>
      <c r="K1219" s="79"/>
      <c r="O1219" s="188"/>
      <c r="P1219" s="186"/>
      <c r="Q1219" s="188"/>
    </row>
    <row r="1220" spans="1:17" x14ac:dyDescent="0.25">
      <c r="A1220" s="167">
        <v>3</v>
      </c>
      <c r="B1220" s="10"/>
      <c r="C1220" s="167"/>
      <c r="D1220" s="167"/>
      <c r="E1220" s="165"/>
      <c r="F1220" s="165"/>
      <c r="I1220" s="138"/>
      <c r="J1220" s="138"/>
      <c r="K1220" s="76"/>
      <c r="P1220" s="106"/>
      <c r="Q1220" s="195"/>
    </row>
    <row r="1221" spans="1:17" x14ac:dyDescent="0.25">
      <c r="A1221" s="167">
        <v>4</v>
      </c>
      <c r="B1221" s="10"/>
      <c r="C1221" s="167"/>
      <c r="D1221" s="167"/>
      <c r="E1221" s="165"/>
      <c r="F1221" s="165"/>
      <c r="I1221" s="138"/>
      <c r="J1221" s="138"/>
      <c r="P1221" s="106"/>
      <c r="Q1221" s="195"/>
    </row>
    <row r="1222" spans="1:17" x14ac:dyDescent="0.25">
      <c r="A1222" s="144"/>
      <c r="B1222" s="145" t="s">
        <v>20</v>
      </c>
      <c r="C1222" s="144" t="s">
        <v>21</v>
      </c>
      <c r="D1222" s="144" t="s">
        <v>21</v>
      </c>
      <c r="E1222" s="144" t="s">
        <v>21</v>
      </c>
      <c r="F1222" s="146">
        <f>F1221+F1219+F1220+F1218</f>
        <v>0</v>
      </c>
      <c r="I1222" s="135">
        <f>SUM(I1218:I1221)</f>
        <v>0</v>
      </c>
      <c r="J1222" s="135">
        <f>SUM(J1218:J1221)</f>
        <v>0</v>
      </c>
      <c r="P1222" s="106"/>
      <c r="Q1222" s="195"/>
    </row>
    <row r="1223" spans="1:17" x14ac:dyDescent="0.25">
      <c r="A1223" s="17"/>
      <c r="B1223" s="11"/>
      <c r="C1223" s="17"/>
      <c r="D1223" s="17"/>
      <c r="E1223" s="17"/>
      <c r="F1223" s="36"/>
      <c r="P1223" s="106"/>
      <c r="Q1223" s="195"/>
    </row>
    <row r="1224" spans="1:17" x14ac:dyDescent="0.25">
      <c r="A1224" s="861" t="s">
        <v>152</v>
      </c>
      <c r="B1224" s="861"/>
      <c r="C1224" s="861"/>
      <c r="D1224" s="861"/>
      <c r="E1224" s="861"/>
      <c r="F1224" s="861"/>
      <c r="G1224" s="861"/>
      <c r="H1224" s="861"/>
      <c r="I1224" s="861"/>
      <c r="J1224" s="861"/>
      <c r="P1224" s="106"/>
    </row>
    <row r="1225" spans="1:17" x14ac:dyDescent="0.25">
      <c r="A1225" s="862"/>
      <c r="B1225" s="862"/>
      <c r="C1225" s="862"/>
      <c r="D1225" s="862"/>
      <c r="E1225" s="862"/>
      <c r="F1225" s="862"/>
      <c r="I1225" s="850" t="s">
        <v>172</v>
      </c>
      <c r="J1225" s="850"/>
      <c r="P1225" s="106"/>
    </row>
    <row r="1226" spans="1:17" ht="56.25" x14ac:dyDescent="0.25">
      <c r="A1226" s="167" t="s">
        <v>24</v>
      </c>
      <c r="B1226" s="167" t="s">
        <v>14</v>
      </c>
      <c r="C1226" s="167" t="s">
        <v>78</v>
      </c>
      <c r="D1226" s="167" t="s">
        <v>27</v>
      </c>
      <c r="E1226" s="167" t="s">
        <v>79</v>
      </c>
      <c r="F1226" s="167" t="s">
        <v>7</v>
      </c>
      <c r="I1226" s="133" t="s">
        <v>115</v>
      </c>
      <c r="J1226" s="133" t="s">
        <v>173</v>
      </c>
      <c r="K1226" s="81"/>
      <c r="L1226" s="81"/>
      <c r="P1226" s="106"/>
    </row>
    <row r="1227" spans="1:17" x14ac:dyDescent="0.25">
      <c r="A1227" s="113">
        <v>1</v>
      </c>
      <c r="B1227" s="113">
        <v>2</v>
      </c>
      <c r="C1227" s="113">
        <v>3</v>
      </c>
      <c r="D1227" s="113">
        <v>4</v>
      </c>
      <c r="E1227" s="113">
        <v>5</v>
      </c>
      <c r="F1227" s="113">
        <v>6</v>
      </c>
      <c r="G1227" s="78"/>
      <c r="H1227" s="78"/>
      <c r="I1227" s="135"/>
      <c r="J1227" s="135"/>
      <c r="P1227" s="106"/>
    </row>
    <row r="1228" spans="1:17" x14ac:dyDescent="0.25">
      <c r="A1228" s="167">
        <v>1</v>
      </c>
      <c r="B1228" s="10"/>
      <c r="C1228" s="246" t="s">
        <v>229</v>
      </c>
      <c r="D1228" s="246"/>
      <c r="E1228" s="245" t="e">
        <f>F1228/D1228</f>
        <v>#DIV/0!</v>
      </c>
      <c r="F1228" s="245"/>
      <c r="I1228" s="138"/>
      <c r="J1228" s="138"/>
      <c r="P1228" s="106"/>
    </row>
    <row r="1229" spans="1:17" s="78" customFormat="1" x14ac:dyDescent="0.25">
      <c r="A1229" s="167">
        <v>2</v>
      </c>
      <c r="B1229" s="10"/>
      <c r="C1229" s="14"/>
      <c r="D1229" s="14"/>
      <c r="E1229" s="165" t="e">
        <f t="shared" ref="E1229:E1231" si="27">F1229/D1229</f>
        <v>#DIV/0!</v>
      </c>
      <c r="F1229" s="165"/>
      <c r="G1229" s="67"/>
      <c r="H1229" s="67"/>
      <c r="I1229" s="138"/>
      <c r="J1229" s="138"/>
      <c r="K1229" s="79"/>
      <c r="O1229" s="188"/>
      <c r="P1229" s="186"/>
      <c r="Q1229" s="188"/>
    </row>
    <row r="1230" spans="1:17" x14ac:dyDescent="0.25">
      <c r="A1230" s="167"/>
      <c r="B1230" s="10"/>
      <c r="C1230" s="14"/>
      <c r="D1230" s="14"/>
      <c r="E1230" s="165" t="e">
        <f t="shared" si="27"/>
        <v>#DIV/0!</v>
      </c>
      <c r="F1230" s="165"/>
      <c r="I1230" s="138"/>
      <c r="J1230" s="138"/>
      <c r="P1230" s="106"/>
    </row>
    <row r="1231" spans="1:17" x14ac:dyDescent="0.25">
      <c r="A1231" s="167">
        <v>3</v>
      </c>
      <c r="B1231" s="10"/>
      <c r="C1231" s="167"/>
      <c r="D1231" s="167"/>
      <c r="E1231" s="165" t="e">
        <f t="shared" si="27"/>
        <v>#DIV/0!</v>
      </c>
      <c r="F1231" s="165"/>
      <c r="I1231" s="138"/>
      <c r="J1231" s="138"/>
      <c r="P1231" s="106"/>
    </row>
    <row r="1232" spans="1:17" x14ac:dyDescent="0.25">
      <c r="A1232" s="144"/>
      <c r="B1232" s="145" t="s">
        <v>20</v>
      </c>
      <c r="C1232" s="144" t="s">
        <v>21</v>
      </c>
      <c r="D1232" s="144" t="s">
        <v>21</v>
      </c>
      <c r="E1232" s="144" t="s">
        <v>21</v>
      </c>
      <c r="F1232" s="146">
        <f>F1231+F1229+F1228+F1230</f>
        <v>0</v>
      </c>
      <c r="I1232" s="135">
        <f>SUM(I1228:I1231)</f>
        <v>0</v>
      </c>
      <c r="J1232" s="135">
        <f>SUM(J1228:J1231)</f>
        <v>0</v>
      </c>
      <c r="P1232" s="106"/>
    </row>
    <row r="1233" spans="1:17" x14ac:dyDescent="0.25">
      <c r="A1233" s="17"/>
      <c r="B1233" s="11"/>
      <c r="C1233" s="17"/>
      <c r="D1233" s="17"/>
      <c r="E1233" s="17"/>
      <c r="F1233" s="36"/>
      <c r="P1233" s="106"/>
    </row>
    <row r="1234" spans="1:17" x14ac:dyDescent="0.25">
      <c r="A1234" s="861" t="s">
        <v>153</v>
      </c>
      <c r="B1234" s="861"/>
      <c r="C1234" s="861"/>
      <c r="D1234" s="861"/>
      <c r="E1234" s="861"/>
      <c r="F1234" s="861"/>
      <c r="G1234" s="861"/>
      <c r="H1234" s="861"/>
      <c r="I1234" s="861"/>
      <c r="J1234" s="861"/>
      <c r="P1234" s="106"/>
    </row>
    <row r="1235" spans="1:17" x14ac:dyDescent="0.25">
      <c r="A1235" s="862"/>
      <c r="B1235" s="862"/>
      <c r="C1235" s="862"/>
      <c r="D1235" s="862"/>
      <c r="E1235" s="862"/>
      <c r="F1235" s="862"/>
      <c r="I1235" s="850" t="s">
        <v>172</v>
      </c>
      <c r="J1235" s="850"/>
      <c r="P1235" s="106"/>
    </row>
    <row r="1236" spans="1:17" ht="56.25" x14ac:dyDescent="0.25">
      <c r="A1236" s="167" t="s">
        <v>24</v>
      </c>
      <c r="B1236" s="167" t="s">
        <v>14</v>
      </c>
      <c r="C1236" s="167" t="s">
        <v>78</v>
      </c>
      <c r="D1236" s="167" t="s">
        <v>27</v>
      </c>
      <c r="E1236" s="167" t="s">
        <v>79</v>
      </c>
      <c r="F1236" s="167" t="s">
        <v>7</v>
      </c>
      <c r="I1236" s="133" t="s">
        <v>115</v>
      </c>
      <c r="J1236" s="133" t="s">
        <v>173</v>
      </c>
      <c r="K1236" s="81"/>
      <c r="L1236" s="81"/>
      <c r="P1236" s="106"/>
    </row>
    <row r="1237" spans="1:17" x14ac:dyDescent="0.25">
      <c r="A1237" s="113">
        <v>1</v>
      </c>
      <c r="B1237" s="113">
        <v>2</v>
      </c>
      <c r="C1237" s="113">
        <v>3</v>
      </c>
      <c r="D1237" s="113">
        <v>4</v>
      </c>
      <c r="E1237" s="113">
        <v>5</v>
      </c>
      <c r="F1237" s="113">
        <v>6</v>
      </c>
      <c r="G1237" s="78"/>
      <c r="H1237" s="78"/>
      <c r="I1237" s="135"/>
      <c r="J1237" s="135"/>
      <c r="P1237" s="106"/>
    </row>
    <row r="1238" spans="1:17" x14ac:dyDescent="0.25">
      <c r="A1238" s="167">
        <v>1</v>
      </c>
      <c r="B1238" s="10"/>
      <c r="C1238" s="167"/>
      <c r="D1238" s="167"/>
      <c r="E1238" s="165" t="e">
        <f>F1238/D1238</f>
        <v>#DIV/0!</v>
      </c>
      <c r="F1238" s="165"/>
      <c r="I1238" s="138"/>
      <c r="J1238" s="138"/>
      <c r="P1238" s="106"/>
    </row>
    <row r="1239" spans="1:17" s="78" customFormat="1" x14ac:dyDescent="0.25">
      <c r="A1239" s="167">
        <v>2</v>
      </c>
      <c r="B1239" s="10"/>
      <c r="C1239" s="14"/>
      <c r="D1239" s="14"/>
      <c r="E1239" s="165" t="e">
        <f t="shared" ref="E1239:E1241" si="28">F1239/D1239</f>
        <v>#DIV/0!</v>
      </c>
      <c r="F1239" s="165"/>
      <c r="G1239" s="67"/>
      <c r="H1239" s="67"/>
      <c r="I1239" s="138"/>
      <c r="J1239" s="138"/>
      <c r="K1239" s="79"/>
      <c r="O1239" s="188"/>
      <c r="P1239" s="186"/>
      <c r="Q1239" s="188"/>
    </row>
    <row r="1240" spans="1:17" x14ac:dyDescent="0.25">
      <c r="A1240" s="167"/>
      <c r="B1240" s="10"/>
      <c r="C1240" s="14"/>
      <c r="D1240" s="14"/>
      <c r="E1240" s="165" t="e">
        <f t="shared" si="28"/>
        <v>#DIV/0!</v>
      </c>
      <c r="F1240" s="165"/>
      <c r="I1240" s="138"/>
      <c r="J1240" s="138"/>
      <c r="P1240" s="106"/>
    </row>
    <row r="1241" spans="1:17" x14ac:dyDescent="0.25">
      <c r="A1241" s="167">
        <v>3</v>
      </c>
      <c r="B1241" s="10"/>
      <c r="C1241" s="167"/>
      <c r="D1241" s="167"/>
      <c r="E1241" s="165" t="e">
        <f t="shared" si="28"/>
        <v>#DIV/0!</v>
      </c>
      <c r="F1241" s="165"/>
      <c r="I1241" s="138"/>
      <c r="J1241" s="138"/>
      <c r="P1241" s="106"/>
    </row>
    <row r="1242" spans="1:17" x14ac:dyDescent="0.25">
      <c r="A1242" s="144"/>
      <c r="B1242" s="145" t="s">
        <v>20</v>
      </c>
      <c r="C1242" s="144" t="s">
        <v>21</v>
      </c>
      <c r="D1242" s="144" t="s">
        <v>21</v>
      </c>
      <c r="E1242" s="144" t="s">
        <v>21</v>
      </c>
      <c r="F1242" s="146">
        <f>F1241+F1239+F1238+F1240</f>
        <v>0</v>
      </c>
      <c r="I1242" s="135">
        <f>SUM(I1238:I1241)</f>
        <v>0</v>
      </c>
      <c r="J1242" s="135">
        <f>SUM(J1238:J1241)</f>
        <v>0</v>
      </c>
      <c r="P1242" s="106"/>
    </row>
    <row r="1243" spans="1:17" x14ac:dyDescent="0.25">
      <c r="A1243" s="17"/>
      <c r="B1243" s="11"/>
      <c r="C1243" s="17"/>
      <c r="D1243" s="17"/>
      <c r="E1243" s="17"/>
      <c r="F1243" s="36"/>
      <c r="P1243" s="106"/>
    </row>
    <row r="1244" spans="1:17" x14ac:dyDescent="0.25">
      <c r="A1244" s="861" t="s">
        <v>154</v>
      </c>
      <c r="B1244" s="861"/>
      <c r="C1244" s="861"/>
      <c r="D1244" s="861"/>
      <c r="E1244" s="861"/>
      <c r="F1244" s="861"/>
      <c r="G1244" s="861"/>
      <c r="H1244" s="861"/>
      <c r="I1244" s="861"/>
      <c r="J1244" s="861"/>
      <c r="P1244" s="106"/>
    </row>
    <row r="1245" spans="1:17" x14ac:dyDescent="0.25">
      <c r="A1245" s="862"/>
      <c r="B1245" s="862"/>
      <c r="C1245" s="862"/>
      <c r="D1245" s="862"/>
      <c r="E1245" s="862"/>
      <c r="F1245" s="862"/>
      <c r="I1245" s="850" t="s">
        <v>172</v>
      </c>
      <c r="J1245" s="850"/>
      <c r="P1245" s="106"/>
    </row>
    <row r="1246" spans="1:17" ht="56.25" x14ac:dyDescent="0.25">
      <c r="A1246" s="167" t="s">
        <v>24</v>
      </c>
      <c r="B1246" s="167" t="s">
        <v>14</v>
      </c>
      <c r="C1246" s="167" t="s">
        <v>78</v>
      </c>
      <c r="D1246" s="167" t="s">
        <v>27</v>
      </c>
      <c r="E1246" s="167" t="s">
        <v>79</v>
      </c>
      <c r="F1246" s="167" t="s">
        <v>7</v>
      </c>
      <c r="I1246" s="133" t="s">
        <v>115</v>
      </c>
      <c r="J1246" s="133" t="s">
        <v>173</v>
      </c>
      <c r="K1246" s="81"/>
      <c r="L1246" s="81"/>
      <c r="P1246" s="106"/>
    </row>
    <row r="1247" spans="1:17" x14ac:dyDescent="0.25">
      <c r="A1247" s="112">
        <v>1</v>
      </c>
      <c r="B1247" s="112">
        <v>2</v>
      </c>
      <c r="C1247" s="112">
        <v>3</v>
      </c>
      <c r="D1247" s="112">
        <v>4</v>
      </c>
      <c r="E1247" s="113">
        <v>5</v>
      </c>
      <c r="F1247" s="113">
        <v>6</v>
      </c>
      <c r="G1247" s="8"/>
      <c r="H1247" s="8"/>
      <c r="I1247" s="135"/>
      <c r="J1247" s="135"/>
      <c r="P1247" s="106"/>
    </row>
    <row r="1248" spans="1:17" x14ac:dyDescent="0.25">
      <c r="A1248" s="167">
        <v>1</v>
      </c>
      <c r="B1248" s="10"/>
      <c r="C1248" s="167"/>
      <c r="D1248" s="167"/>
      <c r="E1248" s="165" t="e">
        <f>F1248/D1248</f>
        <v>#DIV/0!</v>
      </c>
      <c r="F1248" s="165"/>
      <c r="I1248" s="138"/>
      <c r="J1248" s="138"/>
      <c r="P1248" s="106"/>
    </row>
    <row r="1249" spans="1:17" s="8" customFormat="1" x14ac:dyDescent="0.25">
      <c r="A1249" s="167">
        <v>2</v>
      </c>
      <c r="B1249" s="10"/>
      <c r="C1249" s="14"/>
      <c r="D1249" s="14"/>
      <c r="E1249" s="165" t="e">
        <f t="shared" ref="E1249:E1251" si="29">F1249/D1249</f>
        <v>#DIV/0!</v>
      </c>
      <c r="F1249" s="165"/>
      <c r="G1249" s="67"/>
      <c r="H1249" s="67"/>
      <c r="I1249" s="138"/>
      <c r="J1249" s="138"/>
      <c r="K1249" s="80"/>
      <c r="O1249" s="192"/>
      <c r="P1249" s="187"/>
      <c r="Q1249" s="192"/>
    </row>
    <row r="1250" spans="1:17" x14ac:dyDescent="0.25">
      <c r="A1250" s="167"/>
      <c r="B1250" s="10"/>
      <c r="C1250" s="14"/>
      <c r="D1250" s="14"/>
      <c r="E1250" s="165" t="e">
        <f t="shared" si="29"/>
        <v>#DIV/0!</v>
      </c>
      <c r="F1250" s="165"/>
      <c r="I1250" s="138"/>
      <c r="J1250" s="138"/>
      <c r="P1250" s="106"/>
    </row>
    <row r="1251" spans="1:17" x14ac:dyDescent="0.25">
      <c r="A1251" s="167">
        <v>3</v>
      </c>
      <c r="B1251" s="10"/>
      <c r="C1251" s="167"/>
      <c r="D1251" s="167"/>
      <c r="E1251" s="165" t="e">
        <f t="shared" si="29"/>
        <v>#DIV/0!</v>
      </c>
      <c r="F1251" s="165"/>
      <c r="I1251" s="138"/>
      <c r="J1251" s="138"/>
      <c r="P1251" s="106"/>
    </row>
    <row r="1252" spans="1:17" x14ac:dyDescent="0.25">
      <c r="A1252" s="144"/>
      <c r="B1252" s="145" t="s">
        <v>20</v>
      </c>
      <c r="C1252" s="144" t="s">
        <v>21</v>
      </c>
      <c r="D1252" s="144" t="s">
        <v>21</v>
      </c>
      <c r="E1252" s="144" t="s">
        <v>21</v>
      </c>
      <c r="F1252" s="146">
        <f>F1251+F1249+F1248+F1250</f>
        <v>0</v>
      </c>
      <c r="I1252" s="135">
        <f>SUM(I1248:I1251)</f>
        <v>0</v>
      </c>
      <c r="J1252" s="135">
        <f>SUM(J1248:J1251)</f>
        <v>0</v>
      </c>
      <c r="P1252" s="106"/>
    </row>
    <row r="1253" spans="1:17" x14ac:dyDescent="0.25">
      <c r="A1253" s="17"/>
      <c r="B1253" s="11"/>
      <c r="C1253" s="17"/>
      <c r="D1253" s="17"/>
      <c r="E1253" s="17"/>
      <c r="F1253" s="36"/>
      <c r="P1253" s="106"/>
    </row>
    <row r="1254" spans="1:17" x14ac:dyDescent="0.25">
      <c r="A1254" s="861" t="s">
        <v>155</v>
      </c>
      <c r="B1254" s="861"/>
      <c r="C1254" s="861"/>
      <c r="D1254" s="861"/>
      <c r="E1254" s="861"/>
      <c r="F1254" s="861"/>
      <c r="G1254" s="861"/>
      <c r="H1254" s="861"/>
      <c r="I1254" s="861"/>
      <c r="J1254" s="861"/>
      <c r="P1254" s="106"/>
    </row>
    <row r="1255" spans="1:17" x14ac:dyDescent="0.25">
      <c r="A1255" s="862"/>
      <c r="B1255" s="862"/>
      <c r="C1255" s="862"/>
      <c r="D1255" s="862"/>
      <c r="E1255" s="862"/>
      <c r="F1255" s="862"/>
      <c r="I1255" s="850" t="s">
        <v>172</v>
      </c>
      <c r="J1255" s="850"/>
      <c r="P1255" s="106"/>
    </row>
    <row r="1256" spans="1:17" ht="56.25" x14ac:dyDescent="0.25">
      <c r="A1256" s="167" t="s">
        <v>24</v>
      </c>
      <c r="B1256" s="167" t="s">
        <v>14</v>
      </c>
      <c r="C1256" s="167" t="s">
        <v>78</v>
      </c>
      <c r="D1256" s="167" t="s">
        <v>27</v>
      </c>
      <c r="E1256" s="167" t="s">
        <v>79</v>
      </c>
      <c r="F1256" s="167" t="s">
        <v>7</v>
      </c>
      <c r="I1256" s="133" t="s">
        <v>115</v>
      </c>
      <c r="J1256" s="133" t="s">
        <v>173</v>
      </c>
      <c r="K1256" s="81"/>
      <c r="L1256" s="105"/>
      <c r="P1256" s="106"/>
    </row>
    <row r="1257" spans="1:17" x14ac:dyDescent="0.25">
      <c r="A1257" s="113">
        <v>1</v>
      </c>
      <c r="B1257" s="113">
        <v>2</v>
      </c>
      <c r="C1257" s="113">
        <v>3</v>
      </c>
      <c r="D1257" s="113">
        <v>4</v>
      </c>
      <c r="E1257" s="113">
        <v>5</v>
      </c>
      <c r="F1257" s="113">
        <v>6</v>
      </c>
      <c r="G1257" s="78"/>
      <c r="H1257" s="78"/>
      <c r="I1257" s="135"/>
      <c r="J1257" s="135"/>
      <c r="P1257" s="106"/>
    </row>
    <row r="1258" spans="1:17" x14ac:dyDescent="0.25">
      <c r="A1258" s="167">
        <v>1</v>
      </c>
      <c r="B1258" s="10"/>
      <c r="C1258" s="167"/>
      <c r="D1258" s="167"/>
      <c r="E1258" s="165" t="e">
        <f>F1258/D1258</f>
        <v>#DIV/0!</v>
      </c>
      <c r="F1258" s="165"/>
      <c r="I1258" s="138"/>
      <c r="J1258" s="138"/>
      <c r="P1258" s="106"/>
    </row>
    <row r="1259" spans="1:17" s="78" customFormat="1" x14ac:dyDescent="0.25">
      <c r="A1259" s="167">
        <v>2</v>
      </c>
      <c r="B1259" s="10"/>
      <c r="C1259" s="14"/>
      <c r="D1259" s="14"/>
      <c r="E1259" s="165" t="e">
        <f t="shared" ref="E1259:E1261" si="30">F1259/D1259</f>
        <v>#DIV/0!</v>
      </c>
      <c r="F1259" s="165"/>
      <c r="G1259" s="67"/>
      <c r="H1259" s="67"/>
      <c r="I1259" s="138"/>
      <c r="J1259" s="138"/>
      <c r="K1259" s="79"/>
      <c r="O1259" s="188"/>
      <c r="P1259" s="186"/>
      <c r="Q1259" s="188"/>
    </row>
    <row r="1260" spans="1:17" x14ac:dyDescent="0.25">
      <c r="A1260" s="167"/>
      <c r="B1260" s="10"/>
      <c r="C1260" s="14"/>
      <c r="D1260" s="14"/>
      <c r="E1260" s="165" t="e">
        <f t="shared" si="30"/>
        <v>#DIV/0!</v>
      </c>
      <c r="F1260" s="165"/>
      <c r="I1260" s="138"/>
      <c r="J1260" s="138"/>
      <c r="P1260" s="106"/>
    </row>
    <row r="1261" spans="1:17" x14ac:dyDescent="0.25">
      <c r="A1261" s="167">
        <v>3</v>
      </c>
      <c r="B1261" s="10"/>
      <c r="C1261" s="167"/>
      <c r="D1261" s="167"/>
      <c r="E1261" s="165" t="e">
        <f t="shared" si="30"/>
        <v>#DIV/0!</v>
      </c>
      <c r="F1261" s="165"/>
      <c r="I1261" s="138"/>
      <c r="J1261" s="138"/>
      <c r="P1261" s="106"/>
    </row>
    <row r="1262" spans="1:17" x14ac:dyDescent="0.25">
      <c r="A1262" s="144"/>
      <c r="B1262" s="145" t="s">
        <v>20</v>
      </c>
      <c r="C1262" s="144" t="s">
        <v>21</v>
      </c>
      <c r="D1262" s="144" t="s">
        <v>21</v>
      </c>
      <c r="E1262" s="144" t="s">
        <v>21</v>
      </c>
      <c r="F1262" s="146">
        <f>F1261+F1259+F1258+F1260</f>
        <v>0</v>
      </c>
      <c r="I1262" s="135">
        <f>SUM(I1258:I1261)</f>
        <v>0</v>
      </c>
      <c r="J1262" s="135">
        <f>SUM(J1258:J1261)</f>
        <v>0</v>
      </c>
      <c r="P1262" s="106"/>
    </row>
    <row r="1263" spans="1:17" x14ac:dyDescent="0.25">
      <c r="A1263" s="17"/>
      <c r="B1263" s="11"/>
      <c r="C1263" s="17"/>
      <c r="D1263" s="17"/>
      <c r="E1263" s="17"/>
      <c r="F1263" s="36"/>
      <c r="P1263" s="106"/>
    </row>
    <row r="1264" spans="1:17" x14ac:dyDescent="0.25">
      <c r="A1264" s="861" t="s">
        <v>156</v>
      </c>
      <c r="B1264" s="861"/>
      <c r="C1264" s="861"/>
      <c r="D1264" s="861"/>
      <c r="E1264" s="861"/>
      <c r="F1264" s="861"/>
      <c r="G1264" s="861"/>
      <c r="H1264" s="861"/>
      <c r="I1264" s="861"/>
      <c r="J1264" s="861"/>
      <c r="P1264" s="106"/>
    </row>
    <row r="1265" spans="1:17" x14ac:dyDescent="0.25">
      <c r="A1265" s="862"/>
      <c r="B1265" s="862"/>
      <c r="C1265" s="862"/>
      <c r="D1265" s="862"/>
      <c r="E1265" s="862"/>
      <c r="F1265" s="862"/>
      <c r="I1265" s="850" t="s">
        <v>172</v>
      </c>
      <c r="J1265" s="850"/>
      <c r="P1265" s="106"/>
    </row>
    <row r="1266" spans="1:17" ht="56.25" x14ac:dyDescent="0.25">
      <c r="A1266" s="167" t="s">
        <v>24</v>
      </c>
      <c r="B1266" s="167" t="s">
        <v>14</v>
      </c>
      <c r="C1266" s="167" t="s">
        <v>78</v>
      </c>
      <c r="D1266" s="167" t="s">
        <v>27</v>
      </c>
      <c r="E1266" s="167" t="s">
        <v>79</v>
      </c>
      <c r="F1266" s="167" t="s">
        <v>7</v>
      </c>
      <c r="I1266" s="133" t="s">
        <v>115</v>
      </c>
      <c r="J1266" s="133" t="s">
        <v>173</v>
      </c>
      <c r="K1266" s="81"/>
      <c r="L1266" s="105"/>
      <c r="P1266" s="106"/>
    </row>
    <row r="1267" spans="1:17" x14ac:dyDescent="0.25">
      <c r="A1267" s="113">
        <v>1</v>
      </c>
      <c r="B1267" s="113">
        <v>2</v>
      </c>
      <c r="C1267" s="113">
        <v>3</v>
      </c>
      <c r="D1267" s="113">
        <v>4</v>
      </c>
      <c r="E1267" s="113">
        <v>5</v>
      </c>
      <c r="F1267" s="113">
        <v>6</v>
      </c>
      <c r="G1267" s="78"/>
      <c r="H1267" s="78"/>
      <c r="I1267" s="135"/>
      <c r="J1267" s="135"/>
      <c r="P1267" s="106"/>
    </row>
    <row r="1268" spans="1:17" x14ac:dyDescent="0.25">
      <c r="A1268" s="167">
        <v>1</v>
      </c>
      <c r="B1268" s="10"/>
      <c r="C1268" s="14" t="s">
        <v>212</v>
      </c>
      <c r="D1268" s="14"/>
      <c r="E1268" s="255" t="e">
        <f t="shared" ref="E1268:E1271" si="31">F1268/D1268</f>
        <v>#DIV/0!</v>
      </c>
      <c r="F1268" s="245"/>
      <c r="I1268" s="138"/>
      <c r="J1268" s="138"/>
      <c r="P1268" s="106"/>
    </row>
    <row r="1269" spans="1:17" s="78" customFormat="1" x14ac:dyDescent="0.25">
      <c r="A1269" s="167">
        <v>2</v>
      </c>
      <c r="B1269" s="10"/>
      <c r="C1269" s="14"/>
      <c r="D1269" s="14"/>
      <c r="E1269" s="165" t="e">
        <f t="shared" si="31"/>
        <v>#DIV/0!</v>
      </c>
      <c r="F1269" s="165"/>
      <c r="G1269" s="67"/>
      <c r="H1269" s="67"/>
      <c r="I1269" s="138"/>
      <c r="J1269" s="138"/>
      <c r="K1269" s="79"/>
      <c r="O1269" s="188"/>
      <c r="P1269" s="186"/>
      <c r="Q1269" s="188"/>
    </row>
    <row r="1270" spans="1:17" x14ac:dyDescent="0.25">
      <c r="A1270" s="167">
        <v>3</v>
      </c>
      <c r="B1270" s="10"/>
      <c r="C1270" s="167"/>
      <c r="D1270" s="167"/>
      <c r="E1270" s="165" t="e">
        <f t="shared" si="31"/>
        <v>#DIV/0!</v>
      </c>
      <c r="F1270" s="165"/>
      <c r="I1270" s="138"/>
      <c r="J1270" s="138"/>
      <c r="P1270" s="106"/>
      <c r="Q1270" s="195"/>
    </row>
    <row r="1271" spans="1:17" x14ac:dyDescent="0.25">
      <c r="A1271" s="167">
        <v>4</v>
      </c>
      <c r="B1271" s="10"/>
      <c r="C1271" s="167"/>
      <c r="D1271" s="167"/>
      <c r="E1271" s="165" t="e">
        <f t="shared" si="31"/>
        <v>#DIV/0!</v>
      </c>
      <c r="F1271" s="165"/>
      <c r="I1271" s="138"/>
      <c r="J1271" s="138"/>
      <c r="P1271" s="106"/>
      <c r="Q1271" s="195"/>
    </row>
    <row r="1272" spans="1:17" x14ac:dyDescent="0.25">
      <c r="A1272" s="144"/>
      <c r="B1272" s="145" t="s">
        <v>20</v>
      </c>
      <c r="C1272" s="144" t="s">
        <v>21</v>
      </c>
      <c r="D1272" s="144" t="s">
        <v>21</v>
      </c>
      <c r="E1272" s="144" t="s">
        <v>21</v>
      </c>
      <c r="F1272" s="146">
        <f>F1271+F1269+F1268+F1270</f>
        <v>0</v>
      </c>
      <c r="I1272" s="135">
        <f>SUM(I1268:I1271)</f>
        <v>0</v>
      </c>
      <c r="J1272" s="135">
        <f>SUM(J1268:J1271)</f>
        <v>0</v>
      </c>
      <c r="K1272" s="76"/>
      <c r="P1272" s="106"/>
      <c r="Q1272" s="195"/>
    </row>
    <row r="1273" spans="1:17" x14ac:dyDescent="0.25">
      <c r="A1273" s="17"/>
      <c r="B1273" s="11"/>
      <c r="C1273" s="17"/>
      <c r="D1273" s="17"/>
      <c r="E1273" s="17"/>
      <c r="F1273" s="36"/>
      <c r="P1273" s="106"/>
      <c r="Q1273" s="195"/>
    </row>
    <row r="1274" spans="1:17" x14ac:dyDescent="0.25">
      <c r="A1274" s="861" t="s">
        <v>149</v>
      </c>
      <c r="B1274" s="861"/>
      <c r="C1274" s="861"/>
      <c r="D1274" s="861"/>
      <c r="E1274" s="861"/>
      <c r="F1274" s="861"/>
      <c r="G1274" s="861"/>
      <c r="H1274" s="861"/>
      <c r="I1274" s="861"/>
      <c r="J1274" s="861"/>
      <c r="P1274" s="106"/>
      <c r="Q1274" s="195"/>
    </row>
    <row r="1275" spans="1:17" x14ac:dyDescent="0.25">
      <c r="A1275" s="862"/>
      <c r="B1275" s="862"/>
      <c r="C1275" s="862"/>
      <c r="D1275" s="862"/>
      <c r="E1275" s="862"/>
      <c r="F1275" s="17"/>
      <c r="I1275" s="850" t="s">
        <v>172</v>
      </c>
      <c r="J1275" s="850"/>
      <c r="O1275" s="106"/>
    </row>
    <row r="1276" spans="1:17" ht="56.25" x14ac:dyDescent="0.25">
      <c r="A1276" s="167" t="s">
        <v>15</v>
      </c>
      <c r="B1276" s="167" t="s">
        <v>14</v>
      </c>
      <c r="C1276" s="167" t="s">
        <v>27</v>
      </c>
      <c r="D1276" s="167" t="s">
        <v>75</v>
      </c>
      <c r="E1276" s="167" t="s">
        <v>7</v>
      </c>
      <c r="I1276" s="133" t="s">
        <v>115</v>
      </c>
      <c r="J1276" s="133" t="s">
        <v>173</v>
      </c>
      <c r="K1276" s="81"/>
      <c r="O1276" s="106"/>
    </row>
    <row r="1277" spans="1:17" x14ac:dyDescent="0.25">
      <c r="A1277" s="113">
        <v>1</v>
      </c>
      <c r="B1277" s="113">
        <v>2</v>
      </c>
      <c r="C1277" s="113">
        <v>3</v>
      </c>
      <c r="D1277" s="113">
        <v>4</v>
      </c>
      <c r="E1277" s="113">
        <v>5</v>
      </c>
      <c r="F1277" s="78"/>
      <c r="G1277" s="78"/>
      <c r="H1277" s="78"/>
      <c r="I1277" s="135"/>
      <c r="J1277" s="135"/>
      <c r="O1277" s="106"/>
    </row>
    <row r="1278" spans="1:17" x14ac:dyDescent="0.25">
      <c r="A1278" s="167">
        <v>1</v>
      </c>
      <c r="B1278" s="10" t="s">
        <v>84</v>
      </c>
      <c r="C1278" s="167"/>
      <c r="D1278" s="165" t="e">
        <f>E1278/C1278</f>
        <v>#DIV/0!</v>
      </c>
      <c r="E1278" s="165"/>
      <c r="I1278" s="138"/>
      <c r="J1278" s="138"/>
      <c r="O1278" s="106"/>
    </row>
    <row r="1279" spans="1:17" s="78" customFormat="1" x14ac:dyDescent="0.25">
      <c r="A1279" s="167">
        <v>2</v>
      </c>
      <c r="B1279" s="10" t="s">
        <v>83</v>
      </c>
      <c r="C1279" s="167"/>
      <c r="D1279" s="165" t="e">
        <f>E1279/C1279</f>
        <v>#DIV/0!</v>
      </c>
      <c r="E1279" s="165"/>
      <c r="F1279" s="67"/>
      <c r="G1279" s="67"/>
      <c r="H1279" s="67"/>
      <c r="I1279" s="138"/>
      <c r="J1279" s="138"/>
      <c r="K1279" s="79"/>
      <c r="O1279" s="186"/>
      <c r="P1279" s="188"/>
      <c r="Q1279" s="188"/>
    </row>
    <row r="1280" spans="1:17" x14ac:dyDescent="0.25">
      <c r="A1280" s="167">
        <v>3</v>
      </c>
      <c r="B1280" s="10" t="s">
        <v>85</v>
      </c>
      <c r="C1280" s="167"/>
      <c r="D1280" s="165" t="e">
        <f>E1280/C1280</f>
        <v>#DIV/0!</v>
      </c>
      <c r="E1280" s="165"/>
      <c r="I1280" s="138"/>
      <c r="J1280" s="138"/>
      <c r="O1280" s="106"/>
    </row>
    <row r="1281" spans="1:17" x14ac:dyDescent="0.25">
      <c r="A1281" s="167">
        <v>4</v>
      </c>
      <c r="B1281" s="10" t="s">
        <v>86</v>
      </c>
      <c r="C1281" s="167"/>
      <c r="D1281" s="165" t="e">
        <f>E1281/C1281</f>
        <v>#DIV/0!</v>
      </c>
      <c r="E1281" s="165"/>
      <c r="I1281" s="138"/>
      <c r="J1281" s="138"/>
      <c r="O1281" s="106"/>
    </row>
    <row r="1282" spans="1:17" x14ac:dyDescent="0.25">
      <c r="A1282" s="144"/>
      <c r="B1282" s="145" t="s">
        <v>20</v>
      </c>
      <c r="C1282" s="144"/>
      <c r="D1282" s="144" t="s">
        <v>21</v>
      </c>
      <c r="E1282" s="146">
        <f>E1281+E1280+E1279+E1278</f>
        <v>0</v>
      </c>
      <c r="I1282" s="135">
        <f>SUM(I1278:I1281)</f>
        <v>0</v>
      </c>
      <c r="J1282" s="135">
        <f>SUM(J1278:J1281)</f>
        <v>0</v>
      </c>
      <c r="O1282" s="106"/>
    </row>
    <row r="1283" spans="1:17" x14ac:dyDescent="0.25">
      <c r="A1283" s="35"/>
      <c r="B1283" s="11"/>
      <c r="C1283" s="17"/>
      <c r="D1283" s="17"/>
      <c r="E1283" s="17"/>
      <c r="F1283" s="36"/>
      <c r="O1283" s="106"/>
    </row>
    <row r="1284" spans="1:17" x14ac:dyDescent="0.25">
      <c r="A1284" s="861" t="s">
        <v>158</v>
      </c>
      <c r="B1284" s="861"/>
      <c r="C1284" s="861"/>
      <c r="D1284" s="861"/>
      <c r="E1284" s="861"/>
      <c r="F1284" s="861"/>
      <c r="G1284" s="861"/>
      <c r="H1284" s="861"/>
      <c r="I1284" s="861"/>
      <c r="J1284" s="861"/>
      <c r="O1284" s="106"/>
    </row>
    <row r="1285" spans="1:17" x14ac:dyDescent="0.25">
      <c r="A1285" s="30"/>
      <c r="B1285" s="11"/>
      <c r="C1285" s="17"/>
      <c r="D1285" s="17"/>
      <c r="E1285" s="17"/>
      <c r="F1285" s="17"/>
      <c r="P1285" s="106"/>
    </row>
    <row r="1286" spans="1:17" x14ac:dyDescent="0.25">
      <c r="A1286" s="30"/>
      <c r="B1286" s="11"/>
      <c r="C1286" s="17"/>
      <c r="D1286" s="17"/>
      <c r="E1286" s="17"/>
      <c r="F1286" s="17"/>
      <c r="I1286" s="850" t="s">
        <v>172</v>
      </c>
      <c r="J1286" s="850"/>
      <c r="K1286" s="128"/>
    </row>
    <row r="1287" spans="1:17" ht="56.25" x14ac:dyDescent="0.25">
      <c r="A1287" s="167" t="s">
        <v>24</v>
      </c>
      <c r="B1287" s="167" t="s">
        <v>14</v>
      </c>
      <c r="C1287" s="167" t="s">
        <v>74</v>
      </c>
      <c r="D1287" s="167" t="s">
        <v>117</v>
      </c>
      <c r="F1287" s="17"/>
      <c r="I1287" s="133" t="s">
        <v>115</v>
      </c>
      <c r="J1287" s="133" t="s">
        <v>173</v>
      </c>
      <c r="P1287" s="106"/>
    </row>
    <row r="1288" spans="1:17" x14ac:dyDescent="0.25">
      <c r="A1288" s="113">
        <v>1</v>
      </c>
      <c r="B1288" s="113">
        <v>2</v>
      </c>
      <c r="C1288" s="113">
        <v>3</v>
      </c>
      <c r="D1288" s="113">
        <v>4</v>
      </c>
      <c r="E1288" s="78"/>
      <c r="F1288" s="1"/>
      <c r="G1288" s="78"/>
      <c r="H1288" s="78"/>
      <c r="I1288" s="135"/>
      <c r="J1288" s="135"/>
      <c r="P1288" s="106"/>
    </row>
    <row r="1289" spans="1:17" x14ac:dyDescent="0.25">
      <c r="A1289" s="167"/>
      <c r="B1289" s="15"/>
      <c r="C1289" s="13"/>
      <c r="D1289" s="165"/>
      <c r="F1289" s="17"/>
      <c r="I1289" s="138"/>
      <c r="J1289" s="138"/>
      <c r="P1289" s="106"/>
    </row>
    <row r="1290" spans="1:17" s="78" customFormat="1" x14ac:dyDescent="0.25">
      <c r="A1290" s="167"/>
      <c r="B1290" s="15"/>
      <c r="C1290" s="13"/>
      <c r="D1290" s="165"/>
      <c r="E1290" s="67"/>
      <c r="F1290" s="36"/>
      <c r="G1290" s="67"/>
      <c r="H1290" s="67"/>
      <c r="I1290" s="138"/>
      <c r="J1290" s="138"/>
      <c r="K1290" s="79"/>
      <c r="O1290" s="188"/>
      <c r="P1290" s="186"/>
      <c r="Q1290" s="188"/>
    </row>
    <row r="1291" spans="1:17" x14ac:dyDescent="0.25">
      <c r="A1291" s="167"/>
      <c r="B1291" s="15"/>
      <c r="C1291" s="13"/>
      <c r="D1291" s="165"/>
      <c r="F1291" s="17"/>
      <c r="I1291" s="138"/>
      <c r="J1291" s="138"/>
      <c r="P1291" s="106"/>
      <c r="Q1291" s="195"/>
    </row>
    <row r="1292" spans="1:17" x14ac:dyDescent="0.25">
      <c r="A1292" s="167"/>
      <c r="B1292" s="15"/>
      <c r="C1292" s="13"/>
      <c r="D1292" s="165"/>
      <c r="F1292" s="17"/>
      <c r="I1292" s="138"/>
      <c r="J1292" s="138"/>
      <c r="P1292" s="106"/>
      <c r="Q1292" s="195"/>
    </row>
    <row r="1293" spans="1:17" x14ac:dyDescent="0.25">
      <c r="A1293" s="144"/>
      <c r="B1293" s="145" t="s">
        <v>20</v>
      </c>
      <c r="C1293" s="144" t="s">
        <v>21</v>
      </c>
      <c r="D1293" s="146">
        <f>SUM(D1289:D1292)</f>
        <v>0</v>
      </c>
      <c r="F1293" s="17"/>
      <c r="I1293" s="135">
        <f>SUM(I1289:I1292)</f>
        <v>0</v>
      </c>
      <c r="J1293" s="135">
        <f>SUM(J1289:J1292)</f>
        <v>0</v>
      </c>
      <c r="P1293" s="106"/>
      <c r="Q1293" s="195"/>
    </row>
    <row r="1294" spans="1:17" x14ac:dyDescent="0.25">
      <c r="A1294" s="35"/>
      <c r="B1294" s="11"/>
      <c r="C1294" s="17"/>
      <c r="D1294" s="17"/>
      <c r="E1294" s="17"/>
      <c r="F1294" s="36"/>
      <c r="P1294" s="106"/>
      <c r="Q1294" s="195"/>
    </row>
    <row r="1295" spans="1:17" x14ac:dyDescent="0.25">
      <c r="A1295" s="863" t="s">
        <v>180</v>
      </c>
      <c r="B1295" s="863"/>
      <c r="C1295" s="863"/>
      <c r="D1295" s="863"/>
      <c r="E1295" s="863"/>
      <c r="F1295" s="863"/>
      <c r="G1295" s="863"/>
      <c r="H1295" s="863"/>
      <c r="I1295" s="863"/>
      <c r="J1295" s="863"/>
      <c r="P1295" s="106"/>
    </row>
    <row r="1296" spans="1:17" x14ac:dyDescent="0.25">
      <c r="A1296" s="35"/>
      <c r="B1296" s="11"/>
      <c r="C1296" s="17"/>
      <c r="D1296" s="17"/>
      <c r="E1296" s="17"/>
      <c r="F1296" s="36"/>
      <c r="P1296" s="106"/>
    </row>
    <row r="1297" spans="1:17" x14ac:dyDescent="0.25">
      <c r="A1297" s="860" t="s">
        <v>118</v>
      </c>
      <c r="B1297" s="860"/>
      <c r="C1297" s="860"/>
      <c r="D1297" s="860"/>
      <c r="E1297" s="860"/>
      <c r="F1297" s="860"/>
      <c r="G1297" s="860"/>
      <c r="H1297" s="860"/>
      <c r="I1297" s="860"/>
      <c r="J1297" s="860"/>
      <c r="K1297" s="123"/>
    </row>
    <row r="1298" spans="1:17" x14ac:dyDescent="0.25">
      <c r="A1298" s="55"/>
      <c r="B1298" s="55"/>
      <c r="C1298" s="55"/>
      <c r="D1298" s="55"/>
      <c r="E1298" s="55"/>
      <c r="F1298" s="17"/>
      <c r="I1298" s="850" t="s">
        <v>172</v>
      </c>
      <c r="J1298" s="850"/>
      <c r="P1298" s="106"/>
    </row>
    <row r="1299" spans="1:17" ht="56.25" x14ac:dyDescent="0.25">
      <c r="A1299" s="167" t="s">
        <v>24</v>
      </c>
      <c r="B1299" s="167" t="s">
        <v>14</v>
      </c>
      <c r="C1299" s="167" t="s">
        <v>74</v>
      </c>
      <c r="D1299" s="167" t="s">
        <v>117</v>
      </c>
      <c r="E1299" s="68"/>
      <c r="F1299" s="37"/>
      <c r="G1299" s="4"/>
      <c r="H1299" s="37"/>
      <c r="I1299" s="133" t="s">
        <v>115</v>
      </c>
      <c r="J1299" s="133" t="s">
        <v>173</v>
      </c>
      <c r="K1299" s="128"/>
      <c r="P1299" s="106"/>
    </row>
    <row r="1300" spans="1:17" x14ac:dyDescent="0.25">
      <c r="A1300" s="113">
        <v>1</v>
      </c>
      <c r="B1300" s="113">
        <v>2</v>
      </c>
      <c r="C1300" s="113">
        <v>3</v>
      </c>
      <c r="D1300" s="113">
        <v>4</v>
      </c>
      <c r="E1300" s="79"/>
      <c r="F1300" s="107"/>
      <c r="G1300" s="108"/>
      <c r="H1300" s="109"/>
      <c r="I1300" s="141"/>
      <c r="J1300" s="141"/>
      <c r="P1300" s="106"/>
    </row>
    <row r="1301" spans="1:17" s="68" customFormat="1" x14ac:dyDescent="0.25">
      <c r="A1301" s="167">
        <v>1</v>
      </c>
      <c r="B1301" s="10"/>
      <c r="C1301" s="13"/>
      <c r="D1301" s="165"/>
      <c r="F1301" s="37"/>
      <c r="G1301" s="4"/>
      <c r="H1301" s="21"/>
      <c r="I1301" s="142"/>
      <c r="J1301" s="142"/>
      <c r="O1301" s="121"/>
      <c r="P1301" s="88"/>
      <c r="Q1301" s="121"/>
    </row>
    <row r="1302" spans="1:17" s="79" customFormat="1" x14ac:dyDescent="0.25">
      <c r="A1302" s="144"/>
      <c r="B1302" s="145" t="s">
        <v>20</v>
      </c>
      <c r="C1302" s="144" t="s">
        <v>21</v>
      </c>
      <c r="D1302" s="146">
        <f>SUM(D1301:D1301)</f>
        <v>0</v>
      </c>
      <c r="E1302" s="68"/>
      <c r="F1302" s="37"/>
      <c r="G1302" s="4"/>
      <c r="H1302" s="21"/>
      <c r="I1302" s="135">
        <f>SUM(I1301)</f>
        <v>0</v>
      </c>
      <c r="J1302" s="135">
        <f>SUM(J1301)</f>
        <v>0</v>
      </c>
      <c r="O1302" s="193"/>
      <c r="P1302" s="198"/>
      <c r="Q1302" s="193"/>
    </row>
    <row r="1303" spans="1:17" s="68" customFormat="1" x14ac:dyDescent="0.25">
      <c r="A1303" s="37"/>
      <c r="B1303" s="37"/>
      <c r="C1303" s="37"/>
      <c r="D1303" s="37"/>
      <c r="E1303" s="37"/>
      <c r="F1303" s="37"/>
      <c r="G1303" s="4"/>
      <c r="H1303" s="21"/>
      <c r="I1303" s="4"/>
      <c r="J1303" s="4"/>
      <c r="O1303" s="121"/>
      <c r="P1303" s="88"/>
      <c r="Q1303" s="199"/>
    </row>
    <row r="1304" spans="1:17" s="68" customFormat="1" x14ac:dyDescent="0.25">
      <c r="A1304" s="861" t="s">
        <v>152</v>
      </c>
      <c r="B1304" s="861"/>
      <c r="C1304" s="861"/>
      <c r="D1304" s="861"/>
      <c r="E1304" s="861"/>
      <c r="F1304" s="861"/>
      <c r="G1304" s="861"/>
      <c r="H1304" s="861"/>
      <c r="I1304" s="861"/>
      <c r="J1304" s="861"/>
      <c r="O1304" s="121"/>
      <c r="P1304" s="88"/>
      <c r="Q1304" s="121"/>
    </row>
    <row r="1305" spans="1:17" s="68" customFormat="1" x14ac:dyDescent="0.25">
      <c r="A1305" s="862"/>
      <c r="B1305" s="862"/>
      <c r="C1305" s="862"/>
      <c r="D1305" s="862"/>
      <c r="E1305" s="862"/>
      <c r="F1305" s="862"/>
      <c r="G1305" s="67"/>
      <c r="H1305" s="67"/>
      <c r="I1305" s="850" t="s">
        <v>172</v>
      </c>
      <c r="J1305" s="850"/>
      <c r="O1305" s="121"/>
      <c r="P1305" s="88"/>
      <c r="Q1305" s="121"/>
    </row>
    <row r="1306" spans="1:17" s="68" customFormat="1" ht="56.25" x14ac:dyDescent="0.25">
      <c r="A1306" s="167" t="s">
        <v>24</v>
      </c>
      <c r="B1306" s="167" t="s">
        <v>14</v>
      </c>
      <c r="C1306" s="167" t="s">
        <v>78</v>
      </c>
      <c r="D1306" s="167" t="s">
        <v>27</v>
      </c>
      <c r="E1306" s="167" t="s">
        <v>79</v>
      </c>
      <c r="F1306" s="167" t="s">
        <v>7</v>
      </c>
      <c r="H1306" s="67"/>
      <c r="I1306" s="133" t="s">
        <v>115</v>
      </c>
      <c r="J1306" s="133" t="s">
        <v>173</v>
      </c>
      <c r="M1306" s="76"/>
      <c r="O1306" s="121"/>
      <c r="P1306" s="88"/>
      <c r="Q1306" s="121"/>
    </row>
    <row r="1307" spans="1:17" s="68" customFormat="1" x14ac:dyDescent="0.25">
      <c r="A1307" s="113">
        <v>1</v>
      </c>
      <c r="B1307" s="113">
        <v>2</v>
      </c>
      <c r="C1307" s="113">
        <v>3</v>
      </c>
      <c r="D1307" s="113">
        <v>4</v>
      </c>
      <c r="E1307" s="113">
        <v>5</v>
      </c>
      <c r="F1307" s="113">
        <v>6</v>
      </c>
      <c r="G1307" s="79"/>
      <c r="H1307" s="78"/>
      <c r="I1307" s="130"/>
      <c r="J1307" s="130"/>
      <c r="O1307" s="121"/>
      <c r="P1307" s="88"/>
      <c r="Q1307" s="121"/>
    </row>
    <row r="1308" spans="1:17" s="68" customFormat="1" x14ac:dyDescent="0.25">
      <c r="A1308" s="167">
        <v>1</v>
      </c>
      <c r="B1308" s="10" t="s">
        <v>175</v>
      </c>
      <c r="C1308" s="167"/>
      <c r="D1308" s="167"/>
      <c r="E1308" s="165" t="e">
        <f>F1308/D1308</f>
        <v>#DIV/0!</v>
      </c>
      <c r="F1308" s="165"/>
      <c r="H1308" s="67"/>
      <c r="I1308" s="142"/>
      <c r="J1308" s="142"/>
      <c r="O1308" s="121"/>
      <c r="P1308" s="88"/>
      <c r="Q1308" s="121"/>
    </row>
    <row r="1309" spans="1:17" s="79" customFormat="1" x14ac:dyDescent="0.25">
      <c r="A1309" s="144"/>
      <c r="B1309" s="145" t="s">
        <v>20</v>
      </c>
      <c r="C1309" s="144" t="s">
        <v>21</v>
      </c>
      <c r="D1309" s="144" t="s">
        <v>21</v>
      </c>
      <c r="E1309" s="144" t="s">
        <v>21</v>
      </c>
      <c r="F1309" s="146">
        <f>F1308</f>
        <v>0</v>
      </c>
      <c r="G1309" s="67"/>
      <c r="H1309" s="67"/>
      <c r="I1309" s="135">
        <f>SUM(I1308)</f>
        <v>0</v>
      </c>
      <c r="J1309" s="135">
        <f>SUM(J1308)</f>
        <v>0</v>
      </c>
      <c r="O1309" s="193"/>
      <c r="P1309" s="198"/>
      <c r="Q1309" s="193"/>
    </row>
    <row r="1310" spans="1:17" s="68" customFormat="1" x14ac:dyDescent="0.25">
      <c r="A1310" s="35"/>
      <c r="B1310" s="11"/>
      <c r="C1310" s="17"/>
      <c r="D1310" s="17"/>
      <c r="E1310" s="17"/>
      <c r="F1310" s="36"/>
      <c r="G1310" s="67"/>
      <c r="H1310" s="67"/>
      <c r="I1310" s="67"/>
      <c r="J1310" s="67"/>
      <c r="O1310" s="121"/>
      <c r="P1310" s="88"/>
      <c r="Q1310" s="121"/>
    </row>
    <row r="1311" spans="1:17" x14ac:dyDescent="0.25">
      <c r="A1311" s="35"/>
      <c r="B1311" s="48" t="s">
        <v>100</v>
      </c>
      <c r="C1311" s="164">
        <f>C1312+C1313+C1314</f>
        <v>0</v>
      </c>
      <c r="D1311" s="194"/>
      <c r="P1311" s="106"/>
    </row>
    <row r="1312" spans="1:17" x14ac:dyDescent="0.25">
      <c r="A1312" s="35"/>
      <c r="B1312" s="49" t="s">
        <v>2</v>
      </c>
      <c r="C1312" s="164">
        <f>F1309+D1302+D1293+E1282+F1272+F1262+F1252+F1242+F1232+F1222+E1212+D1202+D1191+E1180+F1170+F1159+F1151+F1136+D1127+D1118+E1109+E1097+E1088+C1076+C1065+C1054+C1043+C1030+E1017+E1002+E991+D980+E964+F955+F948+F930+E916+J908-C1313-C1314</f>
        <v>0</v>
      </c>
      <c r="D1312" s="195"/>
      <c r="P1312" s="106"/>
    </row>
    <row r="1313" spans="1:17" x14ac:dyDescent="0.25">
      <c r="A1313" s="17"/>
      <c r="B1313" s="11" t="s">
        <v>13</v>
      </c>
      <c r="C1313" s="164">
        <f>I1309+I1302+I1293+I1282+I1272+I1262+I1252+I1232+I1242+I1222+I1212+I1202+I1191+I1180+I1170+I1159+I1151+I1136+I1127+I1118+I1109+I1097+I1088+I1076+I1065+I1054+I1043+I1030+I1017+I1002+I991+I980+I964+I955+I948+I930+I916</f>
        <v>0</v>
      </c>
      <c r="D1313" s="195"/>
      <c r="L1313" s="38"/>
      <c r="M1313" s="11"/>
      <c r="N1313" s="75"/>
      <c r="P1313" s="106"/>
    </row>
    <row r="1314" spans="1:17" x14ac:dyDescent="0.25">
      <c r="A1314" s="17"/>
      <c r="B1314" s="11" t="s">
        <v>106</v>
      </c>
      <c r="C1314" s="164">
        <f>J1309+J1302+J1293+J1282+J1272+J1262+J1252+J1242+J1232+J1222+J1212+J1202+J1191+J1180+J1170+J1159+J1151+J1136+J1127+J1118+J1109+J1097+J1088+J1076+J1065+J1054+J1043+J1030+J1017+J1002+J991+J980+J964+J955+J948+J930+J916</f>
        <v>0</v>
      </c>
      <c r="D1314" s="195"/>
    </row>
    <row r="1315" spans="1:17" x14ac:dyDescent="0.25">
      <c r="A1315" s="17"/>
      <c r="B1315" s="11"/>
      <c r="C1315" s="17"/>
      <c r="D1315" s="17"/>
      <c r="E1315" s="17"/>
      <c r="F1315" s="17"/>
    </row>
    <row r="1316" spans="1:17" x14ac:dyDescent="0.25">
      <c r="A1316" s="17"/>
      <c r="B1316" s="175" t="s">
        <v>195</v>
      </c>
      <c r="C1316" s="201">
        <f>F1309+D1302+D1293+E1282+F1272+F1262+F1252+F1242+F1232+F1222+E1212+D1202+D1191+E1180+F1170+F1159+F1151+F1136+D1127+D1118+E1109</f>
        <v>0</v>
      </c>
      <c r="D1316" s="17"/>
      <c r="E1316" s="17"/>
      <c r="F1316" s="17"/>
    </row>
    <row r="1317" spans="1:17" ht="69.75" x14ac:dyDescent="0.25">
      <c r="A1317" s="17"/>
      <c r="B1317" s="200" t="s">
        <v>196</v>
      </c>
      <c r="C1317" s="202"/>
      <c r="D1317" s="17"/>
      <c r="E1317" s="17"/>
      <c r="F1317" s="17"/>
    </row>
    <row r="1318" spans="1:17" ht="45" x14ac:dyDescent="0.25">
      <c r="A1318" s="17"/>
      <c r="B1318" s="175" t="s">
        <v>197</v>
      </c>
      <c r="C1318" s="201">
        <f>C1316-C1317</f>
        <v>0</v>
      </c>
      <c r="D1318" s="17"/>
      <c r="E1318" s="17"/>
      <c r="F1318" s="17"/>
    </row>
    <row r="1319" spans="1:17" x14ac:dyDescent="0.25">
      <c r="A1319" s="17"/>
      <c r="B1319" s="11"/>
      <c r="C1319" s="17"/>
      <c r="D1319" s="17"/>
      <c r="E1319" s="17"/>
      <c r="F1319" s="17"/>
    </row>
    <row r="1320" spans="1:17" x14ac:dyDescent="0.25">
      <c r="A1320" s="17"/>
      <c r="B1320" s="11"/>
      <c r="C1320" s="17"/>
      <c r="D1320" s="17"/>
      <c r="E1320" s="17"/>
      <c r="F1320" s="17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x14ac:dyDescent="0.25">
      <c r="A1323" s="858" t="s">
        <v>9</v>
      </c>
      <c r="B1323" s="858"/>
      <c r="C1323" s="39"/>
      <c r="D1323" s="859" t="e">
        <f>#REF!</f>
        <v>#REF!</v>
      </c>
      <c r="E1323" s="859"/>
      <c r="F1323" s="17"/>
      <c r="G1323" s="17"/>
      <c r="H1323" s="17"/>
      <c r="I1323" s="17"/>
      <c r="J1323" s="17"/>
    </row>
    <row r="1324" spans="1:17" x14ac:dyDescent="0.25">
      <c r="A1324" s="17"/>
      <c r="B1324" s="40"/>
      <c r="C1324" s="161" t="s">
        <v>10</v>
      </c>
      <c r="D1324" s="857" t="s">
        <v>3</v>
      </c>
      <c r="E1324" s="857"/>
      <c r="F1324" s="17"/>
      <c r="G1324" s="17"/>
      <c r="H1324" s="17"/>
      <c r="I1324" s="17"/>
      <c r="J1324" s="17"/>
    </row>
    <row r="1325" spans="1:17" s="17" customFormat="1" x14ac:dyDescent="0.25">
      <c r="A1325" s="927"/>
      <c r="B1325" s="927"/>
      <c r="C1325" s="41"/>
      <c r="D1325" s="9"/>
      <c r="E1325" s="250"/>
      <c r="L1325" s="111"/>
      <c r="O1325" s="20"/>
      <c r="P1325" s="20"/>
      <c r="Q1325" s="20"/>
    </row>
    <row r="1326" spans="1:17" s="17" customFormat="1" x14ac:dyDescent="0.25">
      <c r="A1326" s="927"/>
      <c r="B1326" s="927"/>
      <c r="C1326" s="41"/>
      <c r="D1326" s="931"/>
      <c r="E1326" s="931"/>
      <c r="L1326" s="111"/>
      <c r="O1326" s="20"/>
      <c r="P1326" s="20"/>
      <c r="Q1326" s="20"/>
    </row>
    <row r="1327" spans="1:17" s="17" customFormat="1" x14ac:dyDescent="0.25">
      <c r="A1327" s="20"/>
      <c r="B1327" s="43"/>
      <c r="C1327" s="9"/>
      <c r="D1327" s="931"/>
      <c r="E1327" s="931"/>
      <c r="L1327" s="111"/>
      <c r="O1327" s="20"/>
      <c r="P1327" s="20"/>
      <c r="Q1327" s="20"/>
    </row>
    <row r="1328" spans="1:17" s="17" customFormat="1" x14ac:dyDescent="0.25">
      <c r="B1328" s="40"/>
      <c r="C1328" s="44"/>
      <c r="D1328" s="251"/>
      <c r="E1328" s="252"/>
      <c r="L1328" s="111"/>
      <c r="O1328" s="20"/>
      <c r="P1328" s="20"/>
      <c r="Q1328" s="20"/>
    </row>
    <row r="1329" spans="1:17" s="17" customFormat="1" x14ac:dyDescent="0.25">
      <c r="A1329" s="858" t="s">
        <v>11</v>
      </c>
      <c r="B1329" s="858"/>
      <c r="C1329" s="47"/>
      <c r="D1329" s="859" t="e">
        <f>#REF!</f>
        <v>#REF!</v>
      </c>
      <c r="E1329" s="859"/>
      <c r="L1329" s="111"/>
      <c r="O1329" s="20"/>
      <c r="P1329" s="20"/>
      <c r="Q1329" s="20"/>
    </row>
    <row r="1330" spans="1:17" s="17" customFormat="1" x14ac:dyDescent="0.25">
      <c r="B1330" s="40"/>
      <c r="C1330" s="161" t="s">
        <v>10</v>
      </c>
      <c r="D1330" s="857" t="s">
        <v>3</v>
      </c>
      <c r="E1330" s="857"/>
      <c r="L1330" s="111"/>
      <c r="O1330" s="20"/>
      <c r="P1330" s="20"/>
      <c r="Q1330" s="20"/>
    </row>
    <row r="1331" spans="1:17" x14ac:dyDescent="0.25">
      <c r="A1331" s="17"/>
      <c r="B1331" s="11"/>
      <c r="C1331" s="17"/>
      <c r="D1331" s="17"/>
      <c r="E1331" s="17"/>
      <c r="F1331" s="17"/>
    </row>
  </sheetData>
  <mergeCells count="402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7:A128"/>
    <mergeCell ref="C127:C128"/>
    <mergeCell ref="D127:D128"/>
    <mergeCell ref="E127:E128"/>
    <mergeCell ref="A133:J133"/>
    <mergeCell ref="A135:J135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70:J170"/>
    <mergeCell ref="I171:J171"/>
    <mergeCell ref="A181:J181"/>
    <mergeCell ref="I182:J182"/>
    <mergeCell ref="A193:J193"/>
    <mergeCell ref="A195:J195"/>
    <mergeCell ref="I136:J136"/>
    <mergeCell ref="A146:J146"/>
    <mergeCell ref="A148:J148"/>
    <mergeCell ref="I149:J149"/>
    <mergeCell ref="A159:J159"/>
    <mergeCell ref="I160:J160"/>
    <mergeCell ref="A225:J225"/>
    <mergeCell ref="I226:J226"/>
    <mergeCell ref="A234:J234"/>
    <mergeCell ref="I235:J235"/>
    <mergeCell ref="A243:J243"/>
    <mergeCell ref="A244:F244"/>
    <mergeCell ref="I244:J244"/>
    <mergeCell ref="I196:J196"/>
    <mergeCell ref="A204:J204"/>
    <mergeCell ref="I205:J205"/>
    <mergeCell ref="A214:J214"/>
    <mergeCell ref="A216:J216"/>
    <mergeCell ref="I217:J217"/>
    <mergeCell ref="I276:J276"/>
    <mergeCell ref="A286:J286"/>
    <mergeCell ref="I287:J287"/>
    <mergeCell ref="A296:J296"/>
    <mergeCell ref="I298:J298"/>
    <mergeCell ref="A307:J307"/>
    <mergeCell ref="A253:J253"/>
    <mergeCell ref="A255:J255"/>
    <mergeCell ref="I256:J256"/>
    <mergeCell ref="A267:J267"/>
    <mergeCell ref="I268:J268"/>
    <mergeCell ref="A275:J275"/>
    <mergeCell ref="A338:J338"/>
    <mergeCell ref="A339:F339"/>
    <mergeCell ref="I339:J339"/>
    <mergeCell ref="A347:J347"/>
    <mergeCell ref="A348:F348"/>
    <mergeCell ref="I348:J348"/>
    <mergeCell ref="I309:J309"/>
    <mergeCell ref="A318:J318"/>
    <mergeCell ref="A319:E319"/>
    <mergeCell ref="I319:J319"/>
    <mergeCell ref="A328:J328"/>
    <mergeCell ref="A329:F329"/>
    <mergeCell ref="I329:J329"/>
    <mergeCell ref="A377:J377"/>
    <mergeCell ref="A378:F378"/>
    <mergeCell ref="I378:J378"/>
    <mergeCell ref="A386:J386"/>
    <mergeCell ref="A387:E387"/>
    <mergeCell ref="I387:J387"/>
    <mergeCell ref="A357:J357"/>
    <mergeCell ref="A358:F358"/>
    <mergeCell ref="I358:J358"/>
    <mergeCell ref="A367:J367"/>
    <mergeCell ref="A368:F368"/>
    <mergeCell ref="I368:J368"/>
    <mergeCell ref="A417:F417"/>
    <mergeCell ref="I417:J417"/>
    <mergeCell ref="A435:B435"/>
    <mergeCell ref="D435:E435"/>
    <mergeCell ref="D436:E436"/>
    <mergeCell ref="A437:B437"/>
    <mergeCell ref="A396:J396"/>
    <mergeCell ref="I398:J398"/>
    <mergeCell ref="A407:J407"/>
    <mergeCell ref="A409:J409"/>
    <mergeCell ref="I410:J410"/>
    <mergeCell ref="A416:J416"/>
    <mergeCell ref="A443:J443"/>
    <mergeCell ref="A445:J445"/>
    <mergeCell ref="A449:B449"/>
    <mergeCell ref="C449:J449"/>
    <mergeCell ref="A452:J452"/>
    <mergeCell ref="A454:J454"/>
    <mergeCell ref="A438:B438"/>
    <mergeCell ref="D438:E438"/>
    <mergeCell ref="D439:E439"/>
    <mergeCell ref="A441:B441"/>
    <mergeCell ref="D441:E441"/>
    <mergeCell ref="D442:E442"/>
    <mergeCell ref="A456:J456"/>
    <mergeCell ref="A459:A461"/>
    <mergeCell ref="B459:B461"/>
    <mergeCell ref="C459:C461"/>
    <mergeCell ref="D459:G459"/>
    <mergeCell ref="H459:H461"/>
    <mergeCell ref="I459:I461"/>
    <mergeCell ref="J459:J461"/>
    <mergeCell ref="D460:D461"/>
    <mergeCell ref="E460:G460"/>
    <mergeCell ref="A484:A485"/>
    <mergeCell ref="A488:J488"/>
    <mergeCell ref="I489:J489"/>
    <mergeCell ref="A506:J506"/>
    <mergeCell ref="I507:J507"/>
    <mergeCell ref="A513:J513"/>
    <mergeCell ref="A466:J466"/>
    <mergeCell ref="I467:J467"/>
    <mergeCell ref="A474:J474"/>
    <mergeCell ref="A476:J476"/>
    <mergeCell ref="I477:J477"/>
    <mergeCell ref="A481:A482"/>
    <mergeCell ref="L529:L534"/>
    <mergeCell ref="A531:A532"/>
    <mergeCell ref="A538:J538"/>
    <mergeCell ref="A540:J540"/>
    <mergeCell ref="I541:J541"/>
    <mergeCell ref="A549:J549"/>
    <mergeCell ref="A515:J515"/>
    <mergeCell ref="A516:E516"/>
    <mergeCell ref="I516:J516"/>
    <mergeCell ref="A522:J522"/>
    <mergeCell ref="A524:J524"/>
    <mergeCell ref="I525:J525"/>
    <mergeCell ref="A569:A570"/>
    <mergeCell ref="C569:C570"/>
    <mergeCell ref="D569:D570"/>
    <mergeCell ref="E569:E570"/>
    <mergeCell ref="A575:J575"/>
    <mergeCell ref="A577:J577"/>
    <mergeCell ref="A551:J551"/>
    <mergeCell ref="A552:E552"/>
    <mergeCell ref="I552:J552"/>
    <mergeCell ref="I561:J561"/>
    <mergeCell ref="A566:A567"/>
    <mergeCell ref="C566:C567"/>
    <mergeCell ref="D566:D567"/>
    <mergeCell ref="E566:E567"/>
    <mergeCell ref="A612:J612"/>
    <mergeCell ref="I613:J613"/>
    <mergeCell ref="A623:J623"/>
    <mergeCell ref="I624:J624"/>
    <mergeCell ref="A635:J635"/>
    <mergeCell ref="A637:J637"/>
    <mergeCell ref="I578:J578"/>
    <mergeCell ref="A588:J588"/>
    <mergeCell ref="A590:J590"/>
    <mergeCell ref="I591:J591"/>
    <mergeCell ref="A601:J601"/>
    <mergeCell ref="I602:J602"/>
    <mergeCell ref="A667:J667"/>
    <mergeCell ref="I668:J668"/>
    <mergeCell ref="A676:J676"/>
    <mergeCell ref="I677:J677"/>
    <mergeCell ref="A685:J685"/>
    <mergeCell ref="A686:F686"/>
    <mergeCell ref="I686:J686"/>
    <mergeCell ref="I638:J638"/>
    <mergeCell ref="A646:J646"/>
    <mergeCell ref="I647:J647"/>
    <mergeCell ref="A656:J656"/>
    <mergeCell ref="A658:J658"/>
    <mergeCell ref="I659:J659"/>
    <mergeCell ref="I718:J718"/>
    <mergeCell ref="A728:J728"/>
    <mergeCell ref="I729:J729"/>
    <mergeCell ref="A738:J738"/>
    <mergeCell ref="I740:J740"/>
    <mergeCell ref="A749:J749"/>
    <mergeCell ref="A695:J695"/>
    <mergeCell ref="A697:J697"/>
    <mergeCell ref="I698:J698"/>
    <mergeCell ref="A709:J709"/>
    <mergeCell ref="I710:J710"/>
    <mergeCell ref="A717:J717"/>
    <mergeCell ref="A780:J780"/>
    <mergeCell ref="A781:F781"/>
    <mergeCell ref="I781:J781"/>
    <mergeCell ref="A790:J790"/>
    <mergeCell ref="A791:F791"/>
    <mergeCell ref="I791:J791"/>
    <mergeCell ref="I751:J751"/>
    <mergeCell ref="A760:J760"/>
    <mergeCell ref="A761:E761"/>
    <mergeCell ref="I761:J761"/>
    <mergeCell ref="A770:J770"/>
    <mergeCell ref="A771:F771"/>
    <mergeCell ref="I771:J771"/>
    <mergeCell ref="A820:J820"/>
    <mergeCell ref="A821:F821"/>
    <mergeCell ref="I821:J821"/>
    <mergeCell ref="A830:J830"/>
    <mergeCell ref="A831:E831"/>
    <mergeCell ref="I831:J831"/>
    <mergeCell ref="A800:J800"/>
    <mergeCell ref="A801:F801"/>
    <mergeCell ref="I801:J801"/>
    <mergeCell ref="A810:J810"/>
    <mergeCell ref="A811:F811"/>
    <mergeCell ref="I811:J811"/>
    <mergeCell ref="A861:F861"/>
    <mergeCell ref="I861:J861"/>
    <mergeCell ref="A879:B879"/>
    <mergeCell ref="D879:E879"/>
    <mergeCell ref="D880:E880"/>
    <mergeCell ref="A881:B881"/>
    <mergeCell ref="A840:J840"/>
    <mergeCell ref="I842:J842"/>
    <mergeCell ref="A851:J851"/>
    <mergeCell ref="A853:J853"/>
    <mergeCell ref="I854:J854"/>
    <mergeCell ref="A860:J860"/>
    <mergeCell ref="A887:J887"/>
    <mergeCell ref="A889:J889"/>
    <mergeCell ref="A893:B893"/>
    <mergeCell ref="C893:J893"/>
    <mergeCell ref="A896:J896"/>
    <mergeCell ref="A898:J898"/>
    <mergeCell ref="A882:B882"/>
    <mergeCell ref="D882:E882"/>
    <mergeCell ref="D883:E883"/>
    <mergeCell ref="A885:B885"/>
    <mergeCell ref="D885:E885"/>
    <mergeCell ref="D886:E886"/>
    <mergeCell ref="A910:J910"/>
    <mergeCell ref="I911:J911"/>
    <mergeCell ref="A918:J918"/>
    <mergeCell ref="A920:J920"/>
    <mergeCell ref="I921:J921"/>
    <mergeCell ref="A925:A926"/>
    <mergeCell ref="A900:J900"/>
    <mergeCell ref="A903:A905"/>
    <mergeCell ref="B903:B905"/>
    <mergeCell ref="C903:C905"/>
    <mergeCell ref="D903:G903"/>
    <mergeCell ref="H903:H905"/>
    <mergeCell ref="I903:I905"/>
    <mergeCell ref="J903:J905"/>
    <mergeCell ref="D904:D905"/>
    <mergeCell ref="E904:G904"/>
    <mergeCell ref="A959:J959"/>
    <mergeCell ref="A960:E960"/>
    <mergeCell ref="I960:J960"/>
    <mergeCell ref="A966:J966"/>
    <mergeCell ref="A968:J968"/>
    <mergeCell ref="I969:J969"/>
    <mergeCell ref="A928:A929"/>
    <mergeCell ref="A932:J932"/>
    <mergeCell ref="I933:J933"/>
    <mergeCell ref="A950:J950"/>
    <mergeCell ref="I951:J951"/>
    <mergeCell ref="A957:J957"/>
    <mergeCell ref="A995:J995"/>
    <mergeCell ref="A996:E996"/>
    <mergeCell ref="I996:J996"/>
    <mergeCell ref="I1005:J1005"/>
    <mergeCell ref="A1010:A1011"/>
    <mergeCell ref="C1010:C1011"/>
    <mergeCell ref="D1010:D1011"/>
    <mergeCell ref="E1010:E1011"/>
    <mergeCell ref="L973:L978"/>
    <mergeCell ref="A975:A976"/>
    <mergeCell ref="A982:J982"/>
    <mergeCell ref="A984:J984"/>
    <mergeCell ref="I985:J985"/>
    <mergeCell ref="A993:J993"/>
    <mergeCell ref="I1022:J1022"/>
    <mergeCell ref="A1032:J1032"/>
    <mergeCell ref="A1034:J1034"/>
    <mergeCell ref="I1035:J1035"/>
    <mergeCell ref="A1045:J1045"/>
    <mergeCell ref="I1046:J1046"/>
    <mergeCell ref="A1013:A1014"/>
    <mergeCell ref="C1013:C1014"/>
    <mergeCell ref="D1013:D1014"/>
    <mergeCell ref="E1013:E1014"/>
    <mergeCell ref="A1019:J1019"/>
    <mergeCell ref="A1021:J1021"/>
    <mergeCell ref="I1082:J1082"/>
    <mergeCell ref="A1090:J1090"/>
    <mergeCell ref="I1091:J1091"/>
    <mergeCell ref="A1100:J1100"/>
    <mergeCell ref="A1102:J1102"/>
    <mergeCell ref="I1103:J1103"/>
    <mergeCell ref="A1056:J1056"/>
    <mergeCell ref="I1057:J1057"/>
    <mergeCell ref="A1067:J1067"/>
    <mergeCell ref="I1068:J1068"/>
    <mergeCell ref="A1079:J1079"/>
    <mergeCell ref="A1081:J1081"/>
    <mergeCell ref="A1139:J1139"/>
    <mergeCell ref="A1141:J1141"/>
    <mergeCell ref="I1142:J1142"/>
    <mergeCell ref="A1153:J1153"/>
    <mergeCell ref="I1154:J1154"/>
    <mergeCell ref="A1161:J1161"/>
    <mergeCell ref="A1111:J1111"/>
    <mergeCell ref="I1112:J1112"/>
    <mergeCell ref="A1120:J1120"/>
    <mergeCell ref="I1121:J1121"/>
    <mergeCell ref="A1129:J1129"/>
    <mergeCell ref="A1130:F1130"/>
    <mergeCell ref="I1130:J1130"/>
    <mergeCell ref="I1195:J1195"/>
    <mergeCell ref="A1204:J1204"/>
    <mergeCell ref="A1205:E1205"/>
    <mergeCell ref="I1205:J1205"/>
    <mergeCell ref="A1214:J1214"/>
    <mergeCell ref="A1215:F1215"/>
    <mergeCell ref="I1215:J1215"/>
    <mergeCell ref="I1162:J1162"/>
    <mergeCell ref="A1172:J1172"/>
    <mergeCell ref="I1173:J1173"/>
    <mergeCell ref="A1182:J1182"/>
    <mergeCell ref="I1184:J1184"/>
    <mergeCell ref="A1193:J1193"/>
    <mergeCell ref="A1244:J1244"/>
    <mergeCell ref="A1245:F1245"/>
    <mergeCell ref="I1245:J1245"/>
    <mergeCell ref="A1254:J1254"/>
    <mergeCell ref="A1255:F1255"/>
    <mergeCell ref="I1255:J1255"/>
    <mergeCell ref="A1224:J1224"/>
    <mergeCell ref="A1225:F1225"/>
    <mergeCell ref="I1225:J1225"/>
    <mergeCell ref="A1234:J1234"/>
    <mergeCell ref="A1235:F1235"/>
    <mergeCell ref="I1235:J1235"/>
    <mergeCell ref="A1284:J1284"/>
    <mergeCell ref="I1286:J1286"/>
    <mergeCell ref="A1295:J1295"/>
    <mergeCell ref="A1297:J1297"/>
    <mergeCell ref="I1298:J1298"/>
    <mergeCell ref="A1304:J1304"/>
    <mergeCell ref="A1264:J1264"/>
    <mergeCell ref="A1265:F1265"/>
    <mergeCell ref="I1265:J1265"/>
    <mergeCell ref="A1274:J1274"/>
    <mergeCell ref="A1275:E1275"/>
    <mergeCell ref="I1275:J1275"/>
    <mergeCell ref="A1326:B1326"/>
    <mergeCell ref="D1326:E1326"/>
    <mergeCell ref="D1327:E1327"/>
    <mergeCell ref="A1329:B1329"/>
    <mergeCell ref="D1329:E1329"/>
    <mergeCell ref="D1330:E1330"/>
    <mergeCell ref="A1305:F1305"/>
    <mergeCell ref="I1305:J1305"/>
    <mergeCell ref="A1323:B1323"/>
    <mergeCell ref="D1323:E1323"/>
    <mergeCell ref="D1324:E1324"/>
    <mergeCell ref="A1325:B13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5"/>
  <sheetViews>
    <sheetView zoomScale="70" zoomScaleNormal="70" workbookViewId="0">
      <selection activeCell="D1332" sqref="D1332:E1332"/>
    </sheetView>
  </sheetViews>
  <sheetFormatPr defaultRowHeight="23.25" x14ac:dyDescent="0.25"/>
  <cols>
    <col min="1" max="1" width="8.42578125" style="67" customWidth="1"/>
    <col min="2" max="2" width="74.85546875" style="67" customWidth="1"/>
    <col min="3" max="3" width="35.5703125" style="67" customWidth="1"/>
    <col min="4" max="4" width="28" style="67" customWidth="1"/>
    <col min="5" max="5" width="28.42578125" style="67" customWidth="1"/>
    <col min="6" max="6" width="24" style="67" customWidth="1"/>
    <col min="7" max="7" width="28.5703125" style="67" customWidth="1"/>
    <col min="8" max="8" width="8.7109375" style="67" customWidth="1"/>
    <col min="9" max="9" width="23.42578125" style="67" customWidth="1"/>
    <col min="10" max="10" width="24.5703125" style="67" customWidth="1"/>
    <col min="11" max="11" width="21.85546875" style="68" customWidth="1"/>
    <col min="12" max="12" width="19.85546875" style="67" customWidth="1"/>
    <col min="13" max="13" width="21.28515625" style="67" customWidth="1"/>
    <col min="14" max="14" width="25.85546875" style="67" customWidth="1"/>
    <col min="15" max="15" width="16.28515625" style="184" customWidth="1"/>
    <col min="16" max="16" width="30.140625" style="184" customWidth="1"/>
    <col min="17" max="17" width="19.140625" style="184" customWidth="1"/>
    <col min="18" max="16384" width="9.140625" style="67"/>
  </cols>
  <sheetData>
    <row r="1" spans="1:11" x14ac:dyDescent="0.25">
      <c r="A1" s="851" t="str">
        <f>'130РПл'!A1:J1</f>
        <v>Муниципальное бюджетное общеобразовательное учреждение "Кингисеппская средняя общеобразовательная школа № 4"</v>
      </c>
      <c r="B1" s="851"/>
      <c r="C1" s="851"/>
      <c r="D1" s="851"/>
      <c r="E1" s="851"/>
      <c r="F1" s="851"/>
      <c r="G1" s="851"/>
      <c r="H1" s="851"/>
      <c r="I1" s="851"/>
      <c r="J1" s="851"/>
      <c r="K1" s="116"/>
    </row>
    <row r="3" spans="1:11" x14ac:dyDescent="0.25">
      <c r="A3" s="852" t="s">
        <v>77</v>
      </c>
      <c r="B3" s="852"/>
      <c r="C3" s="852"/>
      <c r="D3" s="852"/>
      <c r="E3" s="852"/>
      <c r="F3" s="852"/>
      <c r="G3" s="852"/>
      <c r="H3" s="852"/>
      <c r="I3" s="852"/>
      <c r="J3" s="852"/>
      <c r="K3" s="117"/>
    </row>
    <row r="5" spans="1:11" x14ac:dyDescent="0.25">
      <c r="A5" s="111"/>
      <c r="B5" s="111"/>
      <c r="C5" s="111"/>
      <c r="D5" s="111"/>
      <c r="E5" s="111"/>
      <c r="F5" s="111"/>
      <c r="G5" s="69" t="s">
        <v>104</v>
      </c>
      <c r="H5" s="2"/>
      <c r="I5" s="70"/>
      <c r="J5" s="2"/>
      <c r="K5" s="118"/>
    </row>
    <row r="6" spans="1:11" x14ac:dyDescent="0.25">
      <c r="B6" s="17"/>
    </row>
    <row r="7" spans="1:11" ht="23.25" customHeight="1" x14ac:dyDescent="0.25">
      <c r="A7" s="853" t="s">
        <v>95</v>
      </c>
      <c r="B7" s="853"/>
      <c r="C7" s="854" t="s">
        <v>176</v>
      </c>
      <c r="D7" s="855"/>
      <c r="E7" s="855"/>
      <c r="F7" s="855"/>
      <c r="G7" s="855"/>
      <c r="H7" s="855"/>
      <c r="I7" s="855"/>
      <c r="J7" s="856"/>
      <c r="K7" s="72"/>
    </row>
    <row r="8" spans="1:11" x14ac:dyDescent="0.25">
      <c r="A8" s="20"/>
      <c r="B8" s="20"/>
      <c r="C8" s="66"/>
      <c r="D8" s="66"/>
      <c r="E8" s="66"/>
      <c r="F8" s="66"/>
      <c r="G8" s="66"/>
      <c r="H8" s="66"/>
      <c r="I8" s="66"/>
      <c r="J8" s="66"/>
      <c r="K8" s="72"/>
    </row>
    <row r="10" spans="1:11" ht="54" customHeight="1" x14ac:dyDescent="0.25">
      <c r="A10" s="881" t="s">
        <v>179</v>
      </c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x14ac:dyDescent="0.25">
      <c r="A12" s="880" t="s">
        <v>191</v>
      </c>
      <c r="B12" s="880"/>
      <c r="C12" s="880"/>
      <c r="D12" s="880"/>
      <c r="E12" s="880"/>
      <c r="F12" s="880"/>
      <c r="G12" s="880"/>
      <c r="H12" s="880"/>
      <c r="I12" s="880"/>
      <c r="J12" s="880"/>
      <c r="K12" s="123"/>
    </row>
    <row r="13" spans="1:1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0"/>
    </row>
    <row r="14" spans="1:11" x14ac:dyDescent="0.25">
      <c r="A14" s="882" t="s">
        <v>120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125"/>
    </row>
    <row r="15" spans="1:1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76"/>
    </row>
    <row r="16" spans="1:11" x14ac:dyDescent="0.25">
      <c r="B16" s="11"/>
      <c r="C16" s="11"/>
      <c r="D16" s="20"/>
      <c r="E16" s="20"/>
      <c r="F16" s="20"/>
      <c r="G16" s="20"/>
      <c r="H16" s="20"/>
      <c r="I16" s="20"/>
      <c r="J16" s="20"/>
      <c r="K16" s="119"/>
    </row>
    <row r="17" spans="1:17" x14ac:dyDescent="0.25">
      <c r="A17" s="875" t="s">
        <v>24</v>
      </c>
      <c r="B17" s="875" t="s">
        <v>22</v>
      </c>
      <c r="C17" s="875" t="s">
        <v>23</v>
      </c>
      <c r="D17" s="877" t="s">
        <v>16</v>
      </c>
      <c r="E17" s="878"/>
      <c r="F17" s="878"/>
      <c r="G17" s="879"/>
      <c r="H17" s="884" t="s">
        <v>17</v>
      </c>
      <c r="I17" s="884" t="s">
        <v>25</v>
      </c>
      <c r="J17" s="874" t="s">
        <v>168</v>
      </c>
      <c r="K17" s="18"/>
    </row>
    <row r="18" spans="1:17" x14ac:dyDescent="0.25">
      <c r="A18" s="883"/>
      <c r="B18" s="883"/>
      <c r="C18" s="883"/>
      <c r="D18" s="875" t="s">
        <v>6</v>
      </c>
      <c r="E18" s="877" t="s">
        <v>1</v>
      </c>
      <c r="F18" s="878"/>
      <c r="G18" s="879"/>
      <c r="H18" s="885"/>
      <c r="I18" s="885"/>
      <c r="J18" s="874"/>
      <c r="K18" s="21"/>
    </row>
    <row r="19" spans="1:17" ht="93" x14ac:dyDescent="0.25">
      <c r="A19" s="876"/>
      <c r="B19" s="876"/>
      <c r="C19" s="876"/>
      <c r="D19" s="876"/>
      <c r="E19" s="167" t="s">
        <v>18</v>
      </c>
      <c r="F19" s="167" t="s">
        <v>26</v>
      </c>
      <c r="G19" s="167" t="s">
        <v>19</v>
      </c>
      <c r="H19" s="886"/>
      <c r="I19" s="886"/>
      <c r="J19" s="874"/>
      <c r="K19" s="180"/>
    </row>
    <row r="20" spans="1:17" x14ac:dyDescent="0.25">
      <c r="A20" s="113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80"/>
    </row>
    <row r="21" spans="1:17" x14ac:dyDescent="0.25">
      <c r="A21" s="167" t="s">
        <v>89</v>
      </c>
      <c r="B21" s="10"/>
      <c r="C21" s="165"/>
      <c r="D21" s="165">
        <f>F21+G21+E21</f>
        <v>0</v>
      </c>
      <c r="E21" s="165"/>
      <c r="F21" s="165"/>
      <c r="G21" s="165">
        <f>ROUND((J21-K21)/12,2)</f>
        <v>0</v>
      </c>
      <c r="H21" s="165">
        <v>0</v>
      </c>
      <c r="I21" s="165"/>
      <c r="J21" s="5"/>
      <c r="K21" s="183">
        <f>ROUND((E21+F21)*12,2)</f>
        <v>0</v>
      </c>
      <c r="M21" s="75"/>
      <c r="N21" s="181"/>
      <c r="O21" s="185"/>
    </row>
    <row r="22" spans="1:17" s="78" customFormat="1" x14ac:dyDescent="0.25">
      <c r="A22" s="144"/>
      <c r="B22" s="145" t="s">
        <v>20</v>
      </c>
      <c r="C22" s="146">
        <f>SUM(C21:C21)</f>
        <v>0</v>
      </c>
      <c r="D22" s="146">
        <f>SUM(D21:D21)</f>
        <v>0</v>
      </c>
      <c r="E22" s="144" t="s">
        <v>21</v>
      </c>
      <c r="F22" s="144" t="s">
        <v>21</v>
      </c>
      <c r="G22" s="144" t="s">
        <v>21</v>
      </c>
      <c r="H22" s="144" t="s">
        <v>21</v>
      </c>
      <c r="I22" s="144" t="s">
        <v>21</v>
      </c>
      <c r="J22" s="146">
        <f>SUM(J21:J21)</f>
        <v>0</v>
      </c>
      <c r="K22" s="182"/>
      <c r="M22" s="75"/>
      <c r="N22" s="181"/>
      <c r="O22" s="185"/>
      <c r="P22" s="184"/>
      <c r="Q22" s="188"/>
    </row>
    <row r="23" spans="1:17" x14ac:dyDescent="0.25">
      <c r="K23" s="114"/>
    </row>
    <row r="24" spans="1:17" x14ac:dyDescent="0.25">
      <c r="A24" s="868" t="s">
        <v>124</v>
      </c>
      <c r="B24" s="868"/>
      <c r="C24" s="868"/>
      <c r="D24" s="868"/>
      <c r="E24" s="868"/>
      <c r="F24" s="868"/>
      <c r="G24" s="868"/>
      <c r="H24" s="868"/>
      <c r="I24" s="868"/>
      <c r="J24" s="868"/>
      <c r="K24" s="115"/>
    </row>
    <row r="25" spans="1:17" x14ac:dyDescent="0.25">
      <c r="A25" s="174"/>
      <c r="B25" s="174"/>
      <c r="C25" s="174"/>
      <c r="D25" s="174"/>
      <c r="E25" s="174"/>
      <c r="F25" s="174"/>
      <c r="G25" s="174"/>
      <c r="H25" s="174"/>
      <c r="I25" s="850" t="s">
        <v>172</v>
      </c>
      <c r="J25" s="850"/>
    </row>
    <row r="26" spans="1:17" ht="56.25" x14ac:dyDescent="0.25">
      <c r="A26" s="14" t="s">
        <v>24</v>
      </c>
      <c r="B26" s="14" t="s">
        <v>14</v>
      </c>
      <c r="C26" s="167" t="s">
        <v>132</v>
      </c>
      <c r="D26" s="167" t="s">
        <v>133</v>
      </c>
      <c r="E26" s="167" t="s">
        <v>134</v>
      </c>
      <c r="G26" s="174"/>
      <c r="H26" s="174"/>
      <c r="I26" s="133" t="s">
        <v>115</v>
      </c>
      <c r="J26" s="133" t="s">
        <v>173</v>
      </c>
      <c r="K26" s="120"/>
    </row>
    <row r="27" spans="1:17" x14ac:dyDescent="0.25">
      <c r="A27" s="91">
        <v>1</v>
      </c>
      <c r="B27" s="91">
        <v>2</v>
      </c>
      <c r="C27" s="113">
        <v>3</v>
      </c>
      <c r="D27" s="113">
        <v>4</v>
      </c>
      <c r="E27" s="113">
        <v>5</v>
      </c>
      <c r="G27" s="174"/>
      <c r="H27" s="174"/>
      <c r="I27" s="134"/>
      <c r="J27" s="133"/>
    </row>
    <row r="28" spans="1:17" ht="139.5" x14ac:dyDescent="0.25">
      <c r="A28" s="84">
        <v>1</v>
      </c>
      <c r="B28" s="90" t="s">
        <v>123</v>
      </c>
      <c r="C28" s="165"/>
      <c r="D28" s="77">
        <v>12</v>
      </c>
      <c r="E28" s="85"/>
      <c r="G28" s="86"/>
      <c r="H28" s="87"/>
      <c r="I28" s="138"/>
      <c r="J28" s="138"/>
    </row>
    <row r="29" spans="1:17" x14ac:dyDescent="0.25">
      <c r="A29" s="84">
        <v>2</v>
      </c>
      <c r="B29" s="90" t="s">
        <v>160</v>
      </c>
      <c r="C29" s="165"/>
      <c r="D29" s="77"/>
      <c r="E29" s="85"/>
      <c r="G29" s="86"/>
      <c r="H29" s="87"/>
      <c r="I29" s="138"/>
      <c r="J29" s="138"/>
    </row>
    <row r="30" spans="1:17" x14ac:dyDescent="0.25">
      <c r="A30" s="147"/>
      <c r="B30" s="145" t="s">
        <v>20</v>
      </c>
      <c r="C30" s="148"/>
      <c r="D30" s="149"/>
      <c r="E30" s="146">
        <f>E29+E28</f>
        <v>0</v>
      </c>
      <c r="G30" s="174"/>
      <c r="H30" s="174"/>
      <c r="I30" s="135">
        <f>SUM(I28:I29)</f>
        <v>0</v>
      </c>
      <c r="J30" s="135">
        <f>SUM(J28:J29)</f>
        <v>0</v>
      </c>
    </row>
    <row r="32" spans="1:17" x14ac:dyDescent="0.25">
      <c r="A32" s="880" t="s">
        <v>190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7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7" x14ac:dyDescent="0.25">
      <c r="A34" s="865" t="s">
        <v>121</v>
      </c>
      <c r="B34" s="865"/>
      <c r="C34" s="865"/>
      <c r="D34" s="865"/>
      <c r="E34" s="865"/>
      <c r="F34" s="865"/>
      <c r="G34" s="865"/>
      <c r="H34" s="865"/>
      <c r="I34" s="865"/>
      <c r="J34" s="865"/>
      <c r="K34" s="125"/>
    </row>
    <row r="35" spans="1:17" x14ac:dyDescent="0.25">
      <c r="A35" s="163"/>
      <c r="B35" s="24"/>
      <c r="C35" s="163"/>
      <c r="D35" s="163"/>
      <c r="E35" s="163"/>
      <c r="F35" s="163"/>
      <c r="I35" s="850" t="s">
        <v>172</v>
      </c>
      <c r="J35" s="850"/>
      <c r="K35" s="111"/>
    </row>
    <row r="36" spans="1:17" ht="69.75" x14ac:dyDescent="0.25">
      <c r="A36" s="167" t="s">
        <v>24</v>
      </c>
      <c r="B36" s="167" t="s">
        <v>14</v>
      </c>
      <c r="C36" s="167" t="s">
        <v>40</v>
      </c>
      <c r="D36" s="167" t="s">
        <v>38</v>
      </c>
      <c r="E36" s="167" t="s">
        <v>39</v>
      </c>
      <c r="F36" s="167" t="s">
        <v>80</v>
      </c>
      <c r="I36" s="133" t="s">
        <v>115</v>
      </c>
      <c r="J36" s="133" t="s">
        <v>173</v>
      </c>
      <c r="K36" s="122"/>
      <c r="O36" s="106"/>
    </row>
    <row r="37" spans="1:17" x14ac:dyDescent="0.25">
      <c r="A37" s="113">
        <v>1</v>
      </c>
      <c r="B37" s="113">
        <v>2</v>
      </c>
      <c r="C37" s="113">
        <v>3</v>
      </c>
      <c r="D37" s="113">
        <v>4</v>
      </c>
      <c r="E37" s="113">
        <v>5</v>
      </c>
      <c r="F37" s="113">
        <v>6</v>
      </c>
      <c r="G37" s="78"/>
      <c r="H37" s="78"/>
      <c r="I37" s="136"/>
      <c r="J37" s="136"/>
      <c r="O37" s="106"/>
    </row>
    <row r="38" spans="1:17" ht="69.75" x14ac:dyDescent="0.25">
      <c r="A38" s="167">
        <v>1</v>
      </c>
      <c r="B38" s="10" t="s">
        <v>28</v>
      </c>
      <c r="C38" s="167" t="s">
        <v>21</v>
      </c>
      <c r="D38" s="167" t="s">
        <v>21</v>
      </c>
      <c r="E38" s="167" t="s">
        <v>21</v>
      </c>
      <c r="F38" s="5">
        <f>F40</f>
        <v>0</v>
      </c>
      <c r="I38" s="137">
        <f>I40</f>
        <v>0</v>
      </c>
      <c r="J38" s="137">
        <f>J40</f>
        <v>0</v>
      </c>
      <c r="O38" s="106"/>
    </row>
    <row r="39" spans="1:17" s="78" customFormat="1" x14ac:dyDescent="0.25">
      <c r="A39" s="873" t="s">
        <v>29</v>
      </c>
      <c r="B39" s="10" t="s">
        <v>1</v>
      </c>
      <c r="C39" s="167"/>
      <c r="D39" s="167"/>
      <c r="E39" s="167"/>
      <c r="F39" s="5"/>
      <c r="G39" s="67"/>
      <c r="H39" s="67"/>
      <c r="I39" s="137"/>
      <c r="J39" s="137"/>
      <c r="K39" s="79"/>
      <c r="O39" s="186"/>
      <c r="P39" s="188"/>
      <c r="Q39" s="188"/>
    </row>
    <row r="40" spans="1:17" ht="69.75" x14ac:dyDescent="0.25">
      <c r="A40" s="873"/>
      <c r="B40" s="10" t="s">
        <v>30</v>
      </c>
      <c r="C40" s="167" t="e">
        <f>F40/E40/D40</f>
        <v>#DIV/0!</v>
      </c>
      <c r="D40" s="167"/>
      <c r="E40" s="167"/>
      <c r="F40" s="5"/>
      <c r="I40" s="143"/>
      <c r="J40" s="143"/>
      <c r="O40" s="106"/>
    </row>
    <row r="41" spans="1:17" ht="69.75" x14ac:dyDescent="0.25">
      <c r="A41" s="167">
        <v>2</v>
      </c>
      <c r="B41" s="10" t="s">
        <v>34</v>
      </c>
      <c r="C41" s="167" t="s">
        <v>21</v>
      </c>
      <c r="D41" s="167" t="s">
        <v>21</v>
      </c>
      <c r="E41" s="167" t="s">
        <v>21</v>
      </c>
      <c r="F41" s="5">
        <f>F43</f>
        <v>0</v>
      </c>
      <c r="I41" s="137">
        <f>I43</f>
        <v>0</v>
      </c>
      <c r="J41" s="137">
        <f>J43</f>
        <v>0</v>
      </c>
      <c r="O41" s="106"/>
    </row>
    <row r="42" spans="1:17" x14ac:dyDescent="0.25">
      <c r="A42" s="873" t="s">
        <v>35</v>
      </c>
      <c r="B42" s="10" t="s">
        <v>1</v>
      </c>
      <c r="C42" s="167"/>
      <c r="D42" s="167"/>
      <c r="E42" s="167"/>
      <c r="F42" s="5"/>
      <c r="I42" s="137"/>
      <c r="J42" s="137"/>
      <c r="O42" s="106"/>
    </row>
    <row r="43" spans="1:17" ht="69.75" x14ac:dyDescent="0.25">
      <c r="A43" s="873"/>
      <c r="B43" s="10" t="s">
        <v>30</v>
      </c>
      <c r="C43" s="167" t="e">
        <f t="shared" ref="C43" si="0">F43/E43/D43</f>
        <v>#DIV/0!</v>
      </c>
      <c r="D43" s="167"/>
      <c r="E43" s="167"/>
      <c r="F43" s="5"/>
      <c r="I43" s="143"/>
      <c r="J43" s="143"/>
      <c r="O43" s="106"/>
    </row>
    <row r="44" spans="1:17" x14ac:dyDescent="0.25">
      <c r="A44" s="147"/>
      <c r="B44" s="145" t="s">
        <v>20</v>
      </c>
      <c r="C44" s="144" t="s">
        <v>21</v>
      </c>
      <c r="D44" s="144" t="s">
        <v>21</v>
      </c>
      <c r="E44" s="144" t="s">
        <v>21</v>
      </c>
      <c r="F44" s="146">
        <f>F41+F38</f>
        <v>0</v>
      </c>
      <c r="I44" s="137">
        <f>I38+I41</f>
        <v>0</v>
      </c>
      <c r="J44" s="137">
        <f>J38+J41</f>
        <v>0</v>
      </c>
      <c r="O44" s="106"/>
    </row>
    <row r="45" spans="1:17" x14ac:dyDescent="0.25">
      <c r="A45" s="17"/>
      <c r="B45" s="11"/>
      <c r="C45" s="17"/>
      <c r="D45" s="17"/>
      <c r="E45" s="17"/>
      <c r="F45" s="17"/>
      <c r="G45" s="121"/>
      <c r="O45" s="106"/>
    </row>
    <row r="46" spans="1:17" x14ac:dyDescent="0.25">
      <c r="A46" s="865" t="s">
        <v>118</v>
      </c>
      <c r="B46" s="865"/>
      <c r="C46" s="865"/>
      <c r="D46" s="865"/>
      <c r="E46" s="865"/>
      <c r="F46" s="865"/>
      <c r="G46" s="865"/>
      <c r="H46" s="865"/>
      <c r="I46" s="865"/>
      <c r="J46" s="865"/>
      <c r="O46" s="106"/>
    </row>
    <row r="47" spans="1:17" x14ac:dyDescent="0.25">
      <c r="A47" s="163"/>
      <c r="B47" s="24"/>
      <c r="C47" s="163"/>
      <c r="D47" s="163"/>
      <c r="E47" s="163"/>
      <c r="F47" s="163"/>
      <c r="I47" s="850" t="s">
        <v>172</v>
      </c>
      <c r="J47" s="850"/>
      <c r="O47" s="106"/>
    </row>
    <row r="48" spans="1:17" ht="69.75" x14ac:dyDescent="0.25">
      <c r="A48" s="167" t="s">
        <v>24</v>
      </c>
      <c r="B48" s="167" t="s">
        <v>14</v>
      </c>
      <c r="C48" s="167" t="s">
        <v>163</v>
      </c>
      <c r="D48" s="167" t="s">
        <v>38</v>
      </c>
      <c r="E48" s="167" t="s">
        <v>39</v>
      </c>
      <c r="F48" s="167" t="s">
        <v>80</v>
      </c>
      <c r="I48" s="133" t="s">
        <v>115</v>
      </c>
      <c r="J48" s="133" t="s">
        <v>173</v>
      </c>
      <c r="K48" s="122"/>
      <c r="O48" s="106"/>
    </row>
    <row r="49" spans="1:17" x14ac:dyDescent="0.25">
      <c r="A49" s="112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8"/>
      <c r="H49" s="8"/>
      <c r="I49" s="136"/>
      <c r="J49" s="136"/>
      <c r="O49" s="106"/>
    </row>
    <row r="50" spans="1:17" ht="69.75" x14ac:dyDescent="0.25">
      <c r="A50" s="167">
        <v>1</v>
      </c>
      <c r="B50" s="10" t="s">
        <v>28</v>
      </c>
      <c r="C50" s="167" t="s">
        <v>21</v>
      </c>
      <c r="D50" s="167" t="s">
        <v>21</v>
      </c>
      <c r="E50" s="167" t="s">
        <v>21</v>
      </c>
      <c r="F50" s="5">
        <f>F52+F54+F53+F55</f>
        <v>0</v>
      </c>
      <c r="I50" s="137">
        <f>I52+I53+I54+I55</f>
        <v>0</v>
      </c>
      <c r="J50" s="137">
        <f>J52+J53+J54+J55</f>
        <v>0</v>
      </c>
      <c r="O50" s="106"/>
    </row>
    <row r="51" spans="1:17" s="8" customFormat="1" x14ac:dyDescent="0.25">
      <c r="A51" s="167"/>
      <c r="B51" s="10" t="s">
        <v>1</v>
      </c>
      <c r="C51" s="167"/>
      <c r="D51" s="167"/>
      <c r="E51" s="167"/>
      <c r="F51" s="5"/>
      <c r="G51" s="67"/>
      <c r="H51" s="67"/>
      <c r="I51" s="137"/>
      <c r="J51" s="137"/>
      <c r="K51" s="80"/>
      <c r="O51" s="187"/>
      <c r="P51" s="192"/>
      <c r="Q51" s="192"/>
    </row>
    <row r="52" spans="1:17" ht="46.5" x14ac:dyDescent="0.25">
      <c r="A52" s="167" t="s">
        <v>29</v>
      </c>
      <c r="B52" s="10" t="s">
        <v>32</v>
      </c>
      <c r="C52" s="167" t="e">
        <f t="shared" ref="C52:C53" si="1">F52/E52/D52</f>
        <v>#DIV/0!</v>
      </c>
      <c r="D52" s="167"/>
      <c r="E52" s="167"/>
      <c r="F52" s="5"/>
      <c r="I52" s="143"/>
      <c r="J52" s="143"/>
      <c r="O52" s="106"/>
    </row>
    <row r="53" spans="1:17" ht="46.5" x14ac:dyDescent="0.25">
      <c r="A53" s="167" t="s">
        <v>31</v>
      </c>
      <c r="B53" s="10" t="s">
        <v>33</v>
      </c>
      <c r="C53" s="167" t="e">
        <f t="shared" si="1"/>
        <v>#DIV/0!</v>
      </c>
      <c r="D53" s="167"/>
      <c r="E53" s="167"/>
      <c r="F53" s="5"/>
      <c r="I53" s="143"/>
      <c r="J53" s="143"/>
      <c r="O53" s="106"/>
    </row>
    <row r="54" spans="1:17" x14ac:dyDescent="0.25">
      <c r="A54" s="167"/>
      <c r="B54" s="10"/>
      <c r="C54" s="167"/>
      <c r="D54" s="167"/>
      <c r="E54" s="167"/>
      <c r="F54" s="5"/>
      <c r="I54" s="143"/>
      <c r="J54" s="143"/>
      <c r="O54" s="106"/>
    </row>
    <row r="55" spans="1:17" x14ac:dyDescent="0.25">
      <c r="A55" s="167"/>
      <c r="B55" s="10"/>
      <c r="C55" s="167"/>
      <c r="D55" s="167"/>
      <c r="E55" s="167"/>
      <c r="F55" s="5"/>
      <c r="I55" s="143"/>
      <c r="J55" s="143"/>
      <c r="O55" s="106"/>
    </row>
    <row r="56" spans="1:17" ht="69.75" x14ac:dyDescent="0.25">
      <c r="A56" s="167">
        <v>2</v>
      </c>
      <c r="B56" s="10" t="s">
        <v>34</v>
      </c>
      <c r="C56" s="167" t="s">
        <v>21</v>
      </c>
      <c r="D56" s="167" t="s">
        <v>21</v>
      </c>
      <c r="E56" s="167" t="s">
        <v>21</v>
      </c>
      <c r="F56" s="5">
        <f>F58+F60+F59+F61</f>
        <v>0</v>
      </c>
      <c r="I56" s="137">
        <f>I58+I59+I60+I61</f>
        <v>0</v>
      </c>
      <c r="J56" s="137">
        <f>J58+J59+J60+J61</f>
        <v>0</v>
      </c>
      <c r="O56" s="106"/>
    </row>
    <row r="57" spans="1:17" x14ac:dyDescent="0.25">
      <c r="A57" s="167"/>
      <c r="B57" s="10" t="s">
        <v>1</v>
      </c>
      <c r="C57" s="167"/>
      <c r="D57" s="167"/>
      <c r="E57" s="167"/>
      <c r="F57" s="5"/>
      <c r="I57" s="137"/>
      <c r="J57" s="137"/>
      <c r="O57" s="106"/>
    </row>
    <row r="58" spans="1:17" ht="46.5" x14ac:dyDescent="0.25">
      <c r="A58" s="167" t="s">
        <v>35</v>
      </c>
      <c r="B58" s="10" t="s">
        <v>32</v>
      </c>
      <c r="C58" s="167" t="e">
        <f t="shared" ref="C58:C59" si="2">F58/E58/D58</f>
        <v>#DIV/0!</v>
      </c>
      <c r="D58" s="167"/>
      <c r="E58" s="167"/>
      <c r="F58" s="5"/>
      <c r="I58" s="143"/>
      <c r="J58" s="143"/>
      <c r="O58" s="106"/>
    </row>
    <row r="59" spans="1:17" ht="46.5" x14ac:dyDescent="0.25">
      <c r="A59" s="167" t="s">
        <v>36</v>
      </c>
      <c r="B59" s="10" t="s">
        <v>33</v>
      </c>
      <c r="C59" s="167" t="e">
        <f t="shared" si="2"/>
        <v>#DIV/0!</v>
      </c>
      <c r="D59" s="167"/>
      <c r="E59" s="167"/>
      <c r="F59" s="5"/>
      <c r="I59" s="143"/>
      <c r="J59" s="143"/>
      <c r="O59" s="106"/>
    </row>
    <row r="60" spans="1:17" x14ac:dyDescent="0.25">
      <c r="A60" s="167"/>
      <c r="B60" s="10"/>
      <c r="C60" s="167"/>
      <c r="D60" s="167"/>
      <c r="E60" s="167"/>
      <c r="F60" s="5"/>
      <c r="I60" s="143"/>
      <c r="J60" s="143"/>
      <c r="O60" s="106"/>
    </row>
    <row r="61" spans="1:17" x14ac:dyDescent="0.25">
      <c r="A61" s="167"/>
      <c r="B61" s="10"/>
      <c r="C61" s="167"/>
      <c r="D61" s="167"/>
      <c r="E61" s="167"/>
      <c r="F61" s="5"/>
      <c r="I61" s="143"/>
      <c r="J61" s="143"/>
      <c r="O61" s="106"/>
    </row>
    <row r="62" spans="1:17" x14ac:dyDescent="0.25">
      <c r="A62" s="147"/>
      <c r="B62" s="145" t="s">
        <v>20</v>
      </c>
      <c r="C62" s="144" t="s">
        <v>21</v>
      </c>
      <c r="D62" s="144" t="s">
        <v>21</v>
      </c>
      <c r="E62" s="144" t="s">
        <v>21</v>
      </c>
      <c r="F62" s="146">
        <f>F56+F50</f>
        <v>0</v>
      </c>
      <c r="I62" s="137">
        <f>I50+I56</f>
        <v>0</v>
      </c>
      <c r="J62" s="137">
        <f>J50+J56</f>
        <v>0</v>
      </c>
      <c r="O62" s="106"/>
    </row>
    <row r="63" spans="1:17" x14ac:dyDescent="0.25">
      <c r="A63" s="17"/>
      <c r="B63" s="11"/>
      <c r="C63" s="17"/>
      <c r="D63" s="17"/>
      <c r="E63" s="17"/>
      <c r="F63" s="17"/>
      <c r="O63" s="106"/>
    </row>
    <row r="64" spans="1:17" x14ac:dyDescent="0.25">
      <c r="A64" s="865" t="s">
        <v>119</v>
      </c>
      <c r="B64" s="865"/>
      <c r="C64" s="865"/>
      <c r="D64" s="865"/>
      <c r="E64" s="865"/>
      <c r="F64" s="865"/>
      <c r="G64" s="865"/>
      <c r="H64" s="865"/>
      <c r="I64" s="865"/>
      <c r="J64" s="865"/>
      <c r="O64" s="106"/>
    </row>
    <row r="65" spans="1:17" x14ac:dyDescent="0.25">
      <c r="A65" s="163"/>
      <c r="B65" s="24"/>
      <c r="C65" s="163"/>
      <c r="D65" s="163"/>
      <c r="E65" s="163"/>
      <c r="F65" s="163"/>
      <c r="I65" s="850" t="s">
        <v>172</v>
      </c>
      <c r="J65" s="850"/>
      <c r="O65" s="106"/>
    </row>
    <row r="66" spans="1:17" ht="93" x14ac:dyDescent="0.25">
      <c r="A66" s="167" t="s">
        <v>24</v>
      </c>
      <c r="B66" s="167" t="s">
        <v>14</v>
      </c>
      <c r="C66" s="167" t="s">
        <v>43</v>
      </c>
      <c r="D66" s="167" t="s">
        <v>41</v>
      </c>
      <c r="E66" s="167" t="s">
        <v>44</v>
      </c>
      <c r="F66" s="167" t="s">
        <v>42</v>
      </c>
      <c r="I66" s="133" t="s">
        <v>115</v>
      </c>
      <c r="J66" s="133" t="s">
        <v>173</v>
      </c>
      <c r="K66" s="122"/>
      <c r="O66" s="106"/>
    </row>
    <row r="67" spans="1:17" x14ac:dyDescent="0.25">
      <c r="A67" s="113">
        <v>1</v>
      </c>
      <c r="B67" s="113">
        <v>2</v>
      </c>
      <c r="C67" s="113">
        <v>3</v>
      </c>
      <c r="D67" s="113">
        <v>4</v>
      </c>
      <c r="E67" s="113">
        <v>5</v>
      </c>
      <c r="F67" s="113">
        <v>6</v>
      </c>
      <c r="G67" s="78"/>
      <c r="H67" s="78"/>
      <c r="I67" s="136"/>
      <c r="J67" s="136"/>
      <c r="O67" s="106"/>
    </row>
    <row r="68" spans="1:17" x14ac:dyDescent="0.25">
      <c r="A68" s="167">
        <v>1</v>
      </c>
      <c r="B68" s="10" t="s">
        <v>45</v>
      </c>
      <c r="C68" s="167"/>
      <c r="D68" s="167"/>
      <c r="E68" s="167">
        <v>50</v>
      </c>
      <c r="F68" s="5">
        <f>E68*D68*C68</f>
        <v>0</v>
      </c>
      <c r="I68" s="138"/>
      <c r="J68" s="138"/>
      <c r="O68" s="106"/>
    </row>
    <row r="69" spans="1:17" s="78" customFormat="1" x14ac:dyDescent="0.25">
      <c r="A69" s="147"/>
      <c r="B69" s="145" t="s">
        <v>20</v>
      </c>
      <c r="C69" s="144" t="s">
        <v>21</v>
      </c>
      <c r="D69" s="144" t="s">
        <v>21</v>
      </c>
      <c r="E69" s="144" t="s">
        <v>21</v>
      </c>
      <c r="F69" s="146">
        <f>F68</f>
        <v>0</v>
      </c>
      <c r="G69" s="67"/>
      <c r="H69" s="67"/>
      <c r="I69" s="135">
        <f>I68</f>
        <v>0</v>
      </c>
      <c r="J69" s="135">
        <f>J68</f>
        <v>0</v>
      </c>
      <c r="K69" s="79"/>
      <c r="O69" s="186"/>
      <c r="P69" s="188"/>
      <c r="Q69" s="188"/>
    </row>
    <row r="70" spans="1:17" x14ac:dyDescent="0.25">
      <c r="O70" s="106"/>
    </row>
    <row r="71" spans="1:17" ht="60" customHeight="1" x14ac:dyDescent="0.25">
      <c r="A71" s="871" t="s">
        <v>189</v>
      </c>
      <c r="B71" s="871"/>
      <c r="C71" s="871"/>
      <c r="D71" s="871"/>
      <c r="E71" s="871"/>
      <c r="F71" s="871"/>
      <c r="G71" s="871"/>
      <c r="H71" s="871"/>
      <c r="I71" s="871"/>
      <c r="J71" s="871"/>
      <c r="O71" s="106"/>
    </row>
    <row r="72" spans="1:17" x14ac:dyDescent="0.25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7" x14ac:dyDescent="0.25">
      <c r="A73" s="861" t="s">
        <v>118</v>
      </c>
      <c r="B73" s="861"/>
      <c r="C73" s="861"/>
      <c r="D73" s="861"/>
      <c r="E73" s="861"/>
      <c r="F73" s="861"/>
      <c r="G73" s="861"/>
      <c r="H73" s="861"/>
      <c r="I73" s="861"/>
      <c r="J73" s="861"/>
      <c r="K73" s="124"/>
    </row>
    <row r="74" spans="1:17" x14ac:dyDescent="0.25">
      <c r="A74" s="862"/>
      <c r="B74" s="862"/>
      <c r="C74" s="862"/>
      <c r="D74" s="862"/>
      <c r="E74" s="862"/>
      <c r="F74" s="17"/>
      <c r="I74" s="850" t="s">
        <v>172</v>
      </c>
      <c r="J74" s="850"/>
      <c r="K74" s="170"/>
    </row>
    <row r="75" spans="1:17" ht="56.25" x14ac:dyDescent="0.25">
      <c r="A75" s="167" t="s">
        <v>15</v>
      </c>
      <c r="B75" s="167" t="s">
        <v>14</v>
      </c>
      <c r="C75" s="167" t="s">
        <v>27</v>
      </c>
      <c r="D75" s="167" t="s">
        <v>75</v>
      </c>
      <c r="E75" s="167" t="s">
        <v>76</v>
      </c>
      <c r="I75" s="133" t="s">
        <v>115</v>
      </c>
      <c r="J75" s="133" t="s">
        <v>173</v>
      </c>
      <c r="K75" s="81"/>
    </row>
    <row r="76" spans="1:17" x14ac:dyDescent="0.25">
      <c r="A76" s="113">
        <v>1</v>
      </c>
      <c r="B76" s="113">
        <v>2</v>
      </c>
      <c r="C76" s="113">
        <v>3</v>
      </c>
      <c r="D76" s="113">
        <v>4</v>
      </c>
      <c r="E76" s="113">
        <v>5</v>
      </c>
      <c r="F76" s="78"/>
      <c r="G76" s="78"/>
      <c r="H76" s="78"/>
      <c r="I76" s="136"/>
      <c r="J76" s="136"/>
    </row>
    <row r="77" spans="1:17" ht="139.5" x14ac:dyDescent="0.25">
      <c r="A77" s="167">
        <v>1</v>
      </c>
      <c r="B77" s="10" t="s">
        <v>105</v>
      </c>
      <c r="C77" s="167"/>
      <c r="D77" s="165" t="e">
        <f>E77/C77</f>
        <v>#DIV/0!</v>
      </c>
      <c r="E77" s="165"/>
      <c r="I77" s="138"/>
      <c r="J77" s="138"/>
    </row>
    <row r="78" spans="1:17" s="78" customFormat="1" x14ac:dyDescent="0.25">
      <c r="A78" s="144"/>
      <c r="B78" s="145" t="s">
        <v>20</v>
      </c>
      <c r="C78" s="144"/>
      <c r="D78" s="144" t="s">
        <v>21</v>
      </c>
      <c r="E78" s="146">
        <f>E77</f>
        <v>0</v>
      </c>
      <c r="F78" s="67"/>
      <c r="G78" s="67"/>
      <c r="H78" s="67"/>
      <c r="I78" s="135">
        <f>I77</f>
        <v>0</v>
      </c>
      <c r="J78" s="135">
        <f>J77</f>
        <v>0</v>
      </c>
      <c r="K78" s="79"/>
      <c r="O78" s="188"/>
      <c r="P78" s="188"/>
      <c r="Q78" s="188"/>
    </row>
    <row r="80" spans="1:17" ht="48.75" customHeight="1" x14ac:dyDescent="0.25">
      <c r="A80" s="871" t="s">
        <v>188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7" x14ac:dyDescent="0.25">
      <c r="A81" s="17"/>
      <c r="B81" s="11"/>
      <c r="C81" s="17"/>
      <c r="D81" s="17"/>
      <c r="E81" s="17"/>
      <c r="F81" s="17"/>
    </row>
    <row r="82" spans="1:17" x14ac:dyDescent="0.25">
      <c r="A82" s="861" t="s">
        <v>122</v>
      </c>
      <c r="B82" s="861"/>
      <c r="C82" s="861"/>
      <c r="D82" s="861"/>
      <c r="E82" s="861"/>
      <c r="F82" s="861"/>
      <c r="G82" s="861"/>
      <c r="H82" s="861"/>
      <c r="I82" s="861"/>
      <c r="J82" s="861"/>
      <c r="K82" s="124"/>
    </row>
    <row r="83" spans="1:17" x14ac:dyDescent="0.25">
      <c r="A83" s="23"/>
      <c r="B83" s="11"/>
      <c r="C83" s="17"/>
      <c r="D83" s="17"/>
      <c r="E83" s="17"/>
      <c r="F83" s="17"/>
      <c r="I83" s="850" t="s">
        <v>172</v>
      </c>
      <c r="J83" s="850"/>
    </row>
    <row r="84" spans="1:17" ht="93" x14ac:dyDescent="0.25">
      <c r="A84" s="167" t="s">
        <v>24</v>
      </c>
      <c r="B84" s="167" t="s">
        <v>46</v>
      </c>
      <c r="C84" s="167" t="s">
        <v>53</v>
      </c>
      <c r="D84" s="167" t="s">
        <v>54</v>
      </c>
      <c r="F84" s="17"/>
      <c r="I84" s="133" t="s">
        <v>115</v>
      </c>
      <c r="J84" s="133" t="s">
        <v>173</v>
      </c>
    </row>
    <row r="85" spans="1:17" x14ac:dyDescent="0.25">
      <c r="A85" s="113">
        <v>1</v>
      </c>
      <c r="B85" s="113">
        <v>2</v>
      </c>
      <c r="C85" s="113">
        <v>3</v>
      </c>
      <c r="D85" s="113">
        <v>4</v>
      </c>
      <c r="E85" s="78"/>
      <c r="F85" s="1"/>
      <c r="G85" s="78"/>
      <c r="H85" s="78"/>
      <c r="I85" s="133"/>
      <c r="J85" s="133"/>
    </row>
    <row r="86" spans="1:17" ht="45" x14ac:dyDescent="0.25">
      <c r="A86" s="171">
        <v>1</v>
      </c>
      <c r="B86" s="26" t="s">
        <v>47</v>
      </c>
      <c r="C86" s="171" t="s">
        <v>21</v>
      </c>
      <c r="D86" s="5">
        <f>D87</f>
        <v>0</v>
      </c>
      <c r="F86" s="17"/>
      <c r="I86" s="138">
        <f>I87</f>
        <v>0</v>
      </c>
      <c r="J86" s="138">
        <f>J87</f>
        <v>0</v>
      </c>
    </row>
    <row r="87" spans="1:17" s="78" customFormat="1" x14ac:dyDescent="0.25">
      <c r="A87" s="167" t="s">
        <v>29</v>
      </c>
      <c r="B87" s="10" t="s">
        <v>48</v>
      </c>
      <c r="C87" s="165">
        <f>J22+E28</f>
        <v>0</v>
      </c>
      <c r="D87" s="165"/>
      <c r="E87" s="67"/>
      <c r="F87" s="17"/>
      <c r="G87" s="67"/>
      <c r="H87" s="67"/>
      <c r="I87" s="138"/>
      <c r="J87" s="138"/>
      <c r="K87" s="74">
        <f>C87*0.22</f>
        <v>0</v>
      </c>
      <c r="L87" s="872" t="s">
        <v>114</v>
      </c>
      <c r="O87" s="188"/>
      <c r="P87" s="188"/>
      <c r="Q87" s="188"/>
    </row>
    <row r="88" spans="1:17" ht="45" x14ac:dyDescent="0.25">
      <c r="A88" s="171">
        <v>2</v>
      </c>
      <c r="B88" s="26" t="s">
        <v>49</v>
      </c>
      <c r="C88" s="171" t="s">
        <v>21</v>
      </c>
      <c r="D88" s="5">
        <f>D90+D91</f>
        <v>0</v>
      </c>
      <c r="F88" s="17"/>
      <c r="I88" s="138">
        <f>I90+I91+I92</f>
        <v>0</v>
      </c>
      <c r="J88" s="138">
        <f>J90+J91+J92</f>
        <v>0</v>
      </c>
      <c r="K88" s="74"/>
      <c r="L88" s="872"/>
    </row>
    <row r="89" spans="1:17" x14ac:dyDescent="0.25">
      <c r="A89" s="873" t="s">
        <v>35</v>
      </c>
      <c r="B89" s="10" t="s">
        <v>1</v>
      </c>
      <c r="C89" s="167"/>
      <c r="D89" s="165"/>
      <c r="F89" s="17"/>
      <c r="I89" s="138"/>
      <c r="J89" s="138"/>
      <c r="K89" s="74"/>
      <c r="L89" s="872"/>
      <c r="N89" s="27"/>
      <c r="O89" s="27"/>
      <c r="P89" s="27"/>
      <c r="Q89" s="27"/>
    </row>
    <row r="90" spans="1:17" ht="69.75" x14ac:dyDescent="0.25">
      <c r="A90" s="873"/>
      <c r="B90" s="10" t="s">
        <v>50</v>
      </c>
      <c r="C90" s="7">
        <f>C87</f>
        <v>0</v>
      </c>
      <c r="D90" s="165"/>
      <c r="F90" s="17"/>
      <c r="I90" s="138"/>
      <c r="J90" s="138"/>
      <c r="K90" s="74">
        <f>C90*0.029</f>
        <v>0</v>
      </c>
      <c r="L90" s="872"/>
      <c r="N90" s="27"/>
      <c r="O90" s="27"/>
      <c r="P90" s="27"/>
      <c r="Q90" s="27"/>
    </row>
    <row r="91" spans="1:17" ht="69.75" x14ac:dyDescent="0.25">
      <c r="A91" s="167" t="s">
        <v>37</v>
      </c>
      <c r="B91" s="10" t="s">
        <v>51</v>
      </c>
      <c r="C91" s="165">
        <f>C87</f>
        <v>0</v>
      </c>
      <c r="D91" s="165"/>
      <c r="F91" s="17"/>
      <c r="I91" s="138"/>
      <c r="J91" s="138"/>
      <c r="K91" s="74">
        <f>C91*0.002</f>
        <v>0</v>
      </c>
      <c r="L91" s="872"/>
      <c r="N91" s="27"/>
      <c r="O91" s="27"/>
      <c r="P91" s="27"/>
      <c r="Q91" s="27"/>
    </row>
    <row r="92" spans="1:17" ht="67.5" x14ac:dyDescent="0.25">
      <c r="A92" s="171">
        <v>3</v>
      </c>
      <c r="B92" s="26" t="s">
        <v>52</v>
      </c>
      <c r="C92" s="165">
        <f>C87</f>
        <v>0</v>
      </c>
      <c r="D92" s="165"/>
      <c r="F92" s="17"/>
      <c r="I92" s="138"/>
      <c r="J92" s="138"/>
      <c r="K92" s="74">
        <f>C92*0.051</f>
        <v>0</v>
      </c>
      <c r="L92" s="872"/>
      <c r="N92" s="27"/>
      <c r="O92" s="27"/>
      <c r="P92" s="27"/>
      <c r="Q92" s="27"/>
    </row>
    <row r="93" spans="1:17" x14ac:dyDescent="0.25">
      <c r="A93" s="171">
        <v>4</v>
      </c>
      <c r="B93" s="26" t="s">
        <v>106</v>
      </c>
      <c r="C93" s="165"/>
      <c r="D93" s="165"/>
      <c r="F93" s="17"/>
      <c r="I93" s="138"/>
      <c r="J93" s="138"/>
      <c r="N93" s="27"/>
      <c r="O93" s="27"/>
      <c r="P93" s="27"/>
      <c r="Q93" s="27"/>
    </row>
    <row r="94" spans="1:17" x14ac:dyDescent="0.25">
      <c r="A94" s="144"/>
      <c r="B94" s="145" t="s">
        <v>20</v>
      </c>
      <c r="C94" s="144" t="s">
        <v>21</v>
      </c>
      <c r="D94" s="146">
        <f>D92+D88+D86+D93</f>
        <v>0</v>
      </c>
      <c r="F94" s="17"/>
      <c r="I94" s="135">
        <f>I93+I92+I88+I86</f>
        <v>0</v>
      </c>
      <c r="J94" s="135">
        <f>J93+J92+J88+J86</f>
        <v>0</v>
      </c>
      <c r="N94" s="27"/>
      <c r="O94" s="27"/>
      <c r="P94" s="27"/>
      <c r="Q94" s="27"/>
    </row>
    <row r="96" spans="1:17" ht="48.75" customHeight="1" x14ac:dyDescent="0.25">
      <c r="A96" s="869" t="s">
        <v>187</v>
      </c>
      <c r="B96" s="869"/>
      <c r="C96" s="869"/>
      <c r="D96" s="869"/>
      <c r="E96" s="869"/>
      <c r="F96" s="869"/>
      <c r="G96" s="869"/>
      <c r="H96" s="869"/>
      <c r="I96" s="869"/>
      <c r="J96" s="869"/>
    </row>
    <row r="98" spans="1:20" x14ac:dyDescent="0.25">
      <c r="A98" s="868" t="s">
        <v>162</v>
      </c>
      <c r="B98" s="868"/>
      <c r="C98" s="868"/>
      <c r="D98" s="868"/>
      <c r="E98" s="868"/>
      <c r="F98" s="868"/>
      <c r="G98" s="868"/>
      <c r="H98" s="868"/>
      <c r="I98" s="868"/>
      <c r="J98" s="868"/>
      <c r="K98" s="126"/>
    </row>
    <row r="99" spans="1:20" x14ac:dyDescent="0.25">
      <c r="A99" s="174"/>
      <c r="B99" s="174"/>
      <c r="C99" s="174"/>
      <c r="D99" s="174"/>
      <c r="E99" s="174"/>
      <c r="F99" s="174"/>
      <c r="G99" s="174"/>
      <c r="H99" s="174"/>
      <c r="I99" s="850" t="s">
        <v>172</v>
      </c>
      <c r="J99" s="850"/>
    </row>
    <row r="100" spans="1:20" ht="56.25" x14ac:dyDescent="0.25">
      <c r="A100" s="14" t="s">
        <v>24</v>
      </c>
      <c r="B100" s="14" t="s">
        <v>14</v>
      </c>
      <c r="C100" s="167" t="s">
        <v>132</v>
      </c>
      <c r="D100" s="167" t="s">
        <v>133</v>
      </c>
      <c r="E100" s="167" t="s">
        <v>109</v>
      </c>
      <c r="G100" s="174"/>
      <c r="H100" s="174"/>
      <c r="I100" s="133" t="s">
        <v>115</v>
      </c>
      <c r="J100" s="133" t="s">
        <v>173</v>
      </c>
      <c r="K100" s="120"/>
    </row>
    <row r="101" spans="1:20" x14ac:dyDescent="0.25">
      <c r="A101" s="91">
        <v>1</v>
      </c>
      <c r="B101" s="91">
        <v>2</v>
      </c>
      <c r="C101" s="113">
        <v>3</v>
      </c>
      <c r="D101" s="113">
        <v>4</v>
      </c>
      <c r="E101" s="113">
        <v>5</v>
      </c>
      <c r="G101" s="174"/>
      <c r="H101" s="174"/>
      <c r="I101" s="138"/>
      <c r="J101" s="138"/>
    </row>
    <row r="102" spans="1:20" ht="69.75" x14ac:dyDescent="0.25">
      <c r="A102" s="84">
        <v>1</v>
      </c>
      <c r="B102" s="101" t="s">
        <v>166</v>
      </c>
      <c r="C102" s="165"/>
      <c r="D102" s="77" t="e">
        <f>E102/C102*100</f>
        <v>#DIV/0!</v>
      </c>
      <c r="E102" s="85"/>
      <c r="G102" s="86"/>
      <c r="H102" s="87"/>
      <c r="I102" s="138"/>
      <c r="J102" s="138"/>
    </row>
    <row r="103" spans="1:20" ht="93" x14ac:dyDescent="0.25">
      <c r="A103" s="84">
        <v>2</v>
      </c>
      <c r="B103" s="101" t="s">
        <v>164</v>
      </c>
      <c r="C103" s="165"/>
      <c r="D103" s="77" t="e">
        <f>E103/C103*100</f>
        <v>#DIV/0!</v>
      </c>
      <c r="E103" s="85"/>
      <c r="G103" s="86"/>
      <c r="H103" s="87"/>
      <c r="I103" s="138"/>
      <c r="J103" s="138"/>
    </row>
    <row r="104" spans="1:20" ht="75" customHeight="1" x14ac:dyDescent="0.25">
      <c r="A104" s="84">
        <v>3</v>
      </c>
      <c r="B104" s="101" t="s">
        <v>165</v>
      </c>
      <c r="C104" s="165"/>
      <c r="D104" s="77" t="e">
        <f>E104/C104*100</f>
        <v>#DIV/0!</v>
      </c>
      <c r="E104" s="85"/>
      <c r="G104" s="86"/>
      <c r="H104" s="87"/>
      <c r="I104" s="138"/>
      <c r="J104" s="138"/>
    </row>
    <row r="105" spans="1:20" x14ac:dyDescent="0.25">
      <c r="A105" s="147"/>
      <c r="B105" s="145" t="s">
        <v>20</v>
      </c>
      <c r="C105" s="148"/>
      <c r="D105" s="149"/>
      <c r="E105" s="146">
        <f>E102</f>
        <v>0</v>
      </c>
      <c r="G105" s="174"/>
      <c r="H105" s="174"/>
      <c r="I105" s="135">
        <f>I102</f>
        <v>0</v>
      </c>
      <c r="J105" s="135">
        <f>J102</f>
        <v>0</v>
      </c>
    </row>
    <row r="107" spans="1:20" x14ac:dyDescent="0.25">
      <c r="A107" s="869" t="s">
        <v>186</v>
      </c>
      <c r="B107" s="869"/>
      <c r="C107" s="869"/>
      <c r="D107" s="869"/>
      <c r="E107" s="869"/>
      <c r="F107" s="869"/>
      <c r="G107" s="869"/>
      <c r="H107" s="869"/>
      <c r="I107" s="869"/>
      <c r="J107" s="869"/>
    </row>
    <row r="109" spans="1:20" x14ac:dyDescent="0.25">
      <c r="A109" s="861" t="s">
        <v>131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126"/>
    </row>
    <row r="110" spans="1:20" x14ac:dyDescent="0.35">
      <c r="A110" s="870"/>
      <c r="B110" s="870"/>
      <c r="C110" s="870"/>
      <c r="D110" s="870"/>
      <c r="E110" s="870"/>
      <c r="F110" s="17"/>
      <c r="G110" s="12"/>
      <c r="H110" s="12"/>
      <c r="I110" s="850" t="s">
        <v>172</v>
      </c>
      <c r="J110" s="850"/>
    </row>
    <row r="111" spans="1:20" s="12" customFormat="1" ht="69.75" x14ac:dyDescent="0.35">
      <c r="A111" s="167" t="s">
        <v>24</v>
      </c>
      <c r="B111" s="167" t="s">
        <v>14</v>
      </c>
      <c r="C111" s="167" t="s">
        <v>58</v>
      </c>
      <c r="D111" s="167" t="s">
        <v>55</v>
      </c>
      <c r="E111" s="167" t="s">
        <v>7</v>
      </c>
      <c r="I111" s="133" t="s">
        <v>115</v>
      </c>
      <c r="J111" s="133" t="s">
        <v>173</v>
      </c>
      <c r="K111" s="81"/>
      <c r="L111" s="36"/>
      <c r="M111" s="36"/>
      <c r="O111" s="189"/>
      <c r="P111" s="196"/>
      <c r="Q111" s="196"/>
      <c r="R111" s="92"/>
      <c r="S111" s="92"/>
      <c r="T111" s="92"/>
    </row>
    <row r="112" spans="1:20" s="12" customFormat="1" x14ac:dyDescent="0.35">
      <c r="A112" s="113">
        <v>1</v>
      </c>
      <c r="B112" s="113">
        <v>2</v>
      </c>
      <c r="C112" s="113">
        <v>3</v>
      </c>
      <c r="D112" s="113">
        <v>4</v>
      </c>
      <c r="E112" s="113">
        <v>5</v>
      </c>
      <c r="F112" s="97"/>
      <c r="G112" s="97"/>
      <c r="H112" s="97"/>
      <c r="I112" s="138"/>
      <c r="J112" s="138"/>
      <c r="K112" s="16"/>
      <c r="L112" s="36"/>
      <c r="M112" s="36"/>
      <c r="O112" s="189"/>
      <c r="P112" s="196"/>
      <c r="Q112" s="196"/>
      <c r="R112" s="92"/>
      <c r="S112" s="92"/>
      <c r="T112" s="92"/>
    </row>
    <row r="113" spans="1:20" s="12" customFormat="1" x14ac:dyDescent="0.35">
      <c r="A113" s="167">
        <v>1</v>
      </c>
      <c r="B113" s="10" t="s">
        <v>56</v>
      </c>
      <c r="C113" s="94">
        <f>C115</f>
        <v>0</v>
      </c>
      <c r="D113" s="14">
        <f>D115</f>
        <v>1.5</v>
      </c>
      <c r="E113" s="94">
        <f>E115</f>
        <v>0</v>
      </c>
      <c r="I113" s="138">
        <f>I115</f>
        <v>0</v>
      </c>
      <c r="J113" s="138">
        <f>J115</f>
        <v>0</v>
      </c>
      <c r="K113" s="16"/>
      <c r="L113" s="36"/>
      <c r="M113" s="36"/>
      <c r="O113" s="189"/>
      <c r="P113" s="196"/>
      <c r="Q113" s="196"/>
      <c r="R113" s="92"/>
      <c r="S113" s="92"/>
      <c r="T113" s="92"/>
    </row>
    <row r="114" spans="1:20" s="97" customFormat="1" x14ac:dyDescent="0.35">
      <c r="A114" s="167"/>
      <c r="B114" s="10" t="s">
        <v>57</v>
      </c>
      <c r="C114" s="165"/>
      <c r="D114" s="167"/>
      <c r="E114" s="165"/>
      <c r="F114" s="12"/>
      <c r="G114" s="12"/>
      <c r="H114" s="12"/>
      <c r="I114" s="138"/>
      <c r="J114" s="138"/>
      <c r="K114" s="98"/>
      <c r="L114" s="99"/>
      <c r="M114" s="99"/>
      <c r="O114" s="190"/>
      <c r="P114" s="197"/>
      <c r="Q114" s="197"/>
      <c r="R114" s="100"/>
      <c r="S114" s="100"/>
      <c r="T114" s="100"/>
    </row>
    <row r="115" spans="1:20" s="12" customFormat="1" x14ac:dyDescent="0.35">
      <c r="A115" s="167"/>
      <c r="B115" s="10" t="s">
        <v>130</v>
      </c>
      <c r="C115" s="165"/>
      <c r="D115" s="167">
        <v>1.5</v>
      </c>
      <c r="E115" s="165"/>
      <c r="I115" s="138"/>
      <c r="J115" s="138"/>
      <c r="K115" s="16" t="s">
        <v>193</v>
      </c>
      <c r="L115" s="36"/>
      <c r="M115" s="36"/>
      <c r="O115" s="189"/>
      <c r="P115" s="196"/>
      <c r="Q115" s="196"/>
      <c r="R115" s="92"/>
      <c r="S115" s="92"/>
      <c r="T115" s="92"/>
    </row>
    <row r="116" spans="1:20" s="12" customFormat="1" x14ac:dyDescent="0.35">
      <c r="A116" s="144"/>
      <c r="B116" s="145" t="s">
        <v>20</v>
      </c>
      <c r="C116" s="144" t="s">
        <v>21</v>
      </c>
      <c r="D116" s="144" t="s">
        <v>21</v>
      </c>
      <c r="E116" s="146">
        <f>E113</f>
        <v>0</v>
      </c>
      <c r="I116" s="135">
        <f>I113</f>
        <v>0</v>
      </c>
      <c r="J116" s="135">
        <f>J113</f>
        <v>0</v>
      </c>
      <c r="K116" s="16"/>
      <c r="L116" s="36"/>
      <c r="M116" s="36"/>
      <c r="O116" s="189"/>
      <c r="P116" s="196"/>
      <c r="Q116" s="196"/>
      <c r="R116" s="92"/>
      <c r="S116" s="92"/>
      <c r="T116" s="92"/>
    </row>
    <row r="117" spans="1:20" s="12" customFormat="1" x14ac:dyDescent="0.35">
      <c r="A117" s="28"/>
      <c r="B117" s="29"/>
      <c r="C117" s="28"/>
      <c r="D117" s="28"/>
      <c r="E117" s="17"/>
      <c r="F117" s="17"/>
      <c r="K117" s="16"/>
      <c r="L117" s="36"/>
      <c r="M117" s="36"/>
      <c r="O117" s="189"/>
      <c r="P117" s="196"/>
      <c r="Q117" s="196"/>
      <c r="R117" s="92"/>
      <c r="S117" s="92"/>
      <c r="T117" s="92"/>
    </row>
    <row r="118" spans="1:20" s="12" customFormat="1" x14ac:dyDescent="0.35">
      <c r="A118" s="28"/>
      <c r="B118" s="29"/>
      <c r="C118" s="28"/>
      <c r="D118" s="28"/>
      <c r="E118" s="17"/>
      <c r="F118" s="17"/>
      <c r="K118" s="16"/>
      <c r="L118" s="36"/>
      <c r="M118" s="36"/>
      <c r="O118" s="189"/>
      <c r="P118" s="196"/>
      <c r="Q118" s="196"/>
      <c r="R118" s="92"/>
      <c r="S118" s="92"/>
      <c r="T118" s="92"/>
    </row>
    <row r="119" spans="1:20" s="12" customFormat="1" x14ac:dyDescent="0.35">
      <c r="A119" s="28"/>
      <c r="B119" s="29"/>
      <c r="C119" s="28"/>
      <c r="D119" s="28"/>
      <c r="E119" s="17"/>
      <c r="F119" s="17"/>
      <c r="I119" s="850" t="s">
        <v>172</v>
      </c>
      <c r="J119" s="850"/>
      <c r="K119" s="16"/>
      <c r="L119" s="36"/>
      <c r="M119" s="36"/>
      <c r="O119" s="189"/>
      <c r="P119" s="196"/>
      <c r="Q119" s="196"/>
      <c r="R119" s="92"/>
      <c r="S119" s="92"/>
      <c r="T119" s="92"/>
    </row>
    <row r="120" spans="1:20" s="12" customFormat="1" ht="116.25" x14ac:dyDescent="0.35">
      <c r="A120" s="168" t="s">
        <v>24</v>
      </c>
      <c r="B120" s="167" t="s">
        <v>14</v>
      </c>
      <c r="C120" s="168" t="s">
        <v>125</v>
      </c>
      <c r="D120" s="167" t="s">
        <v>55</v>
      </c>
      <c r="E120" s="167" t="s">
        <v>161</v>
      </c>
      <c r="I120" s="133" t="s">
        <v>115</v>
      </c>
      <c r="J120" s="133" t="s">
        <v>173</v>
      </c>
      <c r="K120" s="16"/>
      <c r="L120" s="36"/>
      <c r="M120" s="36"/>
      <c r="O120" s="189"/>
      <c r="P120" s="196"/>
      <c r="Q120" s="196"/>
      <c r="R120" s="92"/>
      <c r="S120" s="92"/>
      <c r="T120" s="92"/>
    </row>
    <row r="121" spans="1:20" s="12" customFormat="1" x14ac:dyDescent="0.35">
      <c r="A121" s="113">
        <v>1</v>
      </c>
      <c r="B121" s="113">
        <v>2</v>
      </c>
      <c r="C121" s="113">
        <v>3</v>
      </c>
      <c r="D121" s="113">
        <v>4</v>
      </c>
      <c r="E121" s="113">
        <v>5</v>
      </c>
      <c r="F121" s="97"/>
      <c r="G121" s="97"/>
      <c r="H121" s="97"/>
      <c r="I121" s="134"/>
      <c r="J121" s="134"/>
      <c r="K121" s="16"/>
      <c r="L121" s="36"/>
      <c r="M121" s="36"/>
      <c r="O121" s="189"/>
      <c r="P121" s="196"/>
      <c r="Q121" s="196"/>
      <c r="R121" s="92"/>
      <c r="S121" s="92"/>
      <c r="T121" s="92"/>
    </row>
    <row r="122" spans="1:20" s="12" customFormat="1" x14ac:dyDescent="0.35">
      <c r="A122" s="13">
        <v>1</v>
      </c>
      <c r="B122" s="95" t="s">
        <v>126</v>
      </c>
      <c r="C122" s="165" t="s">
        <v>12</v>
      </c>
      <c r="D122" s="165" t="s">
        <v>12</v>
      </c>
      <c r="E122" s="165">
        <f>E126</f>
        <v>0</v>
      </c>
      <c r="I122" s="135">
        <f>I123</f>
        <v>0</v>
      </c>
      <c r="J122" s="135">
        <f>J123</f>
        <v>0</v>
      </c>
      <c r="K122" s="16"/>
      <c r="L122" s="36"/>
      <c r="M122" s="36"/>
      <c r="O122" s="189"/>
      <c r="P122" s="196"/>
      <c r="Q122" s="196"/>
      <c r="R122" s="92"/>
      <c r="S122" s="92"/>
      <c r="T122" s="92"/>
    </row>
    <row r="123" spans="1:20" s="97" customFormat="1" ht="46.5" x14ac:dyDescent="0.35">
      <c r="A123" s="165"/>
      <c r="B123" s="95" t="s">
        <v>127</v>
      </c>
      <c r="C123" s="165">
        <f>C126</f>
        <v>0</v>
      </c>
      <c r="D123" s="165">
        <f>D126</f>
        <v>2.2000000000000002</v>
      </c>
      <c r="E123" s="165">
        <f>E126</f>
        <v>0</v>
      </c>
      <c r="F123" s="12"/>
      <c r="G123" s="12"/>
      <c r="H123" s="12"/>
      <c r="I123" s="135">
        <f>I126</f>
        <v>0</v>
      </c>
      <c r="J123" s="135">
        <f>J126</f>
        <v>0</v>
      </c>
      <c r="K123" s="98"/>
      <c r="L123" s="99"/>
      <c r="M123" s="99"/>
      <c r="O123" s="190"/>
      <c r="P123" s="197"/>
      <c r="Q123" s="197"/>
      <c r="R123" s="100"/>
      <c r="S123" s="100"/>
      <c r="T123" s="100"/>
    </row>
    <row r="124" spans="1:20" s="12" customFormat="1" x14ac:dyDescent="0.35">
      <c r="A124" s="867"/>
      <c r="B124" s="95" t="s">
        <v>116</v>
      </c>
      <c r="C124" s="867"/>
      <c r="D124" s="867"/>
      <c r="E124" s="867"/>
      <c r="I124" s="138"/>
      <c r="J124" s="138"/>
      <c r="K124" s="16"/>
      <c r="L124" s="36"/>
      <c r="M124" s="36"/>
      <c r="O124" s="189"/>
      <c r="P124" s="196"/>
      <c r="Q124" s="196"/>
      <c r="R124" s="92"/>
      <c r="S124" s="92"/>
      <c r="T124" s="92"/>
    </row>
    <row r="125" spans="1:20" s="12" customFormat="1" x14ac:dyDescent="0.35">
      <c r="A125" s="867"/>
      <c r="B125" s="95" t="s">
        <v>128</v>
      </c>
      <c r="C125" s="867"/>
      <c r="D125" s="867"/>
      <c r="E125" s="867"/>
      <c r="I125" s="138"/>
      <c r="J125" s="138"/>
      <c r="K125" s="16"/>
      <c r="L125" s="36"/>
      <c r="M125" s="36"/>
      <c r="O125" s="189"/>
      <c r="P125" s="196"/>
      <c r="Q125" s="196"/>
      <c r="R125" s="92"/>
      <c r="S125" s="92"/>
      <c r="T125" s="92"/>
    </row>
    <row r="126" spans="1:20" s="12" customFormat="1" x14ac:dyDescent="0.35">
      <c r="A126" s="165"/>
      <c r="B126" s="95" t="s">
        <v>129</v>
      </c>
      <c r="C126" s="165">
        <f>E126/D126*100</f>
        <v>0</v>
      </c>
      <c r="D126" s="165">
        <v>2.2000000000000002</v>
      </c>
      <c r="E126" s="165"/>
      <c r="I126" s="138"/>
      <c r="J126" s="138"/>
      <c r="K126" s="16"/>
      <c r="L126" s="36"/>
      <c r="M126" s="36"/>
      <c r="O126" s="189"/>
      <c r="P126" s="196"/>
      <c r="Q126" s="196"/>
      <c r="R126" s="92"/>
      <c r="S126" s="92"/>
      <c r="T126" s="92"/>
    </row>
    <row r="127" spans="1:20" s="12" customFormat="1" hidden="1" x14ac:dyDescent="0.35">
      <c r="A127" s="867"/>
      <c r="B127" s="165" t="s">
        <v>116</v>
      </c>
      <c r="C127" s="867"/>
      <c r="D127" s="867"/>
      <c r="E127" s="867"/>
      <c r="I127" s="139"/>
      <c r="J127" s="139"/>
      <c r="K127" s="16"/>
      <c r="L127" s="36"/>
      <c r="M127" s="36"/>
      <c r="O127" s="189"/>
      <c r="P127" s="196"/>
      <c r="Q127" s="196"/>
      <c r="R127" s="92"/>
      <c r="S127" s="92"/>
      <c r="T127" s="92"/>
    </row>
    <row r="128" spans="1:20" s="12" customFormat="1" hidden="1" x14ac:dyDescent="0.35">
      <c r="A128" s="867"/>
      <c r="B128" s="165" t="s">
        <v>128</v>
      </c>
      <c r="C128" s="867"/>
      <c r="D128" s="867"/>
      <c r="E128" s="867"/>
      <c r="I128" s="139"/>
      <c r="J128" s="139"/>
      <c r="K128" s="16"/>
      <c r="L128" s="36"/>
      <c r="M128" s="36"/>
      <c r="O128" s="189"/>
      <c r="P128" s="196"/>
      <c r="Q128" s="196"/>
      <c r="R128" s="92"/>
      <c r="S128" s="92"/>
      <c r="T128" s="92"/>
    </row>
    <row r="129" spans="1:20" s="12" customFormat="1" hidden="1" x14ac:dyDescent="0.35">
      <c r="A129" s="165"/>
      <c r="B129" s="165"/>
      <c r="C129" s="165"/>
      <c r="D129" s="165"/>
      <c r="E129" s="165"/>
      <c r="I129" s="139"/>
      <c r="J129" s="139"/>
      <c r="K129" s="16"/>
      <c r="L129" s="36"/>
      <c r="M129" s="36"/>
      <c r="O129" s="189"/>
      <c r="P129" s="196"/>
      <c r="Q129" s="196"/>
      <c r="R129" s="92"/>
      <c r="S129" s="92"/>
      <c r="T129" s="92"/>
    </row>
    <row r="130" spans="1:20" s="12" customFormat="1" hidden="1" x14ac:dyDescent="0.35">
      <c r="A130" s="165"/>
      <c r="B130" s="165"/>
      <c r="C130" s="165"/>
      <c r="D130" s="165"/>
      <c r="E130" s="165"/>
      <c r="I130" s="139"/>
      <c r="J130" s="139"/>
      <c r="K130" s="16"/>
      <c r="L130" s="36"/>
      <c r="M130" s="36"/>
      <c r="O130" s="189"/>
      <c r="P130" s="196"/>
      <c r="Q130" s="196"/>
      <c r="R130" s="92"/>
      <c r="S130" s="92"/>
      <c r="T130" s="92"/>
    </row>
    <row r="131" spans="1:20" s="12" customFormat="1" x14ac:dyDescent="0.35">
      <c r="A131" s="146"/>
      <c r="B131" s="146" t="s">
        <v>20</v>
      </c>
      <c r="C131" s="146"/>
      <c r="D131" s="146" t="s">
        <v>21</v>
      </c>
      <c r="E131" s="146">
        <f>E122</f>
        <v>0</v>
      </c>
      <c r="I131" s="135">
        <f>I122</f>
        <v>0</v>
      </c>
      <c r="J131" s="135">
        <f>J122</f>
        <v>0</v>
      </c>
      <c r="K131" s="16"/>
      <c r="L131" s="36"/>
      <c r="M131" s="36"/>
      <c r="O131" s="189"/>
      <c r="P131" s="196"/>
      <c r="Q131" s="196"/>
      <c r="R131" s="92"/>
      <c r="S131" s="92"/>
      <c r="T131" s="92"/>
    </row>
    <row r="132" spans="1:20" s="12" customFormat="1" x14ac:dyDescent="0.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16"/>
      <c r="L132" s="36"/>
      <c r="M132" s="36"/>
      <c r="O132" s="189"/>
      <c r="P132" s="196"/>
      <c r="Q132" s="196"/>
      <c r="R132" s="92"/>
      <c r="S132" s="92"/>
      <c r="T132" s="92"/>
    </row>
    <row r="133" spans="1:20" s="12" customFormat="1" ht="51" customHeight="1" x14ac:dyDescent="0.35">
      <c r="A133" s="863" t="s">
        <v>185</v>
      </c>
      <c r="B133" s="863"/>
      <c r="C133" s="863"/>
      <c r="D133" s="863"/>
      <c r="E133" s="863"/>
      <c r="F133" s="863"/>
      <c r="G133" s="863"/>
      <c r="H133" s="863"/>
      <c r="I133" s="863"/>
      <c r="J133" s="863"/>
      <c r="K133" s="16"/>
      <c r="L133" s="36"/>
      <c r="M133" s="36"/>
      <c r="O133" s="189"/>
      <c r="P133" s="196"/>
      <c r="Q133" s="196"/>
      <c r="R133" s="92"/>
      <c r="S133" s="92"/>
      <c r="T133" s="92"/>
    </row>
    <row r="134" spans="1:20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20" x14ac:dyDescent="0.25">
      <c r="A135" s="861" t="s">
        <v>131</v>
      </c>
      <c r="B135" s="861"/>
      <c r="C135" s="861"/>
      <c r="D135" s="861"/>
      <c r="E135" s="861"/>
      <c r="F135" s="861"/>
      <c r="G135" s="861"/>
      <c r="H135" s="861"/>
      <c r="I135" s="861"/>
      <c r="J135" s="861"/>
      <c r="K135" s="123"/>
    </row>
    <row r="136" spans="1:20" x14ac:dyDescent="0.25">
      <c r="I136" s="850" t="s">
        <v>172</v>
      </c>
      <c r="J136" s="850"/>
      <c r="K136" s="173"/>
    </row>
    <row r="137" spans="1:20" s="12" customFormat="1" ht="56.25" x14ac:dyDescent="0.35">
      <c r="A137" s="14" t="s">
        <v>24</v>
      </c>
      <c r="B137" s="14" t="s">
        <v>14</v>
      </c>
      <c r="C137" s="14" t="s">
        <v>81</v>
      </c>
      <c r="D137" s="67"/>
      <c r="E137" s="67"/>
      <c r="F137" s="67"/>
      <c r="G137" s="67"/>
      <c r="H137" s="67"/>
      <c r="I137" s="133" t="s">
        <v>115</v>
      </c>
      <c r="J137" s="133" t="s">
        <v>173</v>
      </c>
      <c r="K137" s="81"/>
      <c r="L137" s="36"/>
      <c r="M137" s="36"/>
      <c r="O137" s="189"/>
      <c r="P137" s="196"/>
      <c r="Q137" s="196"/>
      <c r="R137" s="92"/>
      <c r="S137" s="92"/>
      <c r="T137" s="92"/>
    </row>
    <row r="138" spans="1:20" x14ac:dyDescent="0.25">
      <c r="A138" s="91">
        <v>1</v>
      </c>
      <c r="B138" s="91">
        <v>2</v>
      </c>
      <c r="C138" s="91">
        <v>3</v>
      </c>
      <c r="D138" s="78"/>
      <c r="E138" s="78"/>
      <c r="F138" s="78"/>
      <c r="G138" s="78"/>
      <c r="H138" s="78"/>
      <c r="I138" s="140"/>
      <c r="J138" s="140"/>
    </row>
    <row r="139" spans="1:20" x14ac:dyDescent="0.25">
      <c r="A139" s="14">
        <v>1</v>
      </c>
      <c r="B139" s="101" t="s">
        <v>82</v>
      </c>
      <c r="C139" s="102">
        <f>C140+C141+C142+C143</f>
        <v>0</v>
      </c>
      <c r="I139" s="135">
        <f>I140+I141+I142+I143</f>
        <v>0</v>
      </c>
      <c r="J139" s="135">
        <f>J140+J141+J142+J143</f>
        <v>0</v>
      </c>
    </row>
    <row r="140" spans="1:20" s="78" customFormat="1" x14ac:dyDescent="0.25">
      <c r="A140" s="14"/>
      <c r="B140" s="101"/>
      <c r="C140" s="94"/>
      <c r="D140" s="67"/>
      <c r="E140" s="67"/>
      <c r="F140" s="67"/>
      <c r="G140" s="67"/>
      <c r="H140" s="67"/>
      <c r="I140" s="140"/>
      <c r="J140" s="140"/>
      <c r="K140" s="79"/>
      <c r="O140" s="188"/>
      <c r="P140" s="188"/>
      <c r="Q140" s="188"/>
    </row>
    <row r="141" spans="1:20" x14ac:dyDescent="0.25">
      <c r="A141" s="14"/>
      <c r="B141" s="101"/>
      <c r="C141" s="94"/>
      <c r="I141" s="140"/>
      <c r="J141" s="140"/>
    </row>
    <row r="142" spans="1:20" x14ac:dyDescent="0.25">
      <c r="A142" s="14"/>
      <c r="B142" s="101"/>
      <c r="C142" s="94"/>
      <c r="I142" s="140"/>
      <c r="J142" s="140"/>
    </row>
    <row r="143" spans="1:20" x14ac:dyDescent="0.25">
      <c r="A143" s="14"/>
      <c r="B143" s="101"/>
      <c r="C143" s="94"/>
      <c r="I143" s="140"/>
      <c r="J143" s="140"/>
    </row>
    <row r="144" spans="1:20" x14ac:dyDescent="0.25">
      <c r="A144" s="144"/>
      <c r="B144" s="145" t="s">
        <v>20</v>
      </c>
      <c r="C144" s="146">
        <f>C139</f>
        <v>0</v>
      </c>
      <c r="I144" s="135">
        <f>I139</f>
        <v>0</v>
      </c>
      <c r="J144" s="135">
        <f>J139</f>
        <v>0</v>
      </c>
    </row>
    <row r="146" spans="1:20" ht="36" customHeight="1" x14ac:dyDescent="0.25">
      <c r="A146" s="863" t="s">
        <v>184</v>
      </c>
      <c r="B146" s="863"/>
      <c r="C146" s="863"/>
      <c r="D146" s="863"/>
      <c r="E146" s="863"/>
      <c r="F146" s="863"/>
      <c r="G146" s="863"/>
      <c r="H146" s="863"/>
      <c r="I146" s="863"/>
      <c r="J146" s="863"/>
    </row>
    <row r="147" spans="1:20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20" x14ac:dyDescent="0.25">
      <c r="A148" s="861" t="s">
        <v>131</v>
      </c>
      <c r="B148" s="861"/>
      <c r="C148" s="861"/>
      <c r="D148" s="861"/>
      <c r="E148" s="861"/>
      <c r="F148" s="861"/>
      <c r="G148" s="861"/>
      <c r="H148" s="861"/>
      <c r="I148" s="861"/>
      <c r="J148" s="861"/>
      <c r="K148" s="123"/>
    </row>
    <row r="149" spans="1:20" x14ac:dyDescent="0.25">
      <c r="I149" s="850" t="s">
        <v>172</v>
      </c>
      <c r="J149" s="850"/>
      <c r="K149" s="173"/>
    </row>
    <row r="150" spans="1:20" s="12" customFormat="1" ht="56.25" x14ac:dyDescent="0.35">
      <c r="A150" s="14" t="s">
        <v>24</v>
      </c>
      <c r="B150" s="14" t="s">
        <v>14</v>
      </c>
      <c r="C150" s="14" t="s">
        <v>81</v>
      </c>
      <c r="D150" s="67"/>
      <c r="E150" s="67"/>
      <c r="F150" s="67"/>
      <c r="G150" s="67"/>
      <c r="H150" s="67"/>
      <c r="I150" s="133" t="s">
        <v>115</v>
      </c>
      <c r="J150" s="133" t="s">
        <v>173</v>
      </c>
      <c r="K150" s="81"/>
      <c r="L150" s="36"/>
      <c r="M150" s="36"/>
      <c r="O150" s="189"/>
      <c r="P150" s="196"/>
      <c r="Q150" s="196"/>
      <c r="R150" s="92"/>
      <c r="S150" s="92"/>
      <c r="T150" s="92"/>
    </row>
    <row r="151" spans="1:20" x14ac:dyDescent="0.25">
      <c r="A151" s="91">
        <v>1</v>
      </c>
      <c r="B151" s="91">
        <v>2</v>
      </c>
      <c r="C151" s="91">
        <v>3</v>
      </c>
      <c r="D151" s="78"/>
      <c r="E151" s="78"/>
      <c r="F151" s="78"/>
      <c r="G151" s="78"/>
      <c r="H151" s="78"/>
      <c r="I151" s="140"/>
      <c r="J151" s="140"/>
    </row>
    <row r="152" spans="1:20" x14ac:dyDescent="0.25">
      <c r="A152" s="14">
        <v>1</v>
      </c>
      <c r="B152" s="101"/>
      <c r="C152" s="102"/>
      <c r="I152" s="138"/>
      <c r="J152" s="138"/>
    </row>
    <row r="153" spans="1:20" s="78" customFormat="1" x14ac:dyDescent="0.25">
      <c r="A153" s="14"/>
      <c r="B153" s="101"/>
      <c r="C153" s="94"/>
      <c r="D153" s="67"/>
      <c r="E153" s="67"/>
      <c r="F153" s="67"/>
      <c r="G153" s="67"/>
      <c r="H153" s="67"/>
      <c r="I153" s="140"/>
      <c r="J153" s="140"/>
      <c r="K153" s="79"/>
      <c r="O153" s="188"/>
      <c r="P153" s="188"/>
      <c r="Q153" s="188"/>
    </row>
    <row r="154" spans="1:20" x14ac:dyDescent="0.25">
      <c r="A154" s="14"/>
      <c r="B154" s="101"/>
      <c r="C154" s="94"/>
      <c r="I154" s="140"/>
      <c r="J154" s="140"/>
    </row>
    <row r="155" spans="1:20" x14ac:dyDescent="0.25">
      <c r="A155" s="14"/>
      <c r="B155" s="101"/>
      <c r="C155" s="94"/>
      <c r="I155" s="140"/>
      <c r="J155" s="140"/>
    </row>
    <row r="156" spans="1:20" x14ac:dyDescent="0.25">
      <c r="A156" s="14"/>
      <c r="B156" s="101"/>
      <c r="C156" s="94"/>
      <c r="I156" s="140"/>
      <c r="J156" s="140"/>
    </row>
    <row r="157" spans="1:20" x14ac:dyDescent="0.25">
      <c r="A157" s="144"/>
      <c r="B157" s="145" t="s">
        <v>20</v>
      </c>
      <c r="C157" s="146">
        <f>SUM(C152:C156)</f>
        <v>0</v>
      </c>
      <c r="I157" s="135">
        <f>SUM(I152:I156)</f>
        <v>0</v>
      </c>
      <c r="J157" s="135">
        <f>SUM(J152:J156)</f>
        <v>0</v>
      </c>
    </row>
    <row r="159" spans="1:20" x14ac:dyDescent="0.25">
      <c r="A159" s="861" t="s">
        <v>135</v>
      </c>
      <c r="B159" s="861"/>
      <c r="C159" s="861"/>
      <c r="D159" s="861"/>
      <c r="E159" s="861"/>
      <c r="F159" s="861"/>
      <c r="G159" s="861"/>
      <c r="H159" s="861"/>
      <c r="I159" s="861"/>
      <c r="J159" s="861"/>
    </row>
    <row r="160" spans="1:20" x14ac:dyDescent="0.25">
      <c r="I160" s="850" t="s">
        <v>172</v>
      </c>
      <c r="J160" s="850"/>
    </row>
    <row r="161" spans="1:20" s="12" customFormat="1" ht="56.25" x14ac:dyDescent="0.35">
      <c r="A161" s="14" t="s">
        <v>24</v>
      </c>
      <c r="B161" s="14" t="s">
        <v>14</v>
      </c>
      <c r="C161" s="14" t="s">
        <v>81</v>
      </c>
      <c r="D161" s="67"/>
      <c r="E161" s="67"/>
      <c r="F161" s="67"/>
      <c r="G161" s="67"/>
      <c r="H161" s="67"/>
      <c r="I161" s="133" t="s">
        <v>115</v>
      </c>
      <c r="J161" s="133" t="s">
        <v>173</v>
      </c>
      <c r="K161" s="81"/>
      <c r="L161" s="36"/>
      <c r="M161" s="36"/>
      <c r="O161" s="189"/>
      <c r="P161" s="196"/>
      <c r="Q161" s="196"/>
      <c r="R161" s="92"/>
      <c r="S161" s="92"/>
      <c r="T161" s="92"/>
    </row>
    <row r="162" spans="1:20" x14ac:dyDescent="0.25">
      <c r="A162" s="91">
        <v>1</v>
      </c>
      <c r="B162" s="91">
        <v>2</v>
      </c>
      <c r="C162" s="91">
        <v>3</v>
      </c>
      <c r="D162" s="78"/>
      <c r="E162" s="78"/>
      <c r="F162" s="78"/>
      <c r="G162" s="78"/>
      <c r="H162" s="78"/>
      <c r="I162" s="140"/>
      <c r="J162" s="140"/>
    </row>
    <row r="163" spans="1:20" x14ac:dyDescent="0.25">
      <c r="A163" s="14">
        <v>1</v>
      </c>
      <c r="B163" s="101"/>
      <c r="C163" s="102"/>
      <c r="I163" s="138"/>
      <c r="J163" s="138"/>
    </row>
    <row r="164" spans="1:20" s="78" customFormat="1" x14ac:dyDescent="0.25">
      <c r="A164" s="14"/>
      <c r="B164" s="101"/>
      <c r="C164" s="94"/>
      <c r="D164" s="67"/>
      <c r="E164" s="67"/>
      <c r="F164" s="67"/>
      <c r="G164" s="67"/>
      <c r="H164" s="67"/>
      <c r="I164" s="140"/>
      <c r="J164" s="140"/>
      <c r="K164" s="79"/>
      <c r="O164" s="188"/>
      <c r="P164" s="188"/>
      <c r="Q164" s="188"/>
    </row>
    <row r="165" spans="1:20" x14ac:dyDescent="0.25">
      <c r="A165" s="14"/>
      <c r="B165" s="101"/>
      <c r="C165" s="94"/>
      <c r="I165" s="140"/>
      <c r="J165" s="140"/>
    </row>
    <row r="166" spans="1:20" x14ac:dyDescent="0.25">
      <c r="A166" s="14"/>
      <c r="B166" s="101"/>
      <c r="C166" s="94"/>
      <c r="I166" s="140"/>
      <c r="J166" s="140"/>
    </row>
    <row r="167" spans="1:20" x14ac:dyDescent="0.25">
      <c r="A167" s="14"/>
      <c r="B167" s="101"/>
      <c r="C167" s="94"/>
      <c r="I167" s="140"/>
      <c r="J167" s="140"/>
    </row>
    <row r="168" spans="1:20" x14ac:dyDescent="0.25">
      <c r="A168" s="144"/>
      <c r="B168" s="145" t="s">
        <v>20</v>
      </c>
      <c r="C168" s="146">
        <f>SUM(C163:C167)</f>
        <v>0</v>
      </c>
      <c r="I168" s="135">
        <f>SUM(I163:I167)</f>
        <v>0</v>
      </c>
      <c r="J168" s="135">
        <f>SUM(J163:J167)</f>
        <v>0</v>
      </c>
    </row>
    <row r="170" spans="1:20" x14ac:dyDescent="0.25">
      <c r="A170" s="861" t="s">
        <v>136</v>
      </c>
      <c r="B170" s="861"/>
      <c r="C170" s="861"/>
      <c r="D170" s="861"/>
      <c r="E170" s="861"/>
      <c r="F170" s="861"/>
      <c r="G170" s="861"/>
      <c r="H170" s="861"/>
      <c r="I170" s="861"/>
      <c r="J170" s="861"/>
    </row>
    <row r="171" spans="1:20" x14ac:dyDescent="0.25">
      <c r="I171" s="850" t="s">
        <v>172</v>
      </c>
      <c r="J171" s="850"/>
    </row>
    <row r="172" spans="1:20" s="12" customFormat="1" ht="56.25" x14ac:dyDescent="0.35">
      <c r="A172" s="14" t="s">
        <v>24</v>
      </c>
      <c r="B172" s="14" t="s">
        <v>14</v>
      </c>
      <c r="C172" s="14" t="s">
        <v>81</v>
      </c>
      <c r="D172" s="67"/>
      <c r="E172" s="67"/>
      <c r="F172" s="67"/>
      <c r="G172" s="67"/>
      <c r="H172" s="67"/>
      <c r="I172" s="133" t="s">
        <v>115</v>
      </c>
      <c r="J172" s="133" t="s">
        <v>173</v>
      </c>
      <c r="K172" s="81"/>
      <c r="L172" s="36"/>
      <c r="M172" s="36"/>
      <c r="O172" s="189"/>
      <c r="P172" s="196"/>
      <c r="Q172" s="196"/>
      <c r="R172" s="92"/>
      <c r="S172" s="92"/>
      <c r="T172" s="92"/>
    </row>
    <row r="173" spans="1:20" x14ac:dyDescent="0.25">
      <c r="A173" s="91">
        <v>1</v>
      </c>
      <c r="B173" s="91">
        <v>2</v>
      </c>
      <c r="C173" s="91">
        <v>3</v>
      </c>
      <c r="D173" s="78"/>
      <c r="E173" s="78"/>
      <c r="F173" s="78"/>
      <c r="G173" s="78"/>
      <c r="H173" s="78"/>
      <c r="I173" s="140"/>
      <c r="J173" s="140"/>
    </row>
    <row r="174" spans="1:20" x14ac:dyDescent="0.25">
      <c r="A174" s="14">
        <v>1</v>
      </c>
      <c r="B174" s="101"/>
      <c r="C174" s="102"/>
      <c r="I174" s="138"/>
      <c r="J174" s="138"/>
    </row>
    <row r="175" spans="1:20" s="78" customFormat="1" x14ac:dyDescent="0.25">
      <c r="A175" s="14"/>
      <c r="B175" s="101"/>
      <c r="C175" s="94"/>
      <c r="D175" s="67"/>
      <c r="E175" s="67"/>
      <c r="F175" s="67"/>
      <c r="G175" s="67"/>
      <c r="H175" s="67"/>
      <c r="I175" s="140"/>
      <c r="J175" s="140"/>
      <c r="K175" s="79"/>
      <c r="O175" s="188"/>
      <c r="P175" s="188"/>
      <c r="Q175" s="188"/>
    </row>
    <row r="176" spans="1:20" x14ac:dyDescent="0.25">
      <c r="A176" s="14"/>
      <c r="B176" s="101"/>
      <c r="C176" s="94"/>
      <c r="I176" s="140"/>
      <c r="J176" s="140"/>
    </row>
    <row r="177" spans="1:20" x14ac:dyDescent="0.25">
      <c r="A177" s="14"/>
      <c r="B177" s="101"/>
      <c r="C177" s="94"/>
      <c r="I177" s="140"/>
      <c r="J177" s="140"/>
    </row>
    <row r="178" spans="1:20" x14ac:dyDescent="0.25">
      <c r="A178" s="14"/>
      <c r="B178" s="101"/>
      <c r="C178" s="94"/>
      <c r="I178" s="140"/>
      <c r="J178" s="140"/>
    </row>
    <row r="179" spans="1:20" x14ac:dyDescent="0.25">
      <c r="A179" s="144"/>
      <c r="B179" s="145" t="s">
        <v>20</v>
      </c>
      <c r="C179" s="146">
        <f>SUM(C174:C178)</f>
        <v>0</v>
      </c>
      <c r="I179" s="135">
        <f>SUM(I174:I178)</f>
        <v>0</v>
      </c>
      <c r="J179" s="135">
        <f>SUM(J174:J178)</f>
        <v>0</v>
      </c>
    </row>
    <row r="181" spans="1:20" x14ac:dyDescent="0.25">
      <c r="A181" s="861" t="s">
        <v>137</v>
      </c>
      <c r="B181" s="861"/>
      <c r="C181" s="861"/>
      <c r="D181" s="861"/>
      <c r="E181" s="861"/>
      <c r="F181" s="861"/>
      <c r="G181" s="861"/>
      <c r="H181" s="861"/>
      <c r="I181" s="861"/>
      <c r="J181" s="861"/>
    </row>
    <row r="182" spans="1:20" x14ac:dyDescent="0.25">
      <c r="I182" s="850" t="s">
        <v>172</v>
      </c>
      <c r="J182" s="850"/>
    </row>
    <row r="183" spans="1:20" s="12" customFormat="1" ht="56.25" x14ac:dyDescent="0.35">
      <c r="A183" s="14" t="s">
        <v>24</v>
      </c>
      <c r="B183" s="14" t="s">
        <v>14</v>
      </c>
      <c r="C183" s="14" t="s">
        <v>81</v>
      </c>
      <c r="D183" s="67"/>
      <c r="E183" s="67"/>
      <c r="F183" s="67"/>
      <c r="G183" s="67"/>
      <c r="H183" s="67"/>
      <c r="I183" s="133" t="s">
        <v>115</v>
      </c>
      <c r="J183" s="133" t="s">
        <v>173</v>
      </c>
      <c r="K183" s="81"/>
      <c r="L183" s="36"/>
      <c r="M183" s="36"/>
      <c r="O183" s="189"/>
      <c r="P183" s="196"/>
      <c r="Q183" s="196"/>
      <c r="R183" s="92"/>
      <c r="S183" s="92"/>
      <c r="T183" s="92"/>
    </row>
    <row r="184" spans="1:20" x14ac:dyDescent="0.25">
      <c r="A184" s="91">
        <v>1</v>
      </c>
      <c r="B184" s="91">
        <v>2</v>
      </c>
      <c r="C184" s="91">
        <v>3</v>
      </c>
      <c r="D184" s="78"/>
      <c r="E184" s="78"/>
      <c r="F184" s="78"/>
      <c r="G184" s="78"/>
      <c r="H184" s="78"/>
      <c r="I184" s="140"/>
      <c r="J184" s="140"/>
    </row>
    <row r="185" spans="1:20" x14ac:dyDescent="0.25">
      <c r="A185" s="14">
        <v>1</v>
      </c>
      <c r="B185" s="101"/>
      <c r="C185" s="102"/>
      <c r="I185" s="138"/>
      <c r="J185" s="138"/>
    </row>
    <row r="186" spans="1:20" s="78" customFormat="1" x14ac:dyDescent="0.25">
      <c r="A186" s="14"/>
      <c r="B186" s="101"/>
      <c r="C186" s="94"/>
      <c r="D186" s="67"/>
      <c r="E186" s="67"/>
      <c r="F186" s="67"/>
      <c r="G186" s="67"/>
      <c r="H186" s="67"/>
      <c r="I186" s="140"/>
      <c r="J186" s="140"/>
      <c r="K186" s="79"/>
      <c r="O186" s="188"/>
      <c r="P186" s="188"/>
      <c r="Q186" s="188"/>
    </row>
    <row r="187" spans="1:20" x14ac:dyDescent="0.25">
      <c r="A187" s="14"/>
      <c r="B187" s="101"/>
      <c r="C187" s="94"/>
      <c r="I187" s="140"/>
      <c r="J187" s="140"/>
    </row>
    <row r="188" spans="1:20" x14ac:dyDescent="0.25">
      <c r="A188" s="14"/>
      <c r="B188" s="101"/>
      <c r="C188" s="94"/>
      <c r="I188" s="140"/>
      <c r="J188" s="140"/>
    </row>
    <row r="189" spans="1:20" x14ac:dyDescent="0.25">
      <c r="A189" s="14"/>
      <c r="B189" s="101"/>
      <c r="C189" s="94"/>
      <c r="I189" s="140"/>
      <c r="J189" s="140"/>
    </row>
    <row r="190" spans="1:20" x14ac:dyDescent="0.25">
      <c r="A190" s="144"/>
      <c r="B190" s="145" t="s">
        <v>20</v>
      </c>
      <c r="C190" s="146">
        <f>SUM(C185:C189)</f>
        <v>0</v>
      </c>
      <c r="I190" s="135">
        <f>SUM(I185:I189)</f>
        <v>0</v>
      </c>
      <c r="J190" s="135">
        <f>SUM(J185:J189)</f>
        <v>0</v>
      </c>
    </row>
    <row r="193" spans="1:20" ht="55.5" customHeight="1" x14ac:dyDescent="0.25">
      <c r="A193" s="863" t="s">
        <v>183</v>
      </c>
      <c r="B193" s="863"/>
      <c r="C193" s="863"/>
      <c r="D193" s="863"/>
      <c r="E193" s="863"/>
      <c r="F193" s="863"/>
      <c r="G193" s="863"/>
      <c r="H193" s="863"/>
      <c r="I193" s="863"/>
      <c r="J193" s="863"/>
    </row>
    <row r="195" spans="1:20" x14ac:dyDescent="0.25">
      <c r="A195" s="861" t="s">
        <v>138</v>
      </c>
      <c r="B195" s="861"/>
      <c r="C195" s="861"/>
      <c r="D195" s="861"/>
      <c r="E195" s="861"/>
      <c r="F195" s="861"/>
      <c r="G195" s="861"/>
      <c r="H195" s="861"/>
      <c r="I195" s="861"/>
      <c r="J195" s="861"/>
      <c r="K195" s="123"/>
    </row>
    <row r="196" spans="1:20" x14ac:dyDescent="0.25">
      <c r="I196" s="850" t="s">
        <v>172</v>
      </c>
      <c r="J196" s="850"/>
    </row>
    <row r="197" spans="1:20" s="12" customFormat="1" ht="56.25" x14ac:dyDescent="0.35">
      <c r="A197" s="14" t="s">
        <v>24</v>
      </c>
      <c r="B197" s="14" t="s">
        <v>14</v>
      </c>
      <c r="C197" s="167" t="s">
        <v>132</v>
      </c>
      <c r="D197" s="167" t="s">
        <v>133</v>
      </c>
      <c r="E197" s="167" t="s">
        <v>134</v>
      </c>
      <c r="F197" s="67"/>
      <c r="G197" s="67"/>
      <c r="H197" s="67"/>
      <c r="I197" s="133" t="s">
        <v>115</v>
      </c>
      <c r="J197" s="133" t="s">
        <v>173</v>
      </c>
      <c r="K197" s="81"/>
      <c r="L197" s="36"/>
      <c r="M197" s="36"/>
      <c r="O197" s="189"/>
      <c r="P197" s="196"/>
      <c r="Q197" s="196"/>
      <c r="R197" s="92"/>
      <c r="S197" s="92"/>
      <c r="T197" s="92"/>
    </row>
    <row r="198" spans="1:20" x14ac:dyDescent="0.25">
      <c r="A198" s="91">
        <v>1</v>
      </c>
      <c r="B198" s="91">
        <v>2</v>
      </c>
      <c r="C198" s="113">
        <v>3</v>
      </c>
      <c r="D198" s="113">
        <v>4</v>
      </c>
      <c r="E198" s="113">
        <v>5</v>
      </c>
      <c r="F198" s="78"/>
      <c r="G198" s="78"/>
      <c r="H198" s="78"/>
      <c r="I198" s="138"/>
      <c r="J198" s="138"/>
    </row>
    <row r="199" spans="1:20" x14ac:dyDescent="0.25">
      <c r="A199" s="14">
        <v>1</v>
      </c>
      <c r="B199" s="101"/>
      <c r="C199" s="94"/>
      <c r="D199" s="14"/>
      <c r="E199" s="94"/>
      <c r="I199" s="138"/>
      <c r="J199" s="138"/>
    </row>
    <row r="200" spans="1:20" s="78" customFormat="1" x14ac:dyDescent="0.25">
      <c r="A200" s="14"/>
      <c r="B200" s="101"/>
      <c r="C200" s="165"/>
      <c r="D200" s="167"/>
      <c r="E200" s="165"/>
      <c r="F200" s="67"/>
      <c r="G200" s="67"/>
      <c r="H200" s="67"/>
      <c r="I200" s="138"/>
      <c r="J200" s="138"/>
      <c r="K200" s="79"/>
      <c r="O200" s="188"/>
      <c r="P200" s="188"/>
      <c r="Q200" s="188"/>
    </row>
    <row r="201" spans="1:20" x14ac:dyDescent="0.25">
      <c r="A201" s="14"/>
      <c r="B201" s="101"/>
      <c r="C201" s="165"/>
      <c r="D201" s="167"/>
      <c r="E201" s="165"/>
      <c r="I201" s="138"/>
      <c r="J201" s="138"/>
    </row>
    <row r="202" spans="1:20" x14ac:dyDescent="0.25">
      <c r="A202" s="144"/>
      <c r="B202" s="145" t="s">
        <v>20</v>
      </c>
      <c r="C202" s="144" t="s">
        <v>21</v>
      </c>
      <c r="D202" s="144" t="s">
        <v>21</v>
      </c>
      <c r="E202" s="146">
        <f>E199</f>
        <v>0</v>
      </c>
      <c r="I202" s="135">
        <f>SUM(I199:I201)</f>
        <v>0</v>
      </c>
      <c r="J202" s="135">
        <f>SUM(J199:J201)</f>
        <v>0</v>
      </c>
    </row>
    <row r="204" spans="1:20" x14ac:dyDescent="0.25">
      <c r="A204" s="861" t="s">
        <v>139</v>
      </c>
      <c r="B204" s="861"/>
      <c r="C204" s="861"/>
      <c r="D204" s="861"/>
      <c r="E204" s="861"/>
      <c r="F204" s="861"/>
      <c r="G204" s="861"/>
      <c r="H204" s="861"/>
      <c r="I204" s="861"/>
      <c r="J204" s="861"/>
    </row>
    <row r="205" spans="1:20" x14ac:dyDescent="0.25">
      <c r="I205" s="850" t="s">
        <v>172</v>
      </c>
      <c r="J205" s="850"/>
    </row>
    <row r="206" spans="1:20" s="12" customFormat="1" ht="56.25" x14ac:dyDescent="0.35">
      <c r="A206" s="14" t="s">
        <v>24</v>
      </c>
      <c r="B206" s="14" t="s">
        <v>14</v>
      </c>
      <c r="C206" s="167" t="s">
        <v>132</v>
      </c>
      <c r="D206" s="167" t="s">
        <v>133</v>
      </c>
      <c r="E206" s="167" t="s">
        <v>134</v>
      </c>
      <c r="F206" s="67"/>
      <c r="G206" s="67"/>
      <c r="H206" s="67"/>
      <c r="I206" s="133" t="s">
        <v>115</v>
      </c>
      <c r="J206" s="133" t="s">
        <v>173</v>
      </c>
      <c r="K206" s="81"/>
      <c r="L206" s="36"/>
      <c r="M206" s="36"/>
      <c r="O206" s="189"/>
      <c r="P206" s="196"/>
      <c r="Q206" s="196"/>
      <c r="R206" s="92"/>
      <c r="S206" s="92"/>
      <c r="T206" s="92"/>
    </row>
    <row r="207" spans="1:20" x14ac:dyDescent="0.25">
      <c r="A207" s="91">
        <v>1</v>
      </c>
      <c r="B207" s="91">
        <v>2</v>
      </c>
      <c r="C207" s="113">
        <v>3</v>
      </c>
      <c r="D207" s="113">
        <v>4</v>
      </c>
      <c r="E207" s="113">
        <v>5</v>
      </c>
      <c r="F207" s="78"/>
      <c r="G207" s="78"/>
      <c r="H207" s="78"/>
      <c r="I207" s="138"/>
      <c r="J207" s="138"/>
    </row>
    <row r="208" spans="1:20" x14ac:dyDescent="0.25">
      <c r="A208" s="14">
        <v>1</v>
      </c>
      <c r="B208" s="101"/>
      <c r="C208" s="94"/>
      <c r="D208" s="14"/>
      <c r="E208" s="94"/>
      <c r="I208" s="138"/>
      <c r="J208" s="138"/>
    </row>
    <row r="209" spans="1:17" s="78" customFormat="1" x14ac:dyDescent="0.25">
      <c r="A209" s="14"/>
      <c r="B209" s="101"/>
      <c r="C209" s="165"/>
      <c r="D209" s="167"/>
      <c r="E209" s="165"/>
      <c r="F209" s="67"/>
      <c r="G209" s="67"/>
      <c r="H209" s="67"/>
      <c r="I209" s="138"/>
      <c r="J209" s="138"/>
      <c r="K209" s="79"/>
      <c r="O209" s="188"/>
      <c r="P209" s="188"/>
      <c r="Q209" s="188"/>
    </row>
    <row r="210" spans="1:17" x14ac:dyDescent="0.25">
      <c r="A210" s="14"/>
      <c r="B210" s="101"/>
      <c r="C210" s="165"/>
      <c r="D210" s="167"/>
      <c r="E210" s="165"/>
      <c r="I210" s="138"/>
      <c r="J210" s="138"/>
    </row>
    <row r="211" spans="1:17" x14ac:dyDescent="0.25">
      <c r="A211" s="144"/>
      <c r="B211" s="145" t="s">
        <v>20</v>
      </c>
      <c r="C211" s="144" t="s">
        <v>21</v>
      </c>
      <c r="D211" s="144" t="s">
        <v>21</v>
      </c>
      <c r="E211" s="146">
        <f>E208</f>
        <v>0</v>
      </c>
      <c r="I211" s="135">
        <f>SUM(I208:I210)</f>
        <v>0</v>
      </c>
      <c r="J211" s="135">
        <f>SUM(J208:J210)</f>
        <v>0</v>
      </c>
    </row>
    <row r="214" spans="1:17" ht="50.25" customHeight="1" x14ac:dyDescent="0.25">
      <c r="A214" s="863" t="s">
        <v>182</v>
      </c>
      <c r="B214" s="863"/>
      <c r="C214" s="863"/>
      <c r="D214" s="863"/>
      <c r="E214" s="863"/>
      <c r="F214" s="863"/>
      <c r="G214" s="863"/>
      <c r="H214" s="863"/>
      <c r="I214" s="863"/>
      <c r="J214" s="863"/>
    </row>
    <row r="216" spans="1:17" x14ac:dyDescent="0.25">
      <c r="A216" s="866" t="s">
        <v>140</v>
      </c>
      <c r="B216" s="866"/>
      <c r="C216" s="866"/>
      <c r="D216" s="866"/>
      <c r="E216" s="866"/>
      <c r="F216" s="866"/>
      <c r="G216" s="866"/>
      <c r="H216" s="866"/>
      <c r="I216" s="866"/>
      <c r="J216" s="866"/>
      <c r="K216" s="123"/>
    </row>
    <row r="217" spans="1:17" x14ac:dyDescent="0.25">
      <c r="A217" s="32"/>
      <c r="B217" s="11"/>
      <c r="C217" s="17"/>
      <c r="D217" s="17"/>
      <c r="E217" s="17"/>
      <c r="F217" s="17"/>
      <c r="I217" s="850" t="s">
        <v>172</v>
      </c>
      <c r="J217" s="850"/>
    </row>
    <row r="218" spans="1:17" ht="56.25" x14ac:dyDescent="0.25">
      <c r="A218" s="167" t="s">
        <v>24</v>
      </c>
      <c r="B218" s="167" t="s">
        <v>14</v>
      </c>
      <c r="C218" s="167" t="s">
        <v>71</v>
      </c>
      <c r="D218" s="167" t="s">
        <v>72</v>
      </c>
      <c r="E218" s="167" t="s">
        <v>73</v>
      </c>
      <c r="I218" s="133" t="s">
        <v>115</v>
      </c>
      <c r="J218" s="133" t="s">
        <v>173</v>
      </c>
      <c r="K218" s="127"/>
    </row>
    <row r="219" spans="1:17" x14ac:dyDescent="0.25">
      <c r="A219" s="113">
        <v>1</v>
      </c>
      <c r="B219" s="113">
        <v>2</v>
      </c>
      <c r="C219" s="113">
        <v>3</v>
      </c>
      <c r="D219" s="113">
        <v>4</v>
      </c>
      <c r="E219" s="113">
        <v>5</v>
      </c>
      <c r="F219" s="78"/>
      <c r="G219" s="78"/>
      <c r="H219" s="78"/>
      <c r="I219" s="138"/>
      <c r="J219" s="138"/>
    </row>
    <row r="220" spans="1:17" x14ac:dyDescent="0.25">
      <c r="A220" s="171"/>
      <c r="B220" s="26"/>
      <c r="C220" s="167"/>
      <c r="D220" s="13"/>
      <c r="E220" s="165"/>
      <c r="I220" s="138"/>
      <c r="J220" s="138"/>
    </row>
    <row r="221" spans="1:17" s="78" customFormat="1" x14ac:dyDescent="0.25">
      <c r="A221" s="167"/>
      <c r="B221" s="10"/>
      <c r="C221" s="167"/>
      <c r="D221" s="13"/>
      <c r="E221" s="165"/>
      <c r="F221" s="67"/>
      <c r="G221" s="67"/>
      <c r="H221" s="67"/>
      <c r="I221" s="138"/>
      <c r="J221" s="138"/>
      <c r="K221" s="79"/>
      <c r="O221" s="188"/>
      <c r="P221" s="188"/>
      <c r="Q221" s="188"/>
    </row>
    <row r="222" spans="1:17" x14ac:dyDescent="0.25">
      <c r="A222" s="167"/>
      <c r="B222" s="10"/>
      <c r="C222" s="167"/>
      <c r="D222" s="13"/>
      <c r="E222" s="165"/>
      <c r="I222" s="138"/>
      <c r="J222" s="138"/>
    </row>
    <row r="223" spans="1:17" x14ac:dyDescent="0.25">
      <c r="A223" s="144"/>
      <c r="B223" s="145" t="s">
        <v>20</v>
      </c>
      <c r="C223" s="144" t="s">
        <v>21</v>
      </c>
      <c r="D223" s="144" t="s">
        <v>21</v>
      </c>
      <c r="E223" s="146">
        <f>SUM(E220:E222)</f>
        <v>0</v>
      </c>
      <c r="I223" s="135">
        <f>SUM(I220:I222)</f>
        <v>0</v>
      </c>
      <c r="J223" s="135">
        <f>SUM(J220:J222)</f>
        <v>0</v>
      </c>
    </row>
    <row r="224" spans="1:17" x14ac:dyDescent="0.25">
      <c r="A224" s="30"/>
      <c r="B224" s="31"/>
      <c r="C224" s="30"/>
      <c r="D224" s="30"/>
      <c r="E224" s="30"/>
      <c r="F224" s="30"/>
    </row>
    <row r="225" spans="1:17" x14ac:dyDescent="0.25">
      <c r="A225" s="860" t="s">
        <v>118</v>
      </c>
      <c r="B225" s="860"/>
      <c r="C225" s="860"/>
      <c r="D225" s="860"/>
      <c r="E225" s="860"/>
      <c r="F225" s="860"/>
      <c r="G225" s="860"/>
      <c r="H225" s="860"/>
      <c r="I225" s="860"/>
      <c r="J225" s="860"/>
    </row>
    <row r="226" spans="1:17" x14ac:dyDescent="0.25">
      <c r="A226" s="30"/>
      <c r="B226" s="11"/>
      <c r="C226" s="17"/>
      <c r="D226" s="17"/>
      <c r="E226" s="17"/>
      <c r="F226" s="17"/>
      <c r="I226" s="850" t="s">
        <v>172</v>
      </c>
      <c r="J226" s="850"/>
    </row>
    <row r="227" spans="1:17" ht="56.25" x14ac:dyDescent="0.25">
      <c r="A227" s="167" t="s">
        <v>24</v>
      </c>
      <c r="B227" s="167" t="s">
        <v>14</v>
      </c>
      <c r="C227" s="167" t="s">
        <v>74</v>
      </c>
      <c r="D227" s="167" t="s">
        <v>117</v>
      </c>
      <c r="F227" s="17"/>
      <c r="I227" s="133" t="s">
        <v>115</v>
      </c>
      <c r="J227" s="133" t="s">
        <v>173</v>
      </c>
      <c r="K227" s="128"/>
    </row>
    <row r="228" spans="1:17" x14ac:dyDescent="0.25">
      <c r="A228" s="113">
        <v>1</v>
      </c>
      <c r="B228" s="113">
        <v>2</v>
      </c>
      <c r="C228" s="113">
        <v>3</v>
      </c>
      <c r="D228" s="113">
        <v>4</v>
      </c>
      <c r="E228" s="78"/>
      <c r="F228" s="1"/>
      <c r="G228" s="78"/>
      <c r="H228" s="78"/>
      <c r="I228" s="138"/>
      <c r="J228" s="138"/>
    </row>
    <row r="229" spans="1:17" x14ac:dyDescent="0.25">
      <c r="A229" s="167"/>
      <c r="B229" s="26"/>
      <c r="C229" s="13"/>
      <c r="D229" s="165"/>
      <c r="F229" s="17"/>
      <c r="I229" s="138"/>
      <c r="J229" s="138"/>
    </row>
    <row r="230" spans="1:17" s="78" customFormat="1" x14ac:dyDescent="0.25">
      <c r="A230" s="167"/>
      <c r="B230" s="10"/>
      <c r="C230" s="13"/>
      <c r="D230" s="165"/>
      <c r="E230" s="67"/>
      <c r="F230" s="17"/>
      <c r="G230" s="67"/>
      <c r="H230" s="67"/>
      <c r="I230" s="138"/>
      <c r="J230" s="138"/>
      <c r="K230" s="79"/>
      <c r="O230" s="188"/>
      <c r="P230" s="188"/>
      <c r="Q230" s="188"/>
    </row>
    <row r="231" spans="1:17" x14ac:dyDescent="0.25">
      <c r="A231" s="167"/>
      <c r="B231" s="10"/>
      <c r="C231" s="13"/>
      <c r="D231" s="165"/>
      <c r="F231" s="17"/>
      <c r="I231" s="138"/>
      <c r="J231" s="138"/>
    </row>
    <row r="232" spans="1:17" x14ac:dyDescent="0.25">
      <c r="A232" s="144"/>
      <c r="B232" s="145" t="s">
        <v>20</v>
      </c>
      <c r="C232" s="144" t="s">
        <v>21</v>
      </c>
      <c r="D232" s="146">
        <f>SUM(D229:D231)</f>
        <v>0</v>
      </c>
      <c r="F232" s="17"/>
      <c r="I232" s="135">
        <f>SUM(I229:I231)</f>
        <v>0</v>
      </c>
      <c r="J232" s="135">
        <f>SUM(J229:J231)</f>
        <v>0</v>
      </c>
    </row>
    <row r="233" spans="1:17" x14ac:dyDescent="0.25">
      <c r="A233" s="30"/>
      <c r="B233" s="31"/>
      <c r="C233" s="30"/>
      <c r="D233" s="30"/>
      <c r="E233" s="30"/>
      <c r="F233" s="30"/>
    </row>
    <row r="234" spans="1:17" x14ac:dyDescent="0.25">
      <c r="A234" s="860" t="s">
        <v>141</v>
      </c>
      <c r="B234" s="860"/>
      <c r="C234" s="860"/>
      <c r="D234" s="860"/>
      <c r="E234" s="860"/>
      <c r="F234" s="860"/>
      <c r="G234" s="860"/>
      <c r="H234" s="860"/>
      <c r="I234" s="860"/>
      <c r="J234" s="860"/>
    </row>
    <row r="235" spans="1:17" x14ac:dyDescent="0.25">
      <c r="A235" s="30"/>
      <c r="B235" s="11"/>
      <c r="C235" s="17"/>
      <c r="D235" s="17"/>
      <c r="E235" s="17"/>
      <c r="F235" s="17"/>
      <c r="I235" s="850" t="s">
        <v>172</v>
      </c>
      <c r="J235" s="850"/>
    </row>
    <row r="236" spans="1:17" ht="56.25" x14ac:dyDescent="0.25">
      <c r="A236" s="167" t="s">
        <v>24</v>
      </c>
      <c r="B236" s="167" t="s">
        <v>14</v>
      </c>
      <c r="C236" s="167" t="s">
        <v>74</v>
      </c>
      <c r="D236" s="167" t="s">
        <v>117</v>
      </c>
      <c r="F236" s="17"/>
      <c r="I236" s="133" t="s">
        <v>115</v>
      </c>
      <c r="J236" s="133" t="s">
        <v>173</v>
      </c>
      <c r="K236" s="128"/>
    </row>
    <row r="237" spans="1:17" x14ac:dyDescent="0.25">
      <c r="A237" s="113">
        <v>1</v>
      </c>
      <c r="B237" s="113">
        <v>2</v>
      </c>
      <c r="C237" s="113">
        <v>3</v>
      </c>
      <c r="D237" s="113">
        <v>4</v>
      </c>
      <c r="E237" s="78"/>
      <c r="F237" s="1"/>
      <c r="G237" s="78"/>
      <c r="H237" s="78"/>
      <c r="I237" s="138"/>
      <c r="J237" s="138"/>
    </row>
    <row r="238" spans="1:17" x14ac:dyDescent="0.25">
      <c r="A238" s="167"/>
      <c r="B238" s="26"/>
      <c r="C238" s="13"/>
      <c r="D238" s="165"/>
      <c r="F238" s="17"/>
      <c r="I238" s="138"/>
      <c r="J238" s="138"/>
    </row>
    <row r="239" spans="1:17" s="78" customFormat="1" x14ac:dyDescent="0.25">
      <c r="A239" s="167"/>
      <c r="B239" s="10"/>
      <c r="C239" s="13"/>
      <c r="D239" s="165"/>
      <c r="E239" s="67"/>
      <c r="F239" s="17"/>
      <c r="G239" s="67"/>
      <c r="H239" s="67"/>
      <c r="I239" s="138"/>
      <c r="J239" s="138"/>
      <c r="K239" s="79"/>
      <c r="O239" s="188"/>
      <c r="P239" s="188"/>
      <c r="Q239" s="188"/>
    </row>
    <row r="240" spans="1:17" x14ac:dyDescent="0.25">
      <c r="A240" s="167"/>
      <c r="B240" s="10"/>
      <c r="C240" s="13"/>
      <c r="D240" s="165"/>
      <c r="F240" s="17"/>
      <c r="I240" s="138"/>
      <c r="J240" s="138"/>
    </row>
    <row r="241" spans="1:17" x14ac:dyDescent="0.25">
      <c r="A241" s="144"/>
      <c r="B241" s="145" t="s">
        <v>20</v>
      </c>
      <c r="C241" s="144" t="s">
        <v>21</v>
      </c>
      <c r="D241" s="146">
        <f>SUM(D238:D240)</f>
        <v>0</v>
      </c>
      <c r="F241" s="17"/>
      <c r="I241" s="135">
        <f>SUM(I238:I240)</f>
        <v>0</v>
      </c>
      <c r="J241" s="135">
        <f>SUM(J238:J240)</f>
        <v>0</v>
      </c>
    </row>
    <row r="242" spans="1:17" x14ac:dyDescent="0.25">
      <c r="A242" s="30"/>
      <c r="B242" s="31"/>
      <c r="C242" s="30"/>
      <c r="D242" s="30"/>
      <c r="E242" s="30"/>
      <c r="F242" s="30"/>
    </row>
    <row r="243" spans="1:17" x14ac:dyDescent="0.25">
      <c r="A243" s="861" t="s">
        <v>169</v>
      </c>
      <c r="B243" s="861"/>
      <c r="C243" s="861"/>
      <c r="D243" s="861"/>
      <c r="E243" s="861"/>
      <c r="F243" s="861"/>
      <c r="G243" s="861"/>
      <c r="H243" s="861"/>
      <c r="I243" s="861"/>
      <c r="J243" s="861"/>
    </row>
    <row r="244" spans="1:17" x14ac:dyDescent="0.25">
      <c r="A244" s="862"/>
      <c r="B244" s="862"/>
      <c r="C244" s="862"/>
      <c r="D244" s="862"/>
      <c r="E244" s="862"/>
      <c r="F244" s="862"/>
      <c r="I244" s="850" t="s">
        <v>172</v>
      </c>
      <c r="J244" s="850"/>
    </row>
    <row r="245" spans="1:17" ht="56.25" x14ac:dyDescent="0.25">
      <c r="A245" s="167" t="s">
        <v>24</v>
      </c>
      <c r="B245" s="167" t="s">
        <v>14</v>
      </c>
      <c r="C245" s="167" t="s">
        <v>78</v>
      </c>
      <c r="D245" s="167" t="s">
        <v>27</v>
      </c>
      <c r="E245" s="167" t="s">
        <v>79</v>
      </c>
      <c r="F245" s="167" t="s">
        <v>7</v>
      </c>
      <c r="I245" s="133" t="s">
        <v>115</v>
      </c>
      <c r="J245" s="133" t="s">
        <v>173</v>
      </c>
      <c r="K245" s="81"/>
    </row>
    <row r="246" spans="1:17" x14ac:dyDescent="0.25">
      <c r="A246" s="113">
        <v>1</v>
      </c>
      <c r="B246" s="113">
        <v>2</v>
      </c>
      <c r="C246" s="113">
        <v>3</v>
      </c>
      <c r="D246" s="113">
        <v>4</v>
      </c>
      <c r="E246" s="113">
        <v>5</v>
      </c>
      <c r="F246" s="113">
        <v>6</v>
      </c>
      <c r="G246" s="78"/>
      <c r="H246" s="78"/>
      <c r="I246" s="138"/>
      <c r="J246" s="138"/>
    </row>
    <row r="247" spans="1:17" x14ac:dyDescent="0.25">
      <c r="A247" s="167">
        <v>1</v>
      </c>
      <c r="B247" s="10"/>
      <c r="C247" s="167"/>
      <c r="D247" s="167"/>
      <c r="E247" s="165" t="e">
        <f>F247/D247</f>
        <v>#DIV/0!</v>
      </c>
      <c r="F247" s="165"/>
      <c r="I247" s="138"/>
      <c r="J247" s="138"/>
    </row>
    <row r="248" spans="1:17" s="78" customFormat="1" x14ac:dyDescent="0.25">
      <c r="A248" s="167">
        <v>2</v>
      </c>
      <c r="B248" s="10"/>
      <c r="C248" s="14"/>
      <c r="D248" s="14"/>
      <c r="E248" s="165" t="e">
        <f t="shared" ref="E248:E249" si="3">F248/D248</f>
        <v>#DIV/0!</v>
      </c>
      <c r="F248" s="165"/>
      <c r="G248" s="67"/>
      <c r="H248" s="67"/>
      <c r="I248" s="138"/>
      <c r="J248" s="138"/>
      <c r="K248" s="79"/>
      <c r="O248" s="188"/>
      <c r="P248" s="188"/>
      <c r="Q248" s="188"/>
    </row>
    <row r="249" spans="1:17" x14ac:dyDescent="0.25">
      <c r="A249" s="167">
        <v>3</v>
      </c>
      <c r="B249" s="10"/>
      <c r="C249" s="167"/>
      <c r="D249" s="167"/>
      <c r="E249" s="165" t="e">
        <f t="shared" si="3"/>
        <v>#DIV/0!</v>
      </c>
      <c r="F249" s="165"/>
      <c r="I249" s="138"/>
      <c r="J249" s="138"/>
    </row>
    <row r="250" spans="1:17" x14ac:dyDescent="0.25">
      <c r="A250" s="144"/>
      <c r="B250" s="145" t="s">
        <v>20</v>
      </c>
      <c r="C250" s="144" t="s">
        <v>21</v>
      </c>
      <c r="D250" s="144" t="s">
        <v>21</v>
      </c>
      <c r="E250" s="144" t="s">
        <v>21</v>
      </c>
      <c r="F250" s="146">
        <f>F249+F248+F247</f>
        <v>0</v>
      </c>
      <c r="I250" s="135">
        <f>SUM(I247:I249)</f>
        <v>0</v>
      </c>
      <c r="J250" s="135">
        <f>SUM(J247:J249)</f>
        <v>0</v>
      </c>
    </row>
    <row r="251" spans="1:17" x14ac:dyDescent="0.25">
      <c r="A251" s="30"/>
      <c r="B251" s="31"/>
      <c r="C251" s="30"/>
      <c r="D251" s="30"/>
      <c r="E251" s="30"/>
      <c r="F251" s="30"/>
    </row>
    <row r="252" spans="1:17" x14ac:dyDescent="0.25">
      <c r="A252" s="30"/>
      <c r="B252" s="31"/>
      <c r="C252" s="30"/>
      <c r="D252" s="30"/>
      <c r="E252" s="30"/>
      <c r="F252" s="30"/>
    </row>
    <row r="253" spans="1:17" x14ac:dyDescent="0.25">
      <c r="A253" s="863" t="s">
        <v>181</v>
      </c>
      <c r="B253" s="863"/>
      <c r="C253" s="863"/>
      <c r="D253" s="863"/>
      <c r="E253" s="863"/>
      <c r="F253" s="863"/>
      <c r="G253" s="863"/>
      <c r="H253" s="863"/>
      <c r="I253" s="863"/>
      <c r="J253" s="863"/>
    </row>
    <row r="254" spans="1:17" x14ac:dyDescent="0.25">
      <c r="A254" s="30"/>
      <c r="B254" s="31"/>
      <c r="C254" s="30"/>
      <c r="D254" s="30"/>
      <c r="E254" s="30"/>
      <c r="F254" s="30"/>
    </row>
    <row r="255" spans="1:17" x14ac:dyDescent="0.25">
      <c r="A255" s="865" t="s">
        <v>142</v>
      </c>
      <c r="B255" s="865"/>
      <c r="C255" s="865"/>
      <c r="D255" s="865"/>
      <c r="E255" s="865"/>
      <c r="F255" s="865"/>
      <c r="G255" s="865"/>
      <c r="H255" s="865"/>
      <c r="I255" s="865"/>
      <c r="J255" s="865"/>
      <c r="K255" s="123"/>
    </row>
    <row r="256" spans="1:17" x14ac:dyDescent="0.25">
      <c r="A256" s="166"/>
      <c r="B256" s="34"/>
      <c r="C256" s="166"/>
      <c r="D256" s="166"/>
      <c r="E256" s="166"/>
      <c r="F256" s="166"/>
      <c r="I256" s="850" t="s">
        <v>172</v>
      </c>
      <c r="J256" s="850"/>
    </row>
    <row r="257" spans="1:17" ht="56.25" x14ac:dyDescent="0.25">
      <c r="A257" s="167" t="s">
        <v>24</v>
      </c>
      <c r="B257" s="167" t="s">
        <v>14</v>
      </c>
      <c r="C257" s="167" t="s">
        <v>65</v>
      </c>
      <c r="D257" s="167" t="s">
        <v>59</v>
      </c>
      <c r="E257" s="167" t="s">
        <v>60</v>
      </c>
      <c r="F257" s="167" t="s">
        <v>159</v>
      </c>
      <c r="I257" s="133" t="s">
        <v>115</v>
      </c>
      <c r="J257" s="133" t="s">
        <v>173</v>
      </c>
      <c r="K257" s="122"/>
    </row>
    <row r="258" spans="1:17" x14ac:dyDescent="0.25">
      <c r="A258" s="113">
        <v>1</v>
      </c>
      <c r="B258" s="113">
        <v>2</v>
      </c>
      <c r="C258" s="113">
        <v>3</v>
      </c>
      <c r="D258" s="113">
        <v>4</v>
      </c>
      <c r="E258" s="113">
        <v>5</v>
      </c>
      <c r="F258" s="113">
        <v>6</v>
      </c>
      <c r="G258" s="78"/>
      <c r="H258" s="78"/>
      <c r="I258" s="138"/>
      <c r="J258" s="138"/>
    </row>
    <row r="259" spans="1:17" x14ac:dyDescent="0.25">
      <c r="A259" s="167">
        <v>1</v>
      </c>
      <c r="B259" s="10" t="s">
        <v>61</v>
      </c>
      <c r="C259" s="167"/>
      <c r="D259" s="167"/>
      <c r="E259" s="165" t="e">
        <f>F259/D259/C259</f>
        <v>#DIV/0!</v>
      </c>
      <c r="F259" s="165"/>
      <c r="I259" s="138"/>
      <c r="J259" s="138"/>
    </row>
    <row r="260" spans="1:17" s="78" customFormat="1" ht="69.75" x14ac:dyDescent="0.25">
      <c r="A260" s="167">
        <v>2</v>
      </c>
      <c r="B260" s="10" t="s">
        <v>62</v>
      </c>
      <c r="C260" s="167"/>
      <c r="D260" s="167"/>
      <c r="E260" s="165" t="e">
        <f t="shared" ref="E260:E264" si="4">F260/D260/C260</f>
        <v>#DIV/0!</v>
      </c>
      <c r="F260" s="165"/>
      <c r="G260" s="67"/>
      <c r="H260" s="67"/>
      <c r="I260" s="138"/>
      <c r="J260" s="138"/>
      <c r="K260" s="79"/>
      <c r="O260" s="188"/>
      <c r="P260" s="188"/>
      <c r="Q260" s="188"/>
    </row>
    <row r="261" spans="1:17" ht="69.75" x14ac:dyDescent="0.25">
      <c r="A261" s="167">
        <v>3</v>
      </c>
      <c r="B261" s="10" t="s">
        <v>63</v>
      </c>
      <c r="C261" s="167"/>
      <c r="D261" s="167"/>
      <c r="E261" s="165" t="e">
        <f t="shared" si="4"/>
        <v>#DIV/0!</v>
      </c>
      <c r="F261" s="165"/>
      <c r="I261" s="138"/>
      <c r="J261" s="138"/>
    </row>
    <row r="262" spans="1:17" x14ac:dyDescent="0.25">
      <c r="A262" s="167">
        <v>4</v>
      </c>
      <c r="B262" s="10" t="s">
        <v>64</v>
      </c>
      <c r="C262" s="167"/>
      <c r="D262" s="167"/>
      <c r="E262" s="165" t="e">
        <f t="shared" si="4"/>
        <v>#DIV/0!</v>
      </c>
      <c r="F262" s="165"/>
      <c r="I262" s="140"/>
      <c r="J262" s="140"/>
    </row>
    <row r="263" spans="1:17" ht="116.25" x14ac:dyDescent="0.25">
      <c r="A263" s="167">
        <v>5</v>
      </c>
      <c r="B263" s="10" t="s">
        <v>90</v>
      </c>
      <c r="C263" s="167"/>
      <c r="D263" s="167"/>
      <c r="E263" s="165" t="e">
        <f t="shared" si="4"/>
        <v>#DIV/0!</v>
      </c>
      <c r="F263" s="165"/>
      <c r="I263" s="138"/>
      <c r="J263" s="138"/>
    </row>
    <row r="264" spans="1:17" x14ac:dyDescent="0.25">
      <c r="A264" s="167">
        <v>6</v>
      </c>
      <c r="B264" s="10" t="s">
        <v>91</v>
      </c>
      <c r="C264" s="167"/>
      <c r="D264" s="167"/>
      <c r="E264" s="165" t="e">
        <f t="shared" si="4"/>
        <v>#DIV/0!</v>
      </c>
      <c r="F264" s="165"/>
      <c r="I264" s="138"/>
      <c r="J264" s="138"/>
    </row>
    <row r="265" spans="1:17" x14ac:dyDescent="0.25">
      <c r="A265" s="144"/>
      <c r="B265" s="145" t="s">
        <v>20</v>
      </c>
      <c r="C265" s="144" t="s">
        <v>21</v>
      </c>
      <c r="D265" s="144" t="s">
        <v>21</v>
      </c>
      <c r="E265" s="144" t="s">
        <v>21</v>
      </c>
      <c r="F265" s="146">
        <f>F264+F263+F262+F261+F260+F259</f>
        <v>0</v>
      </c>
      <c r="I265" s="135">
        <f>SUM(I259:I264)</f>
        <v>0</v>
      </c>
      <c r="J265" s="135">
        <f>SUM(J259:J264)</f>
        <v>0</v>
      </c>
    </row>
    <row r="266" spans="1:17" x14ac:dyDescent="0.25">
      <c r="A266" s="17"/>
      <c r="B266" s="11"/>
      <c r="C266" s="17"/>
      <c r="D266" s="17"/>
      <c r="E266" s="17"/>
      <c r="F266" s="17"/>
    </row>
    <row r="267" spans="1:17" x14ac:dyDescent="0.25">
      <c r="A267" s="865" t="s">
        <v>143</v>
      </c>
      <c r="B267" s="865"/>
      <c r="C267" s="865"/>
      <c r="D267" s="865"/>
      <c r="E267" s="865"/>
      <c r="F267" s="865"/>
      <c r="G267" s="865"/>
      <c r="H267" s="865"/>
      <c r="I267" s="865"/>
      <c r="J267" s="865"/>
    </row>
    <row r="268" spans="1:17" x14ac:dyDescent="0.25">
      <c r="A268" s="163"/>
      <c r="B268" s="24"/>
      <c r="C268" s="163"/>
      <c r="D268" s="163"/>
      <c r="E268" s="163"/>
      <c r="F268" s="17"/>
      <c r="I268" s="850" t="s">
        <v>172</v>
      </c>
      <c r="J268" s="850"/>
    </row>
    <row r="269" spans="1:17" ht="56.25" x14ac:dyDescent="0.25">
      <c r="A269" s="167" t="s">
        <v>24</v>
      </c>
      <c r="B269" s="167" t="s">
        <v>14</v>
      </c>
      <c r="C269" s="167" t="s">
        <v>66</v>
      </c>
      <c r="D269" s="167" t="s">
        <v>145</v>
      </c>
      <c r="E269" s="169" t="s">
        <v>107</v>
      </c>
      <c r="F269" s="167" t="s">
        <v>144</v>
      </c>
      <c r="I269" s="133" t="s">
        <v>115</v>
      </c>
      <c r="J269" s="133" t="s">
        <v>173</v>
      </c>
      <c r="K269" s="122"/>
    </row>
    <row r="270" spans="1:17" x14ac:dyDescent="0.25">
      <c r="A270" s="113">
        <v>1</v>
      </c>
      <c r="B270" s="113">
        <v>2</v>
      </c>
      <c r="C270" s="113">
        <v>3</v>
      </c>
      <c r="D270" s="113">
        <v>4</v>
      </c>
      <c r="E270" s="1">
        <v>5</v>
      </c>
      <c r="F270" s="113">
        <v>6</v>
      </c>
      <c r="G270" s="78"/>
      <c r="H270" s="78"/>
      <c r="I270" s="132"/>
      <c r="J270" s="132"/>
    </row>
    <row r="271" spans="1:17" ht="46.5" x14ac:dyDescent="0.25">
      <c r="A271" s="167">
        <v>1</v>
      </c>
      <c r="B271" s="10" t="s">
        <v>87</v>
      </c>
      <c r="C271" s="167"/>
      <c r="D271" s="165" t="e">
        <f>F271/C271</f>
        <v>#DIV/0!</v>
      </c>
      <c r="E271" s="169" t="s">
        <v>12</v>
      </c>
      <c r="F271" s="165"/>
      <c r="I271" s="138"/>
      <c r="J271" s="138"/>
    </row>
    <row r="272" spans="1:17" s="78" customFormat="1" ht="46.5" x14ac:dyDescent="0.25">
      <c r="A272" s="167">
        <v>2</v>
      </c>
      <c r="B272" s="10" t="s">
        <v>198</v>
      </c>
      <c r="C272" s="167" t="s">
        <v>12</v>
      </c>
      <c r="D272" s="165"/>
      <c r="E272" s="169" t="e">
        <f>F272/D272</f>
        <v>#DIV/0!</v>
      </c>
      <c r="F272" s="165"/>
      <c r="G272" s="67"/>
      <c r="H272" s="67"/>
      <c r="I272" s="138"/>
      <c r="J272" s="138"/>
      <c r="K272" s="79"/>
      <c r="O272" s="188"/>
      <c r="P272" s="188"/>
      <c r="Q272" s="188"/>
    </row>
    <row r="273" spans="1:17" x14ac:dyDescent="0.25">
      <c r="A273" s="144"/>
      <c r="B273" s="145" t="s">
        <v>20</v>
      </c>
      <c r="C273" s="144" t="s">
        <v>12</v>
      </c>
      <c r="D273" s="144" t="s">
        <v>12</v>
      </c>
      <c r="E273" s="144" t="s">
        <v>12</v>
      </c>
      <c r="F273" s="146">
        <f>F271+F272</f>
        <v>0</v>
      </c>
      <c r="I273" s="131">
        <f>SUM(I271:I272)</f>
        <v>0</v>
      </c>
      <c r="J273" s="131">
        <f>SUM(J271:J272)</f>
        <v>0</v>
      </c>
    </row>
    <row r="274" spans="1:17" x14ac:dyDescent="0.25">
      <c r="A274" s="17"/>
      <c r="B274" s="11"/>
      <c r="C274" s="17"/>
      <c r="D274" s="17"/>
      <c r="E274" s="17"/>
      <c r="F274" s="17"/>
    </row>
    <row r="275" spans="1:17" x14ac:dyDescent="0.25">
      <c r="A275" s="861" t="s">
        <v>146</v>
      </c>
      <c r="B275" s="861"/>
      <c r="C275" s="861"/>
      <c r="D275" s="861"/>
      <c r="E275" s="861"/>
      <c r="F275" s="861"/>
      <c r="G275" s="861"/>
      <c r="H275" s="861"/>
      <c r="I275" s="861"/>
      <c r="J275" s="861"/>
    </row>
    <row r="276" spans="1:17" x14ac:dyDescent="0.25">
      <c r="A276" s="172"/>
      <c r="B276" s="172"/>
      <c r="C276" s="172"/>
      <c r="D276" s="172"/>
      <c r="E276" s="172"/>
      <c r="F276" s="172"/>
      <c r="G276" s="172"/>
      <c r="H276" s="172"/>
      <c r="I276" s="850" t="s">
        <v>172</v>
      </c>
      <c r="J276" s="850"/>
    </row>
    <row r="277" spans="1:17" s="17" customFormat="1" ht="56.25" x14ac:dyDescent="0.25">
      <c r="A277" s="167" t="s">
        <v>24</v>
      </c>
      <c r="B277" s="167" t="s">
        <v>0</v>
      </c>
      <c r="C277" s="167" t="s">
        <v>69</v>
      </c>
      <c r="D277" s="167" t="s">
        <v>67</v>
      </c>
      <c r="E277" s="167" t="s">
        <v>70</v>
      </c>
      <c r="F277" s="167" t="s">
        <v>7</v>
      </c>
      <c r="I277" s="133" t="s">
        <v>115</v>
      </c>
      <c r="J277" s="133" t="s">
        <v>173</v>
      </c>
      <c r="K277" s="81"/>
      <c r="O277" s="20"/>
      <c r="P277" s="20"/>
      <c r="Q277" s="20"/>
    </row>
    <row r="278" spans="1:17" s="17" customFormat="1" x14ac:dyDescent="0.25">
      <c r="A278" s="113">
        <v>1</v>
      </c>
      <c r="B278" s="113">
        <v>2</v>
      </c>
      <c r="C278" s="113">
        <v>4</v>
      </c>
      <c r="D278" s="113">
        <v>5</v>
      </c>
      <c r="E278" s="113">
        <v>6</v>
      </c>
      <c r="F278" s="113">
        <v>7</v>
      </c>
      <c r="G278" s="1"/>
      <c r="H278" s="1"/>
      <c r="I278" s="135"/>
      <c r="J278" s="135"/>
      <c r="K278" s="19"/>
      <c r="O278" s="20"/>
      <c r="P278" s="20"/>
      <c r="Q278" s="20"/>
    </row>
    <row r="279" spans="1:17" s="17" customFormat="1" x14ac:dyDescent="0.25">
      <c r="A279" s="167">
        <v>1</v>
      </c>
      <c r="B279" s="10" t="s">
        <v>92</v>
      </c>
      <c r="C279" s="165" t="e">
        <f>F279/D279</f>
        <v>#DIV/0!</v>
      </c>
      <c r="D279" s="165"/>
      <c r="E279" s="165"/>
      <c r="F279" s="165"/>
      <c r="I279" s="138"/>
      <c r="J279" s="138"/>
      <c r="K279" s="19"/>
      <c r="O279" s="20"/>
      <c r="P279" s="20"/>
      <c r="Q279" s="20"/>
    </row>
    <row r="280" spans="1:17" s="1" customFormat="1" x14ac:dyDescent="0.25">
      <c r="A280" s="167">
        <v>2</v>
      </c>
      <c r="B280" s="10" t="s">
        <v>68</v>
      </c>
      <c r="C280" s="165" t="e">
        <f t="shared" ref="C280:C283" si="5">F280/D280</f>
        <v>#DIV/0!</v>
      </c>
      <c r="D280" s="165"/>
      <c r="E280" s="165"/>
      <c r="F280" s="165"/>
      <c r="G280" s="17"/>
      <c r="H280" s="17"/>
      <c r="I280" s="138"/>
      <c r="J280" s="138"/>
      <c r="K280" s="104"/>
      <c r="O280" s="191"/>
      <c r="P280" s="191"/>
      <c r="Q280" s="191"/>
    </row>
    <row r="281" spans="1:17" s="17" customFormat="1" x14ac:dyDescent="0.25">
      <c r="A281" s="167">
        <v>3</v>
      </c>
      <c r="B281" s="10" t="s">
        <v>93</v>
      </c>
      <c r="C281" s="165" t="e">
        <f t="shared" si="5"/>
        <v>#DIV/0!</v>
      </c>
      <c r="D281" s="165"/>
      <c r="E281" s="165"/>
      <c r="F281" s="165"/>
      <c r="I281" s="138"/>
      <c r="J281" s="138"/>
      <c r="K281" s="19"/>
      <c r="O281" s="20"/>
      <c r="P281" s="20"/>
      <c r="Q281" s="20"/>
    </row>
    <row r="282" spans="1:17" s="17" customFormat="1" x14ac:dyDescent="0.25">
      <c r="A282" s="167">
        <v>4</v>
      </c>
      <c r="B282" s="10" t="s">
        <v>94</v>
      </c>
      <c r="C282" s="165" t="e">
        <f t="shared" si="5"/>
        <v>#DIV/0!</v>
      </c>
      <c r="D282" s="165"/>
      <c r="E282" s="165"/>
      <c r="F282" s="165"/>
      <c r="I282" s="138"/>
      <c r="J282" s="138"/>
      <c r="K282" s="19"/>
      <c r="O282" s="20"/>
      <c r="P282" s="20"/>
      <c r="Q282" s="20"/>
    </row>
    <row r="283" spans="1:17" s="17" customFormat="1" x14ac:dyDescent="0.25">
      <c r="A283" s="167">
        <v>5</v>
      </c>
      <c r="B283" s="10" t="s">
        <v>192</v>
      </c>
      <c r="C283" s="165" t="e">
        <f t="shared" si="5"/>
        <v>#DIV/0!</v>
      </c>
      <c r="D283" s="165"/>
      <c r="E283" s="165"/>
      <c r="F283" s="165"/>
      <c r="I283" s="138"/>
      <c r="J283" s="138"/>
      <c r="K283" s="19"/>
      <c r="O283" s="20"/>
      <c r="P283" s="20"/>
      <c r="Q283" s="20"/>
    </row>
    <row r="284" spans="1:17" s="17" customFormat="1" x14ac:dyDescent="0.25">
      <c r="A284" s="144"/>
      <c r="B284" s="145" t="s">
        <v>20</v>
      </c>
      <c r="C284" s="144" t="s">
        <v>21</v>
      </c>
      <c r="D284" s="144" t="s">
        <v>21</v>
      </c>
      <c r="E284" s="144" t="s">
        <v>21</v>
      </c>
      <c r="F284" s="146">
        <f>SUM(F279:F283)</f>
        <v>0</v>
      </c>
      <c r="I284" s="135">
        <f>SUM(I279:I283)</f>
        <v>0</v>
      </c>
      <c r="J284" s="135">
        <f>SUM(J279:J283)</f>
        <v>0</v>
      </c>
      <c r="K284" s="19"/>
      <c r="O284" s="20"/>
      <c r="P284" s="20"/>
      <c r="Q284" s="20"/>
    </row>
    <row r="285" spans="1:17" s="17" customFormat="1" x14ac:dyDescent="0.25">
      <c r="B285" s="11"/>
      <c r="G285" s="67"/>
      <c r="H285" s="67"/>
      <c r="I285" s="67"/>
      <c r="J285" s="67"/>
      <c r="K285" s="19"/>
      <c r="O285" s="20"/>
      <c r="P285" s="20"/>
      <c r="Q285" s="20"/>
    </row>
    <row r="286" spans="1:17" s="17" customFormat="1" x14ac:dyDescent="0.25">
      <c r="A286" s="866" t="s">
        <v>140</v>
      </c>
      <c r="B286" s="866"/>
      <c r="C286" s="866"/>
      <c r="D286" s="866"/>
      <c r="E286" s="866"/>
      <c r="F286" s="866"/>
      <c r="G286" s="866"/>
      <c r="H286" s="866"/>
      <c r="I286" s="866"/>
      <c r="J286" s="866"/>
      <c r="K286" s="19"/>
      <c r="O286" s="20"/>
      <c r="P286" s="20"/>
      <c r="Q286" s="20"/>
    </row>
    <row r="287" spans="1:17" x14ac:dyDescent="0.25">
      <c r="A287" s="32"/>
      <c r="B287" s="11"/>
      <c r="C287" s="17"/>
      <c r="D287" s="17"/>
      <c r="E287" s="17"/>
      <c r="F287" s="17"/>
      <c r="I287" s="850" t="s">
        <v>172</v>
      </c>
      <c r="J287" s="850"/>
    </row>
    <row r="288" spans="1:17" ht="56.25" x14ac:dyDescent="0.25">
      <c r="A288" s="167" t="s">
        <v>24</v>
      </c>
      <c r="B288" s="167" t="s">
        <v>14</v>
      </c>
      <c r="C288" s="167" t="s">
        <v>71</v>
      </c>
      <c r="D288" s="167" t="s">
        <v>72</v>
      </c>
      <c r="E288" s="167" t="s">
        <v>147</v>
      </c>
      <c r="I288" s="133" t="s">
        <v>115</v>
      </c>
      <c r="J288" s="133" t="s">
        <v>173</v>
      </c>
      <c r="K288" s="127"/>
    </row>
    <row r="289" spans="1:17" x14ac:dyDescent="0.25">
      <c r="A289" s="113">
        <v>1</v>
      </c>
      <c r="B289" s="113">
        <v>2</v>
      </c>
      <c r="C289" s="113">
        <v>3</v>
      </c>
      <c r="D289" s="113">
        <v>4</v>
      </c>
      <c r="E289" s="113">
        <v>5</v>
      </c>
      <c r="F289" s="78"/>
      <c r="G289" s="78"/>
      <c r="H289" s="78"/>
      <c r="I289" s="135"/>
      <c r="J289" s="135"/>
    </row>
    <row r="290" spans="1:17" x14ac:dyDescent="0.25">
      <c r="A290" s="167">
        <v>1</v>
      </c>
      <c r="B290" s="10"/>
      <c r="C290" s="167"/>
      <c r="D290" s="13"/>
      <c r="E290" s="165"/>
      <c r="I290" s="138"/>
      <c r="J290" s="138"/>
    </row>
    <row r="291" spans="1:17" s="78" customFormat="1" x14ac:dyDescent="0.25">
      <c r="A291" s="167">
        <v>2</v>
      </c>
      <c r="B291" s="10"/>
      <c r="C291" s="167"/>
      <c r="D291" s="13"/>
      <c r="E291" s="165"/>
      <c r="F291" s="67"/>
      <c r="G291" s="67"/>
      <c r="H291" s="67"/>
      <c r="I291" s="138"/>
      <c r="J291" s="138"/>
      <c r="K291" s="79"/>
      <c r="O291" s="188"/>
      <c r="P291" s="188"/>
      <c r="Q291" s="188"/>
    </row>
    <row r="292" spans="1:17" x14ac:dyDescent="0.25">
      <c r="A292" s="167">
        <v>3</v>
      </c>
      <c r="B292" s="10"/>
      <c r="C292" s="167"/>
      <c r="D292" s="13"/>
      <c r="E292" s="165"/>
      <c r="I292" s="138"/>
      <c r="J292" s="138"/>
      <c r="P292" s="106"/>
      <c r="Q292" s="195"/>
    </row>
    <row r="293" spans="1:17" x14ac:dyDescent="0.25">
      <c r="A293" s="167">
        <v>4</v>
      </c>
      <c r="B293" s="10"/>
      <c r="C293" s="167"/>
      <c r="D293" s="13"/>
      <c r="E293" s="165"/>
      <c r="I293" s="138"/>
      <c r="J293" s="138"/>
      <c r="P293" s="106"/>
      <c r="Q293" s="195"/>
    </row>
    <row r="294" spans="1:17" x14ac:dyDescent="0.25">
      <c r="A294" s="144"/>
      <c r="B294" s="145" t="s">
        <v>20</v>
      </c>
      <c r="C294" s="144" t="s">
        <v>21</v>
      </c>
      <c r="D294" s="144" t="s">
        <v>21</v>
      </c>
      <c r="E294" s="146">
        <f>SUM(E290:E293)</f>
        <v>0</v>
      </c>
      <c r="I294" s="135">
        <f>SUM(I290:I293)</f>
        <v>0</v>
      </c>
      <c r="J294" s="135">
        <f>SUM(J290:J293)</f>
        <v>0</v>
      </c>
      <c r="P294" s="106"/>
      <c r="Q294" s="195"/>
    </row>
    <row r="295" spans="1:17" x14ac:dyDescent="0.25">
      <c r="A295" s="17"/>
      <c r="B295" s="11"/>
      <c r="C295" s="17"/>
      <c r="D295" s="17"/>
      <c r="E295" s="17"/>
      <c r="F295" s="17"/>
      <c r="P295" s="106"/>
      <c r="Q295" s="195"/>
    </row>
    <row r="296" spans="1:17" x14ac:dyDescent="0.25">
      <c r="A296" s="860" t="s">
        <v>118</v>
      </c>
      <c r="B296" s="860"/>
      <c r="C296" s="860"/>
      <c r="D296" s="860"/>
      <c r="E296" s="860"/>
      <c r="F296" s="860"/>
      <c r="G296" s="860"/>
      <c r="H296" s="860"/>
      <c r="I296" s="860"/>
      <c r="J296" s="860"/>
      <c r="P296" s="106"/>
    </row>
    <row r="297" spans="1:17" x14ac:dyDescent="0.25">
      <c r="A297" s="30"/>
      <c r="B297" s="11"/>
      <c r="C297" s="17"/>
      <c r="D297" s="17"/>
      <c r="E297" s="17"/>
      <c r="F297" s="17"/>
      <c r="P297" s="106"/>
    </row>
    <row r="298" spans="1:17" x14ac:dyDescent="0.25">
      <c r="A298" s="30"/>
      <c r="B298" s="11"/>
      <c r="C298" s="17"/>
      <c r="D298" s="17"/>
      <c r="E298" s="17"/>
      <c r="F298" s="17"/>
      <c r="I298" s="850" t="s">
        <v>172</v>
      </c>
      <c r="J298" s="850"/>
      <c r="K298" s="128"/>
    </row>
    <row r="299" spans="1:17" ht="56.25" x14ac:dyDescent="0.25">
      <c r="A299" s="167" t="s">
        <v>24</v>
      </c>
      <c r="B299" s="167" t="s">
        <v>14</v>
      </c>
      <c r="C299" s="167" t="s">
        <v>74</v>
      </c>
      <c r="D299" s="167" t="s">
        <v>117</v>
      </c>
      <c r="F299" s="17"/>
      <c r="I299" s="133" t="s">
        <v>115</v>
      </c>
      <c r="J299" s="133" t="s">
        <v>173</v>
      </c>
      <c r="P299" s="106"/>
    </row>
    <row r="300" spans="1:17" x14ac:dyDescent="0.25">
      <c r="A300" s="113">
        <v>1</v>
      </c>
      <c r="B300" s="113">
        <v>2</v>
      </c>
      <c r="C300" s="113">
        <v>3</v>
      </c>
      <c r="D300" s="113">
        <v>4</v>
      </c>
      <c r="E300" s="78"/>
      <c r="F300" s="1"/>
      <c r="G300" s="78"/>
      <c r="H300" s="78"/>
      <c r="I300" s="135"/>
      <c r="J300" s="135"/>
      <c r="P300" s="106"/>
    </row>
    <row r="301" spans="1:17" x14ac:dyDescent="0.25">
      <c r="A301" s="167"/>
      <c r="B301" s="15"/>
      <c r="C301" s="13"/>
      <c r="D301" s="165"/>
      <c r="F301" s="17"/>
      <c r="I301" s="138"/>
      <c r="J301" s="138"/>
      <c r="P301" s="106"/>
    </row>
    <row r="302" spans="1:17" s="78" customFormat="1" x14ac:dyDescent="0.25">
      <c r="A302" s="167"/>
      <c r="B302" s="15"/>
      <c r="C302" s="13"/>
      <c r="D302" s="165"/>
      <c r="E302" s="67"/>
      <c r="F302" s="36"/>
      <c r="G302" s="67"/>
      <c r="H302" s="67"/>
      <c r="I302" s="138"/>
      <c r="J302" s="138"/>
      <c r="K302" s="79"/>
      <c r="O302" s="188"/>
      <c r="P302" s="186"/>
      <c r="Q302" s="188"/>
    </row>
    <row r="303" spans="1:17" x14ac:dyDescent="0.25">
      <c r="A303" s="167"/>
      <c r="B303" s="15"/>
      <c r="C303" s="13"/>
      <c r="D303" s="165"/>
      <c r="F303" s="17"/>
      <c r="I303" s="138"/>
      <c r="J303" s="138"/>
      <c r="P303" s="106"/>
      <c r="Q303" s="195"/>
    </row>
    <row r="304" spans="1:17" x14ac:dyDescent="0.25">
      <c r="A304" s="167"/>
      <c r="B304" s="15"/>
      <c r="C304" s="13"/>
      <c r="D304" s="165"/>
      <c r="F304" s="17"/>
      <c r="I304" s="138"/>
      <c r="J304" s="138"/>
      <c r="P304" s="106"/>
      <c r="Q304" s="195"/>
    </row>
    <row r="305" spans="1:17" x14ac:dyDescent="0.25">
      <c r="A305" s="144"/>
      <c r="B305" s="145" t="s">
        <v>20</v>
      </c>
      <c r="C305" s="144" t="s">
        <v>21</v>
      </c>
      <c r="D305" s="146">
        <f>SUM(D301:D304)</f>
        <v>0</v>
      </c>
      <c r="F305" s="17"/>
      <c r="I305" s="135">
        <f>SUM(I301:I304)</f>
        <v>0</v>
      </c>
      <c r="J305" s="135">
        <f>SUM(J301:J304)</f>
        <v>0</v>
      </c>
      <c r="P305" s="106"/>
      <c r="Q305" s="195"/>
    </row>
    <row r="306" spans="1:17" x14ac:dyDescent="0.25">
      <c r="A306" s="35"/>
      <c r="B306" s="11"/>
      <c r="C306" s="17"/>
      <c r="D306" s="17"/>
      <c r="E306" s="17"/>
      <c r="F306" s="17"/>
      <c r="P306" s="106"/>
      <c r="Q306" s="195"/>
    </row>
    <row r="307" spans="1:17" x14ac:dyDescent="0.25">
      <c r="A307" s="864" t="s">
        <v>148</v>
      </c>
      <c r="B307" s="864"/>
      <c r="C307" s="864"/>
      <c r="D307" s="864"/>
      <c r="E307" s="864"/>
      <c r="F307" s="864"/>
      <c r="G307" s="864"/>
      <c r="H307" s="864"/>
      <c r="I307" s="864"/>
      <c r="J307" s="864"/>
      <c r="P307" s="106"/>
    </row>
    <row r="308" spans="1:17" x14ac:dyDescent="0.25">
      <c r="A308" s="30"/>
      <c r="B308" s="11"/>
      <c r="C308" s="17"/>
      <c r="D308" s="17"/>
      <c r="E308" s="17"/>
      <c r="F308" s="17"/>
      <c r="P308" s="106"/>
    </row>
    <row r="309" spans="1:17" x14ac:dyDescent="0.25">
      <c r="A309" s="30"/>
      <c r="B309" s="11"/>
      <c r="C309" s="17"/>
      <c r="D309" s="17"/>
      <c r="E309" s="17"/>
      <c r="F309" s="17"/>
      <c r="I309" s="850" t="s">
        <v>172</v>
      </c>
      <c r="J309" s="850"/>
      <c r="K309" s="129"/>
      <c r="P309" s="106"/>
    </row>
    <row r="310" spans="1:17" ht="56.25" x14ac:dyDescent="0.25">
      <c r="A310" s="167" t="s">
        <v>24</v>
      </c>
      <c r="B310" s="167" t="s">
        <v>14</v>
      </c>
      <c r="C310" s="167" t="s">
        <v>74</v>
      </c>
      <c r="D310" s="167" t="s">
        <v>117</v>
      </c>
      <c r="F310" s="17"/>
      <c r="I310" s="133" t="s">
        <v>115</v>
      </c>
      <c r="J310" s="133" t="s">
        <v>173</v>
      </c>
      <c r="P310" s="106"/>
    </row>
    <row r="311" spans="1:17" x14ac:dyDescent="0.25">
      <c r="A311" s="113">
        <v>1</v>
      </c>
      <c r="B311" s="113">
        <v>2</v>
      </c>
      <c r="C311" s="113">
        <v>3</v>
      </c>
      <c r="D311" s="113">
        <v>4</v>
      </c>
      <c r="E311" s="78"/>
      <c r="F311" s="1"/>
      <c r="G311" s="78"/>
      <c r="H311" s="78"/>
      <c r="I311" s="135"/>
      <c r="J311" s="135"/>
      <c r="P311" s="106"/>
    </row>
    <row r="312" spans="1:17" x14ac:dyDescent="0.25">
      <c r="A312" s="167">
        <v>1</v>
      </c>
      <c r="B312" s="15"/>
      <c r="C312" s="13"/>
      <c r="D312" s="165"/>
      <c r="F312" s="17"/>
      <c r="G312" s="75"/>
      <c r="I312" s="138"/>
      <c r="J312" s="138"/>
      <c r="P312" s="106"/>
    </row>
    <row r="313" spans="1:17" s="78" customFormat="1" x14ac:dyDescent="0.25">
      <c r="A313" s="167">
        <v>2</v>
      </c>
      <c r="B313" s="15"/>
      <c r="C313" s="13"/>
      <c r="D313" s="165"/>
      <c r="E313" s="67"/>
      <c r="F313" s="17"/>
      <c r="G313" s="67"/>
      <c r="H313" s="67"/>
      <c r="I313" s="138"/>
      <c r="J313" s="138"/>
      <c r="K313" s="79"/>
      <c r="O313" s="188"/>
      <c r="P313" s="186"/>
      <c r="Q313" s="188"/>
    </row>
    <row r="314" spans="1:17" x14ac:dyDescent="0.25">
      <c r="A314" s="167"/>
      <c r="B314" s="15"/>
      <c r="C314" s="13"/>
      <c r="D314" s="165"/>
      <c r="F314" s="17"/>
      <c r="I314" s="138"/>
      <c r="J314" s="138"/>
      <c r="P314" s="106"/>
      <c r="Q314" s="195"/>
    </row>
    <row r="315" spans="1:17" x14ac:dyDescent="0.25">
      <c r="A315" s="167"/>
      <c r="B315" s="15"/>
      <c r="C315" s="13"/>
      <c r="D315" s="165"/>
      <c r="F315" s="17"/>
      <c r="I315" s="138"/>
      <c r="J315" s="138"/>
      <c r="P315" s="106"/>
      <c r="Q315" s="195"/>
    </row>
    <row r="316" spans="1:17" x14ac:dyDescent="0.25">
      <c r="A316" s="144"/>
      <c r="B316" s="145" t="s">
        <v>20</v>
      </c>
      <c r="C316" s="144" t="s">
        <v>21</v>
      </c>
      <c r="D316" s="146">
        <f>SUM(D312:D315)</f>
        <v>0</v>
      </c>
      <c r="F316" s="17"/>
      <c r="I316" s="135">
        <f>SUM(I312:I315)</f>
        <v>0</v>
      </c>
      <c r="J316" s="135">
        <f>SUM(J312:J315)</f>
        <v>0</v>
      </c>
      <c r="P316" s="106"/>
      <c r="Q316" s="195"/>
    </row>
    <row r="317" spans="1:17" x14ac:dyDescent="0.25">
      <c r="A317" s="35"/>
      <c r="B317" s="11"/>
      <c r="C317" s="17"/>
      <c r="D317" s="17"/>
      <c r="E317" s="17"/>
      <c r="F317" s="17"/>
      <c r="P317" s="106"/>
      <c r="Q317" s="195"/>
    </row>
    <row r="318" spans="1:17" x14ac:dyDescent="0.25">
      <c r="A318" s="861" t="s">
        <v>150</v>
      </c>
      <c r="B318" s="861"/>
      <c r="C318" s="861"/>
      <c r="D318" s="861"/>
      <c r="E318" s="861"/>
      <c r="F318" s="861"/>
      <c r="G318" s="861"/>
      <c r="H318" s="861"/>
      <c r="I318" s="861"/>
      <c r="J318" s="861"/>
      <c r="P318" s="106"/>
    </row>
    <row r="319" spans="1:17" x14ac:dyDescent="0.25">
      <c r="A319" s="862"/>
      <c r="B319" s="862"/>
      <c r="C319" s="862"/>
      <c r="D319" s="862"/>
      <c r="E319" s="862"/>
      <c r="F319" s="17"/>
      <c r="I319" s="850" t="s">
        <v>172</v>
      </c>
      <c r="J319" s="850"/>
      <c r="P319" s="106"/>
    </row>
    <row r="320" spans="1:17" ht="56.25" x14ac:dyDescent="0.25">
      <c r="A320" s="167" t="s">
        <v>15</v>
      </c>
      <c r="B320" s="167" t="s">
        <v>14</v>
      </c>
      <c r="C320" s="167" t="s">
        <v>27</v>
      </c>
      <c r="D320" s="167" t="s">
        <v>75</v>
      </c>
      <c r="E320" s="167" t="s">
        <v>7</v>
      </c>
      <c r="I320" s="133" t="s">
        <v>115</v>
      </c>
      <c r="J320" s="133" t="s">
        <v>173</v>
      </c>
      <c r="P320" s="106"/>
    </row>
    <row r="321" spans="1:17" x14ac:dyDescent="0.25">
      <c r="A321" s="113">
        <v>1</v>
      </c>
      <c r="B321" s="113">
        <v>2</v>
      </c>
      <c r="C321" s="113">
        <v>3</v>
      </c>
      <c r="D321" s="113">
        <v>4</v>
      </c>
      <c r="E321" s="113">
        <v>5</v>
      </c>
      <c r="F321" s="78"/>
      <c r="G321" s="78"/>
      <c r="H321" s="78"/>
      <c r="I321" s="135"/>
      <c r="J321" s="135"/>
      <c r="P321" s="106"/>
    </row>
    <row r="322" spans="1:17" x14ac:dyDescent="0.25">
      <c r="A322" s="167"/>
      <c r="B322" s="10"/>
      <c r="C322" s="167"/>
      <c r="D322" s="165"/>
      <c r="E322" s="165"/>
      <c r="I322" s="138"/>
      <c r="J322" s="138"/>
      <c r="P322" s="106"/>
    </row>
    <row r="323" spans="1:17" s="78" customFormat="1" x14ac:dyDescent="0.25">
      <c r="A323" s="167"/>
      <c r="B323" s="10"/>
      <c r="C323" s="167"/>
      <c r="D323" s="165"/>
      <c r="E323" s="165"/>
      <c r="F323" s="67"/>
      <c r="G323" s="67"/>
      <c r="H323" s="67"/>
      <c r="I323" s="138"/>
      <c r="J323" s="138"/>
      <c r="K323" s="79"/>
      <c r="O323" s="188"/>
      <c r="P323" s="186"/>
      <c r="Q323" s="188"/>
    </row>
    <row r="324" spans="1:17" x14ac:dyDescent="0.25">
      <c r="A324" s="167"/>
      <c r="B324" s="10"/>
      <c r="C324" s="167"/>
      <c r="D324" s="165"/>
      <c r="E324" s="165"/>
      <c r="I324" s="138"/>
      <c r="J324" s="138"/>
      <c r="P324" s="106"/>
      <c r="Q324" s="195"/>
    </row>
    <row r="325" spans="1:17" x14ac:dyDescent="0.25">
      <c r="A325" s="167"/>
      <c r="B325" s="10"/>
      <c r="C325" s="167"/>
      <c r="D325" s="165"/>
      <c r="E325" s="165"/>
      <c r="I325" s="138"/>
      <c r="J325" s="138"/>
      <c r="P325" s="106"/>
      <c r="Q325" s="195"/>
    </row>
    <row r="326" spans="1:17" x14ac:dyDescent="0.25">
      <c r="A326" s="144"/>
      <c r="B326" s="145" t="s">
        <v>20</v>
      </c>
      <c r="C326" s="144"/>
      <c r="D326" s="144" t="s">
        <v>21</v>
      </c>
      <c r="E326" s="146">
        <f>E325+E322+E323+E324</f>
        <v>0</v>
      </c>
      <c r="I326" s="135">
        <f>SUM(I322:I325)</f>
        <v>0</v>
      </c>
      <c r="J326" s="135">
        <f>SUM(J322:J325)</f>
        <v>0</v>
      </c>
      <c r="P326" s="106"/>
      <c r="Q326" s="195"/>
    </row>
    <row r="327" spans="1:17" x14ac:dyDescent="0.25">
      <c r="A327" s="17"/>
      <c r="B327" s="11"/>
      <c r="C327" s="17"/>
      <c r="D327" s="17"/>
      <c r="E327" s="17"/>
      <c r="F327" s="17"/>
      <c r="P327" s="106"/>
      <c r="Q327" s="195"/>
    </row>
    <row r="328" spans="1:17" x14ac:dyDescent="0.25">
      <c r="A328" s="861" t="s">
        <v>151</v>
      </c>
      <c r="B328" s="861"/>
      <c r="C328" s="861"/>
      <c r="D328" s="861"/>
      <c r="E328" s="861"/>
      <c r="F328" s="861"/>
      <c r="G328" s="861"/>
      <c r="H328" s="861"/>
      <c r="I328" s="861"/>
      <c r="J328" s="861"/>
      <c r="P328" s="106"/>
    </row>
    <row r="329" spans="1:17" x14ac:dyDescent="0.25">
      <c r="A329" s="862"/>
      <c r="B329" s="862"/>
      <c r="C329" s="862"/>
      <c r="D329" s="862"/>
      <c r="E329" s="862"/>
      <c r="F329" s="862"/>
      <c r="I329" s="850" t="s">
        <v>172</v>
      </c>
      <c r="J329" s="850"/>
      <c r="P329" s="106"/>
    </row>
    <row r="330" spans="1:17" ht="56.25" x14ac:dyDescent="0.25">
      <c r="A330" s="167" t="s">
        <v>24</v>
      </c>
      <c r="B330" s="167" t="s">
        <v>14</v>
      </c>
      <c r="C330" s="167" t="s">
        <v>78</v>
      </c>
      <c r="D330" s="167" t="s">
        <v>27</v>
      </c>
      <c r="E330" s="167" t="s">
        <v>79</v>
      </c>
      <c r="F330" s="167" t="s">
        <v>7</v>
      </c>
      <c r="I330" s="133" t="s">
        <v>115</v>
      </c>
      <c r="J330" s="133" t="s">
        <v>173</v>
      </c>
      <c r="K330" s="81"/>
      <c r="L330" s="81"/>
      <c r="P330" s="106"/>
    </row>
    <row r="331" spans="1:17" x14ac:dyDescent="0.25">
      <c r="A331" s="113">
        <v>1</v>
      </c>
      <c r="B331" s="113">
        <v>2</v>
      </c>
      <c r="C331" s="113">
        <v>3</v>
      </c>
      <c r="D331" s="113">
        <v>4</v>
      </c>
      <c r="E331" s="113">
        <v>5</v>
      </c>
      <c r="F331" s="113">
        <v>6</v>
      </c>
      <c r="G331" s="78"/>
      <c r="H331" s="78"/>
      <c r="I331" s="135"/>
      <c r="J331" s="135"/>
      <c r="P331" s="106"/>
    </row>
    <row r="332" spans="1:17" x14ac:dyDescent="0.25">
      <c r="A332" s="167">
        <v>1</v>
      </c>
      <c r="B332" s="10"/>
      <c r="C332" s="167"/>
      <c r="D332" s="167"/>
      <c r="E332" s="165"/>
      <c r="F332" s="165"/>
      <c r="I332" s="138"/>
      <c r="J332" s="138"/>
      <c r="P332" s="106"/>
    </row>
    <row r="333" spans="1:17" s="78" customFormat="1" x14ac:dyDescent="0.25">
      <c r="A333" s="167">
        <v>2</v>
      </c>
      <c r="B333" s="10"/>
      <c r="C333" s="167"/>
      <c r="D333" s="167"/>
      <c r="E333" s="165"/>
      <c r="F333" s="165"/>
      <c r="G333" s="67"/>
      <c r="H333" s="67"/>
      <c r="I333" s="138"/>
      <c r="J333" s="138"/>
      <c r="K333" s="79"/>
      <c r="O333" s="188"/>
      <c r="P333" s="186"/>
      <c r="Q333" s="188"/>
    </row>
    <row r="334" spans="1:17" x14ac:dyDescent="0.25">
      <c r="A334" s="167">
        <v>3</v>
      </c>
      <c r="B334" s="10"/>
      <c r="C334" s="167"/>
      <c r="D334" s="167"/>
      <c r="E334" s="165"/>
      <c r="F334" s="165"/>
      <c r="I334" s="138"/>
      <c r="J334" s="138"/>
      <c r="K334" s="76"/>
      <c r="P334" s="106"/>
      <c r="Q334" s="195"/>
    </row>
    <row r="335" spans="1:17" x14ac:dyDescent="0.25">
      <c r="A335" s="167">
        <v>4</v>
      </c>
      <c r="B335" s="10"/>
      <c r="C335" s="167"/>
      <c r="D335" s="167"/>
      <c r="E335" s="165"/>
      <c r="F335" s="165"/>
      <c r="I335" s="138"/>
      <c r="J335" s="138"/>
      <c r="P335" s="106"/>
      <c r="Q335" s="195"/>
    </row>
    <row r="336" spans="1:17" x14ac:dyDescent="0.25">
      <c r="A336" s="144"/>
      <c r="B336" s="145" t="s">
        <v>20</v>
      </c>
      <c r="C336" s="144" t="s">
        <v>21</v>
      </c>
      <c r="D336" s="144" t="s">
        <v>21</v>
      </c>
      <c r="E336" s="144" t="s">
        <v>21</v>
      </c>
      <c r="F336" s="146">
        <f>F335+F333+F334+F332</f>
        <v>0</v>
      </c>
      <c r="I336" s="135">
        <f>SUM(I332:I335)</f>
        <v>0</v>
      </c>
      <c r="J336" s="135">
        <f>SUM(J332:J335)</f>
        <v>0</v>
      </c>
      <c r="P336" s="106"/>
      <c r="Q336" s="195"/>
    </row>
    <row r="337" spans="1:17" x14ac:dyDescent="0.25">
      <c r="A337" s="17"/>
      <c r="B337" s="11"/>
      <c r="C337" s="17"/>
      <c r="D337" s="17"/>
      <c r="E337" s="17"/>
      <c r="F337" s="36"/>
      <c r="P337" s="106"/>
      <c r="Q337" s="195"/>
    </row>
    <row r="338" spans="1:17" x14ac:dyDescent="0.25">
      <c r="A338" s="861" t="s">
        <v>152</v>
      </c>
      <c r="B338" s="861"/>
      <c r="C338" s="861"/>
      <c r="D338" s="861"/>
      <c r="E338" s="861"/>
      <c r="F338" s="861"/>
      <c r="G338" s="861"/>
      <c r="H338" s="861"/>
      <c r="I338" s="861"/>
      <c r="J338" s="861"/>
      <c r="P338" s="106"/>
    </row>
    <row r="339" spans="1:17" x14ac:dyDescent="0.25">
      <c r="A339" s="862"/>
      <c r="B339" s="862"/>
      <c r="C339" s="862"/>
      <c r="D339" s="862"/>
      <c r="E339" s="862"/>
      <c r="F339" s="862"/>
      <c r="I339" s="850" t="s">
        <v>172</v>
      </c>
      <c r="J339" s="850"/>
      <c r="P339" s="106"/>
    </row>
    <row r="340" spans="1:17" ht="56.25" x14ac:dyDescent="0.25">
      <c r="A340" s="167" t="s">
        <v>24</v>
      </c>
      <c r="B340" s="167" t="s">
        <v>14</v>
      </c>
      <c r="C340" s="167" t="s">
        <v>78</v>
      </c>
      <c r="D340" s="167" t="s">
        <v>27</v>
      </c>
      <c r="E340" s="167" t="s">
        <v>79</v>
      </c>
      <c r="F340" s="167" t="s">
        <v>7</v>
      </c>
      <c r="I340" s="133" t="s">
        <v>115</v>
      </c>
      <c r="J340" s="133" t="s">
        <v>173</v>
      </c>
      <c r="K340" s="81"/>
      <c r="L340" s="81"/>
      <c r="P340" s="106"/>
    </row>
    <row r="341" spans="1:17" x14ac:dyDescent="0.25">
      <c r="A341" s="113">
        <v>1</v>
      </c>
      <c r="B341" s="113">
        <v>2</v>
      </c>
      <c r="C341" s="113">
        <v>3</v>
      </c>
      <c r="D341" s="113">
        <v>4</v>
      </c>
      <c r="E341" s="113">
        <v>5</v>
      </c>
      <c r="F341" s="113">
        <v>6</v>
      </c>
      <c r="G341" s="78"/>
      <c r="H341" s="78"/>
      <c r="I341" s="135"/>
      <c r="J341" s="135"/>
      <c r="P341" s="106"/>
    </row>
    <row r="342" spans="1:17" x14ac:dyDescent="0.25">
      <c r="A342" s="167">
        <v>1</v>
      </c>
      <c r="B342" s="10"/>
      <c r="C342" s="167"/>
      <c r="D342" s="167"/>
      <c r="E342" s="165" t="e">
        <f>F342/D342</f>
        <v>#DIV/0!</v>
      </c>
      <c r="F342" s="165"/>
      <c r="I342" s="138"/>
      <c r="J342" s="138"/>
      <c r="P342" s="106"/>
    </row>
    <row r="343" spans="1:17" s="78" customFormat="1" x14ac:dyDescent="0.25">
      <c r="A343" s="167">
        <v>2</v>
      </c>
      <c r="B343" s="10"/>
      <c r="C343" s="14"/>
      <c r="D343" s="14"/>
      <c r="E343" s="165" t="e">
        <f t="shared" ref="E343:E345" si="6">F343/D343</f>
        <v>#DIV/0!</v>
      </c>
      <c r="F343" s="165"/>
      <c r="G343" s="67"/>
      <c r="H343" s="67"/>
      <c r="I343" s="138"/>
      <c r="J343" s="138"/>
      <c r="K343" s="79"/>
      <c r="O343" s="188"/>
      <c r="P343" s="186"/>
      <c r="Q343" s="188"/>
    </row>
    <row r="344" spans="1:17" x14ac:dyDescent="0.25">
      <c r="A344" s="167"/>
      <c r="B344" s="10"/>
      <c r="C344" s="14"/>
      <c r="D344" s="14"/>
      <c r="E344" s="165" t="e">
        <f t="shared" si="6"/>
        <v>#DIV/0!</v>
      </c>
      <c r="F344" s="165"/>
      <c r="I344" s="138"/>
      <c r="J344" s="138"/>
      <c r="P344" s="106"/>
    </row>
    <row r="345" spans="1:17" x14ac:dyDescent="0.25">
      <c r="A345" s="167">
        <v>3</v>
      </c>
      <c r="B345" s="10"/>
      <c r="C345" s="167"/>
      <c r="D345" s="167"/>
      <c r="E345" s="165" t="e">
        <f t="shared" si="6"/>
        <v>#DIV/0!</v>
      </c>
      <c r="F345" s="165"/>
      <c r="I345" s="138"/>
      <c r="J345" s="138"/>
      <c r="P345" s="106"/>
    </row>
    <row r="346" spans="1:17" x14ac:dyDescent="0.25">
      <c r="A346" s="144"/>
      <c r="B346" s="145" t="s">
        <v>20</v>
      </c>
      <c r="C346" s="144" t="s">
        <v>21</v>
      </c>
      <c r="D346" s="144" t="s">
        <v>21</v>
      </c>
      <c r="E346" s="144" t="s">
        <v>21</v>
      </c>
      <c r="F346" s="146">
        <f>F345+F343+F342+F344</f>
        <v>0</v>
      </c>
      <c r="I346" s="135">
        <f>SUM(I342:I345)</f>
        <v>0</v>
      </c>
      <c r="J346" s="135">
        <f>SUM(J342:J345)</f>
        <v>0</v>
      </c>
      <c r="P346" s="106"/>
    </row>
    <row r="347" spans="1:17" x14ac:dyDescent="0.25">
      <c r="A347" s="17"/>
      <c r="B347" s="11"/>
      <c r="C347" s="17"/>
      <c r="D347" s="17"/>
      <c r="E347" s="17"/>
      <c r="F347" s="36"/>
      <c r="P347" s="106"/>
    </row>
    <row r="348" spans="1:17" x14ac:dyDescent="0.25">
      <c r="A348" s="861" t="s">
        <v>153</v>
      </c>
      <c r="B348" s="861"/>
      <c r="C348" s="861"/>
      <c r="D348" s="861"/>
      <c r="E348" s="861"/>
      <c r="F348" s="861"/>
      <c r="G348" s="861"/>
      <c r="H348" s="861"/>
      <c r="I348" s="861"/>
      <c r="J348" s="861"/>
      <c r="P348" s="106"/>
    </row>
    <row r="349" spans="1:17" x14ac:dyDescent="0.25">
      <c r="A349" s="862"/>
      <c r="B349" s="862"/>
      <c r="C349" s="862"/>
      <c r="D349" s="862"/>
      <c r="E349" s="862"/>
      <c r="F349" s="862"/>
      <c r="I349" s="850" t="s">
        <v>172</v>
      </c>
      <c r="J349" s="850"/>
      <c r="P349" s="106"/>
    </row>
    <row r="350" spans="1:17" ht="56.25" x14ac:dyDescent="0.25">
      <c r="A350" s="167" t="s">
        <v>24</v>
      </c>
      <c r="B350" s="167" t="s">
        <v>14</v>
      </c>
      <c r="C350" s="167" t="s">
        <v>78</v>
      </c>
      <c r="D350" s="167" t="s">
        <v>27</v>
      </c>
      <c r="E350" s="167" t="s">
        <v>79</v>
      </c>
      <c r="F350" s="167" t="s">
        <v>7</v>
      </c>
      <c r="I350" s="133" t="s">
        <v>115</v>
      </c>
      <c r="J350" s="133" t="s">
        <v>173</v>
      </c>
      <c r="K350" s="81"/>
      <c r="L350" s="81"/>
      <c r="P350" s="106"/>
    </row>
    <row r="351" spans="1:17" x14ac:dyDescent="0.25">
      <c r="A351" s="113">
        <v>1</v>
      </c>
      <c r="B351" s="113">
        <v>2</v>
      </c>
      <c r="C351" s="113">
        <v>3</v>
      </c>
      <c r="D351" s="113">
        <v>4</v>
      </c>
      <c r="E351" s="113">
        <v>5</v>
      </c>
      <c r="F351" s="113">
        <v>6</v>
      </c>
      <c r="G351" s="78"/>
      <c r="H351" s="78"/>
      <c r="I351" s="135"/>
      <c r="J351" s="135"/>
      <c r="P351" s="106"/>
    </row>
    <row r="352" spans="1:17" x14ac:dyDescent="0.25">
      <c r="A352" s="167">
        <v>1</v>
      </c>
      <c r="B352" s="10"/>
      <c r="C352" s="167"/>
      <c r="D352" s="167"/>
      <c r="E352" s="165" t="e">
        <f>F352/D352</f>
        <v>#DIV/0!</v>
      </c>
      <c r="F352" s="165"/>
      <c r="I352" s="138"/>
      <c r="J352" s="138"/>
      <c r="P352" s="106"/>
    </row>
    <row r="353" spans="1:17" s="78" customFormat="1" x14ac:dyDescent="0.25">
      <c r="A353" s="167">
        <v>2</v>
      </c>
      <c r="B353" s="10"/>
      <c r="C353" s="14"/>
      <c r="D353" s="14"/>
      <c r="E353" s="165" t="e">
        <f t="shared" ref="E353:E355" si="7">F353/D353</f>
        <v>#DIV/0!</v>
      </c>
      <c r="F353" s="165"/>
      <c r="G353" s="67"/>
      <c r="H353" s="67"/>
      <c r="I353" s="138"/>
      <c r="J353" s="138"/>
      <c r="K353" s="79"/>
      <c r="O353" s="188"/>
      <c r="P353" s="186"/>
      <c r="Q353" s="188"/>
    </row>
    <row r="354" spans="1:17" x14ac:dyDescent="0.25">
      <c r="A354" s="167"/>
      <c r="B354" s="10"/>
      <c r="C354" s="14"/>
      <c r="D354" s="14"/>
      <c r="E354" s="165" t="e">
        <f t="shared" si="7"/>
        <v>#DIV/0!</v>
      </c>
      <c r="F354" s="165"/>
      <c r="I354" s="138"/>
      <c r="J354" s="138"/>
      <c r="P354" s="106"/>
    </row>
    <row r="355" spans="1:17" x14ac:dyDescent="0.25">
      <c r="A355" s="167">
        <v>3</v>
      </c>
      <c r="B355" s="10"/>
      <c r="C355" s="167"/>
      <c r="D355" s="167"/>
      <c r="E355" s="165" t="e">
        <f t="shared" si="7"/>
        <v>#DIV/0!</v>
      </c>
      <c r="F355" s="165"/>
      <c r="I355" s="138"/>
      <c r="J355" s="138"/>
      <c r="P355" s="106"/>
    </row>
    <row r="356" spans="1:17" x14ac:dyDescent="0.25">
      <c r="A356" s="144"/>
      <c r="B356" s="145" t="s">
        <v>20</v>
      </c>
      <c r="C356" s="144" t="s">
        <v>21</v>
      </c>
      <c r="D356" s="144" t="s">
        <v>21</v>
      </c>
      <c r="E356" s="144" t="s">
        <v>21</v>
      </c>
      <c r="F356" s="146">
        <f>F355+F353+F352+F354</f>
        <v>0</v>
      </c>
      <c r="I356" s="135">
        <f>SUM(I352:I355)</f>
        <v>0</v>
      </c>
      <c r="J356" s="135">
        <f>SUM(J352:J355)</f>
        <v>0</v>
      </c>
      <c r="P356" s="106"/>
    </row>
    <row r="357" spans="1:17" x14ac:dyDescent="0.25">
      <c r="A357" s="17"/>
      <c r="B357" s="11"/>
      <c r="C357" s="17"/>
      <c r="D357" s="17"/>
      <c r="E357" s="17"/>
      <c r="F357" s="36"/>
      <c r="P357" s="106"/>
    </row>
    <row r="358" spans="1:17" x14ac:dyDescent="0.25">
      <c r="A358" s="861" t="s">
        <v>154</v>
      </c>
      <c r="B358" s="861"/>
      <c r="C358" s="861"/>
      <c r="D358" s="861"/>
      <c r="E358" s="861"/>
      <c r="F358" s="861"/>
      <c r="G358" s="861"/>
      <c r="H358" s="861"/>
      <c r="I358" s="861"/>
      <c r="J358" s="861"/>
      <c r="P358" s="106"/>
    </row>
    <row r="359" spans="1:17" x14ac:dyDescent="0.25">
      <c r="A359" s="862"/>
      <c r="B359" s="862"/>
      <c r="C359" s="862"/>
      <c r="D359" s="862"/>
      <c r="E359" s="862"/>
      <c r="F359" s="862"/>
      <c r="I359" s="850" t="s">
        <v>172</v>
      </c>
      <c r="J359" s="850"/>
      <c r="P359" s="106"/>
    </row>
    <row r="360" spans="1:17" ht="56.25" x14ac:dyDescent="0.25">
      <c r="A360" s="167" t="s">
        <v>24</v>
      </c>
      <c r="B360" s="167" t="s">
        <v>14</v>
      </c>
      <c r="C360" s="167" t="s">
        <v>78</v>
      </c>
      <c r="D360" s="167" t="s">
        <v>27</v>
      </c>
      <c r="E360" s="167" t="s">
        <v>79</v>
      </c>
      <c r="F360" s="167" t="s">
        <v>7</v>
      </c>
      <c r="I360" s="133" t="s">
        <v>115</v>
      </c>
      <c r="J360" s="133" t="s">
        <v>173</v>
      </c>
      <c r="K360" s="81"/>
      <c r="L360" s="81"/>
      <c r="P360" s="106"/>
    </row>
    <row r="361" spans="1:17" x14ac:dyDescent="0.25">
      <c r="A361" s="112">
        <v>1</v>
      </c>
      <c r="B361" s="112">
        <v>2</v>
      </c>
      <c r="C361" s="112">
        <v>3</v>
      </c>
      <c r="D361" s="112">
        <v>4</v>
      </c>
      <c r="E361" s="113">
        <v>5</v>
      </c>
      <c r="F361" s="113">
        <v>6</v>
      </c>
      <c r="G361" s="8"/>
      <c r="H361" s="8"/>
      <c r="I361" s="135"/>
      <c r="J361" s="135"/>
      <c r="P361" s="106"/>
    </row>
    <row r="362" spans="1:17" x14ac:dyDescent="0.25">
      <c r="A362" s="167">
        <v>1</v>
      </c>
      <c r="B362" s="10"/>
      <c r="C362" s="167"/>
      <c r="D362" s="167"/>
      <c r="E362" s="165" t="e">
        <f>F362/D362</f>
        <v>#DIV/0!</v>
      </c>
      <c r="F362" s="165"/>
      <c r="I362" s="138"/>
      <c r="J362" s="138"/>
      <c r="P362" s="106"/>
    </row>
    <row r="363" spans="1:17" s="8" customFormat="1" x14ac:dyDescent="0.25">
      <c r="A363" s="167">
        <v>2</v>
      </c>
      <c r="B363" s="10"/>
      <c r="C363" s="14"/>
      <c r="D363" s="14"/>
      <c r="E363" s="165" t="e">
        <f t="shared" ref="E363:E365" si="8">F363/D363</f>
        <v>#DIV/0!</v>
      </c>
      <c r="F363" s="165"/>
      <c r="G363" s="67"/>
      <c r="H363" s="67"/>
      <c r="I363" s="138"/>
      <c r="J363" s="138"/>
      <c r="K363" s="80"/>
      <c r="O363" s="192"/>
      <c r="P363" s="187"/>
      <c r="Q363" s="192"/>
    </row>
    <row r="364" spans="1:17" x14ac:dyDescent="0.25">
      <c r="A364" s="167"/>
      <c r="B364" s="10"/>
      <c r="C364" s="14"/>
      <c r="D364" s="14"/>
      <c r="E364" s="165" t="e">
        <f t="shared" si="8"/>
        <v>#DIV/0!</v>
      </c>
      <c r="F364" s="165"/>
      <c r="I364" s="138"/>
      <c r="J364" s="138"/>
      <c r="P364" s="106"/>
    </row>
    <row r="365" spans="1:17" x14ac:dyDescent="0.25">
      <c r="A365" s="167">
        <v>3</v>
      </c>
      <c r="B365" s="10"/>
      <c r="C365" s="167"/>
      <c r="D365" s="167"/>
      <c r="E365" s="165" t="e">
        <f t="shared" si="8"/>
        <v>#DIV/0!</v>
      </c>
      <c r="F365" s="165"/>
      <c r="I365" s="138"/>
      <c r="J365" s="138"/>
      <c r="P365" s="106"/>
    </row>
    <row r="366" spans="1:17" x14ac:dyDescent="0.25">
      <c r="A366" s="144"/>
      <c r="B366" s="145" t="s">
        <v>20</v>
      </c>
      <c r="C366" s="144" t="s">
        <v>21</v>
      </c>
      <c r="D366" s="144" t="s">
        <v>21</v>
      </c>
      <c r="E366" s="144" t="s">
        <v>21</v>
      </c>
      <c r="F366" s="146">
        <f>F365+F363+F362+F364</f>
        <v>0</v>
      </c>
      <c r="I366" s="135">
        <f>SUM(I362:I365)</f>
        <v>0</v>
      </c>
      <c r="J366" s="135">
        <f>SUM(J362:J365)</f>
        <v>0</v>
      </c>
      <c r="P366" s="106"/>
    </row>
    <row r="367" spans="1:17" x14ac:dyDescent="0.25">
      <c r="A367" s="17"/>
      <c r="B367" s="11"/>
      <c r="C367" s="17"/>
      <c r="D367" s="17"/>
      <c r="E367" s="17"/>
      <c r="F367" s="36"/>
      <c r="P367" s="106"/>
    </row>
    <row r="368" spans="1:17" x14ac:dyDescent="0.25">
      <c r="A368" s="861" t="s">
        <v>155</v>
      </c>
      <c r="B368" s="861"/>
      <c r="C368" s="861"/>
      <c r="D368" s="861"/>
      <c r="E368" s="861"/>
      <c r="F368" s="861"/>
      <c r="G368" s="861"/>
      <c r="H368" s="861"/>
      <c r="I368" s="861"/>
      <c r="J368" s="861"/>
      <c r="P368" s="106"/>
    </row>
    <row r="369" spans="1:17" x14ac:dyDescent="0.25">
      <c r="A369" s="862"/>
      <c r="B369" s="862"/>
      <c r="C369" s="862"/>
      <c r="D369" s="862"/>
      <c r="E369" s="862"/>
      <c r="F369" s="862"/>
      <c r="I369" s="850" t="s">
        <v>172</v>
      </c>
      <c r="J369" s="850"/>
      <c r="P369" s="106"/>
    </row>
    <row r="370" spans="1:17" ht="56.25" x14ac:dyDescent="0.25">
      <c r="A370" s="167" t="s">
        <v>24</v>
      </c>
      <c r="B370" s="167" t="s">
        <v>14</v>
      </c>
      <c r="C370" s="167" t="s">
        <v>78</v>
      </c>
      <c r="D370" s="167" t="s">
        <v>27</v>
      </c>
      <c r="E370" s="167" t="s">
        <v>79</v>
      </c>
      <c r="F370" s="167" t="s">
        <v>7</v>
      </c>
      <c r="I370" s="133" t="s">
        <v>115</v>
      </c>
      <c r="J370" s="133" t="s">
        <v>173</v>
      </c>
      <c r="K370" s="81"/>
      <c r="L370" s="105"/>
      <c r="P370" s="106"/>
    </row>
    <row r="371" spans="1:17" x14ac:dyDescent="0.25">
      <c r="A371" s="113">
        <v>1</v>
      </c>
      <c r="B371" s="113">
        <v>2</v>
      </c>
      <c r="C371" s="113">
        <v>3</v>
      </c>
      <c r="D371" s="113">
        <v>4</v>
      </c>
      <c r="E371" s="113">
        <v>5</v>
      </c>
      <c r="F371" s="113">
        <v>6</v>
      </c>
      <c r="G371" s="78"/>
      <c r="H371" s="78"/>
      <c r="I371" s="135"/>
      <c r="J371" s="135"/>
      <c r="P371" s="106"/>
    </row>
    <row r="372" spans="1:17" x14ac:dyDescent="0.25">
      <c r="A372" s="167">
        <v>1</v>
      </c>
      <c r="B372" s="10"/>
      <c r="C372" s="167"/>
      <c r="D372" s="167"/>
      <c r="E372" s="165" t="e">
        <f>F372/D372</f>
        <v>#DIV/0!</v>
      </c>
      <c r="F372" s="165"/>
      <c r="I372" s="138"/>
      <c r="J372" s="138"/>
      <c r="P372" s="106"/>
    </row>
    <row r="373" spans="1:17" s="78" customFormat="1" x14ac:dyDescent="0.25">
      <c r="A373" s="167">
        <v>2</v>
      </c>
      <c r="B373" s="10"/>
      <c r="C373" s="14"/>
      <c r="D373" s="14"/>
      <c r="E373" s="165" t="e">
        <f t="shared" ref="E373:E375" si="9">F373/D373</f>
        <v>#DIV/0!</v>
      </c>
      <c r="F373" s="165"/>
      <c r="G373" s="67"/>
      <c r="H373" s="67"/>
      <c r="I373" s="138"/>
      <c r="J373" s="138"/>
      <c r="K373" s="79"/>
      <c r="O373" s="188"/>
      <c r="P373" s="186"/>
      <c r="Q373" s="188"/>
    </row>
    <row r="374" spans="1:17" x14ac:dyDescent="0.25">
      <c r="A374" s="167"/>
      <c r="B374" s="10"/>
      <c r="C374" s="14"/>
      <c r="D374" s="14"/>
      <c r="E374" s="165" t="e">
        <f t="shared" si="9"/>
        <v>#DIV/0!</v>
      </c>
      <c r="F374" s="165"/>
      <c r="I374" s="138"/>
      <c r="J374" s="138"/>
      <c r="P374" s="106"/>
    </row>
    <row r="375" spans="1:17" x14ac:dyDescent="0.25">
      <c r="A375" s="167">
        <v>3</v>
      </c>
      <c r="B375" s="10"/>
      <c r="C375" s="167"/>
      <c r="D375" s="167"/>
      <c r="E375" s="165" t="e">
        <f t="shared" si="9"/>
        <v>#DIV/0!</v>
      </c>
      <c r="F375" s="165"/>
      <c r="I375" s="138"/>
      <c r="J375" s="138"/>
      <c r="P375" s="106"/>
    </row>
    <row r="376" spans="1:17" x14ac:dyDescent="0.25">
      <c r="A376" s="144"/>
      <c r="B376" s="145" t="s">
        <v>20</v>
      </c>
      <c r="C376" s="144" t="s">
        <v>21</v>
      </c>
      <c r="D376" s="144" t="s">
        <v>21</v>
      </c>
      <c r="E376" s="144" t="s">
        <v>21</v>
      </c>
      <c r="F376" s="146">
        <f>F375+F373+F372+F374</f>
        <v>0</v>
      </c>
      <c r="I376" s="135">
        <f>SUM(I372:I375)</f>
        <v>0</v>
      </c>
      <c r="J376" s="135">
        <f>SUM(J372:J375)</f>
        <v>0</v>
      </c>
      <c r="P376" s="106"/>
    </row>
    <row r="377" spans="1:17" x14ac:dyDescent="0.25">
      <c r="A377" s="17"/>
      <c r="B377" s="11"/>
      <c r="C377" s="17"/>
      <c r="D377" s="17"/>
      <c r="E377" s="17"/>
      <c r="F377" s="36"/>
      <c r="P377" s="106"/>
    </row>
    <row r="378" spans="1:17" x14ac:dyDescent="0.25">
      <c r="A378" s="861" t="s">
        <v>156</v>
      </c>
      <c r="B378" s="861"/>
      <c r="C378" s="861"/>
      <c r="D378" s="861"/>
      <c r="E378" s="861"/>
      <c r="F378" s="861"/>
      <c r="G378" s="861"/>
      <c r="H378" s="861"/>
      <c r="I378" s="861"/>
      <c r="J378" s="861"/>
      <c r="P378" s="106"/>
    </row>
    <row r="379" spans="1:17" x14ac:dyDescent="0.25">
      <c r="A379" s="862"/>
      <c r="B379" s="862"/>
      <c r="C379" s="862"/>
      <c r="D379" s="862"/>
      <c r="E379" s="862"/>
      <c r="F379" s="862"/>
      <c r="I379" s="850" t="s">
        <v>172</v>
      </c>
      <c r="J379" s="850"/>
      <c r="P379" s="106"/>
    </row>
    <row r="380" spans="1:17" ht="56.25" x14ac:dyDescent="0.25">
      <c r="A380" s="167" t="s">
        <v>24</v>
      </c>
      <c r="B380" s="167" t="s">
        <v>14</v>
      </c>
      <c r="C380" s="167" t="s">
        <v>78</v>
      </c>
      <c r="D380" s="167" t="s">
        <v>27</v>
      </c>
      <c r="E380" s="167" t="s">
        <v>79</v>
      </c>
      <c r="F380" s="167" t="s">
        <v>7</v>
      </c>
      <c r="I380" s="133" t="s">
        <v>115</v>
      </c>
      <c r="J380" s="133" t="s">
        <v>173</v>
      </c>
      <c r="K380" s="81"/>
      <c r="L380" s="105"/>
      <c r="P380" s="106"/>
    </row>
    <row r="381" spans="1:17" x14ac:dyDescent="0.25">
      <c r="A381" s="113">
        <v>1</v>
      </c>
      <c r="B381" s="113">
        <v>2</v>
      </c>
      <c r="C381" s="113">
        <v>3</v>
      </c>
      <c r="D381" s="113">
        <v>4</v>
      </c>
      <c r="E381" s="113">
        <v>5</v>
      </c>
      <c r="F381" s="113">
        <v>6</v>
      </c>
      <c r="G381" s="78"/>
      <c r="H381" s="78"/>
      <c r="I381" s="135"/>
      <c r="J381" s="135"/>
      <c r="P381" s="106"/>
    </row>
    <row r="382" spans="1:17" x14ac:dyDescent="0.25">
      <c r="A382" s="167">
        <v>1</v>
      </c>
      <c r="B382" s="10" t="s">
        <v>170</v>
      </c>
      <c r="C382" s="167"/>
      <c r="D382" s="167"/>
      <c r="E382" s="165" t="e">
        <f>F382/D382</f>
        <v>#DIV/0!</v>
      </c>
      <c r="F382" s="165"/>
      <c r="I382" s="138"/>
      <c r="J382" s="138"/>
      <c r="P382" s="106"/>
    </row>
    <row r="383" spans="1:17" s="78" customFormat="1" x14ac:dyDescent="0.25">
      <c r="A383" s="167">
        <v>2</v>
      </c>
      <c r="B383" s="10" t="s">
        <v>171</v>
      </c>
      <c r="C383" s="14"/>
      <c r="D383" s="14"/>
      <c r="E383" s="165" t="e">
        <f t="shared" ref="E383:E385" si="10">F383/D383</f>
        <v>#DIV/0!</v>
      </c>
      <c r="F383" s="165"/>
      <c r="G383" s="67"/>
      <c r="H383" s="67"/>
      <c r="I383" s="138"/>
      <c r="J383" s="138"/>
      <c r="K383" s="79"/>
      <c r="O383" s="188"/>
      <c r="P383" s="186"/>
      <c r="Q383" s="188"/>
    </row>
    <row r="384" spans="1:17" x14ac:dyDescent="0.25">
      <c r="A384" s="167">
        <v>3</v>
      </c>
      <c r="B384" s="10"/>
      <c r="C384" s="167"/>
      <c r="D384" s="167"/>
      <c r="E384" s="165" t="e">
        <f t="shared" si="10"/>
        <v>#DIV/0!</v>
      </c>
      <c r="F384" s="165"/>
      <c r="I384" s="138"/>
      <c r="J384" s="138"/>
      <c r="P384" s="106"/>
      <c r="Q384" s="195"/>
    </row>
    <row r="385" spans="1:17" x14ac:dyDescent="0.25">
      <c r="A385" s="167">
        <v>4</v>
      </c>
      <c r="B385" s="10"/>
      <c r="C385" s="167"/>
      <c r="D385" s="167"/>
      <c r="E385" s="165" t="e">
        <f t="shared" si="10"/>
        <v>#DIV/0!</v>
      </c>
      <c r="F385" s="165"/>
      <c r="I385" s="138"/>
      <c r="J385" s="138"/>
      <c r="P385" s="106"/>
      <c r="Q385" s="195"/>
    </row>
    <row r="386" spans="1:17" x14ac:dyDescent="0.25">
      <c r="A386" s="144"/>
      <c r="B386" s="145" t="s">
        <v>20</v>
      </c>
      <c r="C386" s="144" t="s">
        <v>21</v>
      </c>
      <c r="D386" s="144" t="s">
        <v>21</v>
      </c>
      <c r="E386" s="144" t="s">
        <v>21</v>
      </c>
      <c r="F386" s="146">
        <f>F385+F383+F382+F384</f>
        <v>0</v>
      </c>
      <c r="I386" s="135">
        <f>SUM(I382:I385)</f>
        <v>0</v>
      </c>
      <c r="J386" s="135">
        <f>SUM(J382:J385)</f>
        <v>0</v>
      </c>
      <c r="K386" s="76"/>
      <c r="P386" s="106"/>
      <c r="Q386" s="195"/>
    </row>
    <row r="387" spans="1:17" x14ac:dyDescent="0.25">
      <c r="A387" s="17"/>
      <c r="B387" s="11"/>
      <c r="C387" s="17"/>
      <c r="D387" s="17"/>
      <c r="E387" s="17"/>
      <c r="F387" s="36"/>
      <c r="P387" s="106"/>
      <c r="Q387" s="195"/>
    </row>
    <row r="388" spans="1:17" x14ac:dyDescent="0.25">
      <c r="A388" s="861" t="s">
        <v>149</v>
      </c>
      <c r="B388" s="861"/>
      <c r="C388" s="861"/>
      <c r="D388" s="861"/>
      <c r="E388" s="861"/>
      <c r="F388" s="861"/>
      <c r="G388" s="861"/>
      <c r="H388" s="861"/>
      <c r="I388" s="861"/>
      <c r="J388" s="861"/>
      <c r="P388" s="106"/>
      <c r="Q388" s="195"/>
    </row>
    <row r="389" spans="1:17" x14ac:dyDescent="0.25">
      <c r="A389" s="862"/>
      <c r="B389" s="862"/>
      <c r="C389" s="862"/>
      <c r="D389" s="862"/>
      <c r="E389" s="862"/>
      <c r="F389" s="17"/>
      <c r="I389" s="850" t="s">
        <v>172</v>
      </c>
      <c r="J389" s="850"/>
      <c r="O389" s="106"/>
    </row>
    <row r="390" spans="1:17" ht="56.25" x14ac:dyDescent="0.25">
      <c r="A390" s="167" t="s">
        <v>15</v>
      </c>
      <c r="B390" s="167" t="s">
        <v>14</v>
      </c>
      <c r="C390" s="167" t="s">
        <v>27</v>
      </c>
      <c r="D390" s="167" t="s">
        <v>75</v>
      </c>
      <c r="E390" s="167" t="s">
        <v>7</v>
      </c>
      <c r="I390" s="133" t="s">
        <v>115</v>
      </c>
      <c r="J390" s="133" t="s">
        <v>173</v>
      </c>
      <c r="K390" s="81"/>
      <c r="O390" s="106"/>
    </row>
    <row r="391" spans="1:17" x14ac:dyDescent="0.25">
      <c r="A391" s="113">
        <v>1</v>
      </c>
      <c r="B391" s="113">
        <v>2</v>
      </c>
      <c r="C391" s="113">
        <v>3</v>
      </c>
      <c r="D391" s="113">
        <v>4</v>
      </c>
      <c r="E391" s="113">
        <v>5</v>
      </c>
      <c r="F391" s="78"/>
      <c r="G391" s="78"/>
      <c r="H391" s="78"/>
      <c r="I391" s="135"/>
      <c r="J391" s="135"/>
      <c r="O391" s="106"/>
    </row>
    <row r="392" spans="1:17" x14ac:dyDescent="0.25">
      <c r="A392" s="167">
        <v>1</v>
      </c>
      <c r="B392" s="10" t="s">
        <v>84</v>
      </c>
      <c r="C392" s="167"/>
      <c r="D392" s="165" t="e">
        <f>E392/C392</f>
        <v>#DIV/0!</v>
      </c>
      <c r="E392" s="165"/>
      <c r="I392" s="138"/>
      <c r="J392" s="138"/>
      <c r="O392" s="106"/>
    </row>
    <row r="393" spans="1:17" s="78" customFormat="1" x14ac:dyDescent="0.25">
      <c r="A393" s="167">
        <v>2</v>
      </c>
      <c r="B393" s="10" t="s">
        <v>83</v>
      </c>
      <c r="C393" s="167"/>
      <c r="D393" s="165" t="e">
        <f>E393/C393</f>
        <v>#DIV/0!</v>
      </c>
      <c r="E393" s="165"/>
      <c r="F393" s="67"/>
      <c r="G393" s="67"/>
      <c r="H393" s="67"/>
      <c r="I393" s="138"/>
      <c r="J393" s="138"/>
      <c r="K393" s="79"/>
      <c r="O393" s="186"/>
      <c r="P393" s="188"/>
      <c r="Q393" s="188"/>
    </row>
    <row r="394" spans="1:17" x14ac:dyDescent="0.25">
      <c r="A394" s="167">
        <v>3</v>
      </c>
      <c r="B394" s="10" t="s">
        <v>85</v>
      </c>
      <c r="C394" s="167"/>
      <c r="D394" s="165" t="e">
        <f>E394/C394</f>
        <v>#DIV/0!</v>
      </c>
      <c r="E394" s="165"/>
      <c r="I394" s="138"/>
      <c r="J394" s="138"/>
      <c r="O394" s="106"/>
    </row>
    <row r="395" spans="1:17" x14ac:dyDescent="0.25">
      <c r="A395" s="167">
        <v>4</v>
      </c>
      <c r="B395" s="10" t="s">
        <v>86</v>
      </c>
      <c r="C395" s="167"/>
      <c r="D395" s="165" t="e">
        <f>E395/C395</f>
        <v>#DIV/0!</v>
      </c>
      <c r="E395" s="165"/>
      <c r="I395" s="138"/>
      <c r="J395" s="138"/>
      <c r="O395" s="106"/>
    </row>
    <row r="396" spans="1:17" x14ac:dyDescent="0.25">
      <c r="A396" s="144"/>
      <c r="B396" s="145" t="s">
        <v>20</v>
      </c>
      <c r="C396" s="144"/>
      <c r="D396" s="144" t="s">
        <v>21</v>
      </c>
      <c r="E396" s="146">
        <f>E395+E394+E393+E392</f>
        <v>0</v>
      </c>
      <c r="I396" s="135">
        <f>SUM(I392:I395)</f>
        <v>0</v>
      </c>
      <c r="J396" s="135">
        <f>SUM(J392:J395)</f>
        <v>0</v>
      </c>
      <c r="O396" s="106"/>
    </row>
    <row r="397" spans="1:17" x14ac:dyDescent="0.25">
      <c r="A397" s="35"/>
      <c r="B397" s="11"/>
      <c r="C397" s="17"/>
      <c r="D397" s="17"/>
      <c r="E397" s="17"/>
      <c r="F397" s="36"/>
      <c r="O397" s="106"/>
    </row>
    <row r="398" spans="1:17" x14ac:dyDescent="0.25">
      <c r="A398" s="861" t="s">
        <v>158</v>
      </c>
      <c r="B398" s="861"/>
      <c r="C398" s="861"/>
      <c r="D398" s="861"/>
      <c r="E398" s="861"/>
      <c r="F398" s="861"/>
      <c r="G398" s="861"/>
      <c r="H398" s="861"/>
      <c r="I398" s="861"/>
      <c r="J398" s="861"/>
      <c r="O398" s="106"/>
    </row>
    <row r="399" spans="1:17" x14ac:dyDescent="0.25">
      <c r="A399" s="30"/>
      <c r="B399" s="11"/>
      <c r="C399" s="17"/>
      <c r="D399" s="17"/>
      <c r="E399" s="17"/>
      <c r="F399" s="17"/>
      <c r="P399" s="106"/>
    </row>
    <row r="400" spans="1:17" x14ac:dyDescent="0.25">
      <c r="A400" s="30"/>
      <c r="B400" s="11"/>
      <c r="C400" s="17"/>
      <c r="D400" s="17"/>
      <c r="E400" s="17"/>
      <c r="F400" s="17"/>
      <c r="I400" s="850" t="s">
        <v>172</v>
      </c>
      <c r="J400" s="850"/>
      <c r="K400" s="128"/>
    </row>
    <row r="401" spans="1:17" ht="56.25" x14ac:dyDescent="0.25">
      <c r="A401" s="167" t="s">
        <v>24</v>
      </c>
      <c r="B401" s="167" t="s">
        <v>14</v>
      </c>
      <c r="C401" s="167" t="s">
        <v>74</v>
      </c>
      <c r="D401" s="167" t="s">
        <v>117</v>
      </c>
      <c r="F401" s="17"/>
      <c r="I401" s="133" t="s">
        <v>115</v>
      </c>
      <c r="J401" s="133" t="s">
        <v>173</v>
      </c>
      <c r="P401" s="106"/>
    </row>
    <row r="402" spans="1:17" x14ac:dyDescent="0.25">
      <c r="A402" s="113">
        <v>1</v>
      </c>
      <c r="B402" s="113">
        <v>2</v>
      </c>
      <c r="C402" s="113">
        <v>3</v>
      </c>
      <c r="D402" s="113">
        <v>4</v>
      </c>
      <c r="E402" s="78"/>
      <c r="F402" s="1"/>
      <c r="G402" s="78"/>
      <c r="H402" s="78"/>
      <c r="I402" s="135"/>
      <c r="J402" s="135"/>
      <c r="P402" s="106"/>
    </row>
    <row r="403" spans="1:17" x14ac:dyDescent="0.25">
      <c r="A403" s="167"/>
      <c r="B403" s="15"/>
      <c r="C403" s="13"/>
      <c r="D403" s="165"/>
      <c r="F403" s="17"/>
      <c r="I403" s="138"/>
      <c r="J403" s="138"/>
      <c r="P403" s="106"/>
    </row>
    <row r="404" spans="1:17" s="78" customFormat="1" x14ac:dyDescent="0.25">
      <c r="A404" s="167"/>
      <c r="B404" s="15"/>
      <c r="C404" s="13"/>
      <c r="D404" s="165"/>
      <c r="E404" s="67"/>
      <c r="F404" s="36"/>
      <c r="G404" s="67"/>
      <c r="H404" s="67"/>
      <c r="I404" s="138"/>
      <c r="J404" s="138"/>
      <c r="K404" s="79"/>
      <c r="O404" s="188"/>
      <c r="P404" s="186"/>
      <c r="Q404" s="188"/>
    </row>
    <row r="405" spans="1:17" x14ac:dyDescent="0.25">
      <c r="A405" s="167"/>
      <c r="B405" s="15"/>
      <c r="C405" s="13"/>
      <c r="D405" s="165"/>
      <c r="F405" s="17"/>
      <c r="I405" s="138"/>
      <c r="J405" s="138"/>
      <c r="P405" s="106"/>
      <c r="Q405" s="195"/>
    </row>
    <row r="406" spans="1:17" x14ac:dyDescent="0.25">
      <c r="A406" s="167"/>
      <c r="B406" s="15"/>
      <c r="C406" s="13"/>
      <c r="D406" s="165"/>
      <c r="F406" s="17"/>
      <c r="I406" s="138"/>
      <c r="J406" s="138"/>
      <c r="P406" s="106"/>
      <c r="Q406" s="195"/>
    </row>
    <row r="407" spans="1:17" x14ac:dyDescent="0.25">
      <c r="A407" s="144"/>
      <c r="B407" s="145" t="s">
        <v>20</v>
      </c>
      <c r="C407" s="144" t="s">
        <v>21</v>
      </c>
      <c r="D407" s="146">
        <f>SUM(D403:D406)</f>
        <v>0</v>
      </c>
      <c r="F407" s="17"/>
      <c r="I407" s="135">
        <f>SUM(I403:I406)</f>
        <v>0</v>
      </c>
      <c r="J407" s="135">
        <f>SUM(J403:J406)</f>
        <v>0</v>
      </c>
      <c r="P407" s="106"/>
      <c r="Q407" s="195"/>
    </row>
    <row r="408" spans="1:17" x14ac:dyDescent="0.25">
      <c r="A408" s="35"/>
      <c r="B408" s="11"/>
      <c r="C408" s="17"/>
      <c r="D408" s="17"/>
      <c r="E408" s="17"/>
      <c r="F408" s="36"/>
      <c r="P408" s="106"/>
      <c r="Q408" s="195"/>
    </row>
    <row r="409" spans="1:17" x14ac:dyDescent="0.25">
      <c r="A409" s="863" t="s">
        <v>180</v>
      </c>
      <c r="B409" s="863"/>
      <c r="C409" s="863"/>
      <c r="D409" s="863"/>
      <c r="E409" s="863"/>
      <c r="F409" s="863"/>
      <c r="G409" s="863"/>
      <c r="H409" s="863"/>
      <c r="I409" s="863"/>
      <c r="J409" s="863"/>
      <c r="P409" s="106"/>
    </row>
    <row r="410" spans="1:17" x14ac:dyDescent="0.25">
      <c r="A410" s="35"/>
      <c r="B410" s="11"/>
      <c r="C410" s="17"/>
      <c r="D410" s="17"/>
      <c r="E410" s="17"/>
      <c r="F410" s="36"/>
      <c r="P410" s="106"/>
    </row>
    <row r="411" spans="1:17" x14ac:dyDescent="0.25">
      <c r="A411" s="860" t="s">
        <v>118</v>
      </c>
      <c r="B411" s="860"/>
      <c r="C411" s="860"/>
      <c r="D411" s="860"/>
      <c r="E411" s="860"/>
      <c r="F411" s="860"/>
      <c r="G411" s="860"/>
      <c r="H411" s="860"/>
      <c r="I411" s="860"/>
      <c r="J411" s="860"/>
      <c r="K411" s="123"/>
    </row>
    <row r="412" spans="1:17" x14ac:dyDescent="0.25">
      <c r="A412" s="55"/>
      <c r="B412" s="55"/>
      <c r="C412" s="55"/>
      <c r="D412" s="55"/>
      <c r="E412" s="55"/>
      <c r="F412" s="17"/>
      <c r="I412" s="850" t="s">
        <v>172</v>
      </c>
      <c r="J412" s="850"/>
      <c r="P412" s="106"/>
    </row>
    <row r="413" spans="1:17" ht="56.25" x14ac:dyDescent="0.25">
      <c r="A413" s="167" t="s">
        <v>24</v>
      </c>
      <c r="B413" s="167" t="s">
        <v>14</v>
      </c>
      <c r="C413" s="167" t="s">
        <v>74</v>
      </c>
      <c r="D413" s="167" t="s">
        <v>117</v>
      </c>
      <c r="E413" s="68"/>
      <c r="F413" s="37"/>
      <c r="G413" s="4"/>
      <c r="H413" s="37"/>
      <c r="I413" s="133" t="s">
        <v>115</v>
      </c>
      <c r="J413" s="133" t="s">
        <v>173</v>
      </c>
      <c r="K413" s="128"/>
      <c r="P413" s="106"/>
    </row>
    <row r="414" spans="1:17" x14ac:dyDescent="0.25">
      <c r="A414" s="113">
        <v>1</v>
      </c>
      <c r="B414" s="113">
        <v>2</v>
      </c>
      <c r="C414" s="113">
        <v>3</v>
      </c>
      <c r="D414" s="113">
        <v>4</v>
      </c>
      <c r="E414" s="79"/>
      <c r="F414" s="107"/>
      <c r="G414" s="108"/>
      <c r="H414" s="109"/>
      <c r="I414" s="141"/>
      <c r="J414" s="141"/>
      <c r="P414" s="106"/>
    </row>
    <row r="415" spans="1:17" s="68" customFormat="1" x14ac:dyDescent="0.25">
      <c r="A415" s="167">
        <v>1</v>
      </c>
      <c r="B415" s="10"/>
      <c r="C415" s="13"/>
      <c r="D415" s="165"/>
      <c r="F415" s="37"/>
      <c r="G415" s="4"/>
      <c r="H415" s="21"/>
      <c r="I415" s="142"/>
      <c r="J415" s="142"/>
      <c r="O415" s="121"/>
      <c r="P415" s="88"/>
      <c r="Q415" s="121"/>
    </row>
    <row r="416" spans="1:17" s="79" customFormat="1" x14ac:dyDescent="0.25">
      <c r="A416" s="144"/>
      <c r="B416" s="145" t="s">
        <v>20</v>
      </c>
      <c r="C416" s="144" t="s">
        <v>21</v>
      </c>
      <c r="D416" s="146">
        <f>SUM(D415:D415)</f>
        <v>0</v>
      </c>
      <c r="E416" s="68"/>
      <c r="F416" s="37"/>
      <c r="G416" s="4"/>
      <c r="H416" s="21"/>
      <c r="I416" s="135">
        <f>SUM(I415)</f>
        <v>0</v>
      </c>
      <c r="J416" s="135">
        <f>SUM(J415)</f>
        <v>0</v>
      </c>
      <c r="O416" s="193"/>
      <c r="P416" s="198"/>
      <c r="Q416" s="193"/>
    </row>
    <row r="417" spans="1:17" s="68" customFormat="1" x14ac:dyDescent="0.25">
      <c r="A417" s="37"/>
      <c r="B417" s="37"/>
      <c r="C417" s="37"/>
      <c r="D417" s="37"/>
      <c r="E417" s="37"/>
      <c r="F417" s="37"/>
      <c r="G417" s="4"/>
      <c r="H417" s="21"/>
      <c r="I417" s="4"/>
      <c r="J417" s="4"/>
      <c r="O417" s="121"/>
      <c r="P417" s="88"/>
      <c r="Q417" s="199"/>
    </row>
    <row r="418" spans="1:17" s="68" customFormat="1" x14ac:dyDescent="0.25">
      <c r="A418" s="861" t="s">
        <v>152</v>
      </c>
      <c r="B418" s="861"/>
      <c r="C418" s="861"/>
      <c r="D418" s="861"/>
      <c r="E418" s="861"/>
      <c r="F418" s="861"/>
      <c r="G418" s="861"/>
      <c r="H418" s="861"/>
      <c r="I418" s="861"/>
      <c r="J418" s="861"/>
      <c r="O418" s="121"/>
      <c r="P418" s="88"/>
      <c r="Q418" s="121"/>
    </row>
    <row r="419" spans="1:17" s="68" customFormat="1" x14ac:dyDescent="0.25">
      <c r="A419" s="862"/>
      <c r="B419" s="862"/>
      <c r="C419" s="862"/>
      <c r="D419" s="862"/>
      <c r="E419" s="862"/>
      <c r="F419" s="862"/>
      <c r="G419" s="67"/>
      <c r="H419" s="67"/>
      <c r="I419" s="850" t="s">
        <v>172</v>
      </c>
      <c r="J419" s="850"/>
      <c r="O419" s="121"/>
      <c r="P419" s="88"/>
      <c r="Q419" s="121"/>
    </row>
    <row r="420" spans="1:17" s="68" customFormat="1" ht="56.25" x14ac:dyDescent="0.25">
      <c r="A420" s="167" t="s">
        <v>24</v>
      </c>
      <c r="B420" s="167" t="s">
        <v>14</v>
      </c>
      <c r="C420" s="167" t="s">
        <v>78</v>
      </c>
      <c r="D420" s="167" t="s">
        <v>27</v>
      </c>
      <c r="E420" s="167" t="s">
        <v>79</v>
      </c>
      <c r="F420" s="167" t="s">
        <v>7</v>
      </c>
      <c r="H420" s="67"/>
      <c r="I420" s="133" t="s">
        <v>115</v>
      </c>
      <c r="J420" s="133" t="s">
        <v>173</v>
      </c>
      <c r="M420" s="76"/>
      <c r="O420" s="121"/>
      <c r="P420" s="88"/>
      <c r="Q420" s="121"/>
    </row>
    <row r="421" spans="1:17" s="68" customFormat="1" x14ac:dyDescent="0.25">
      <c r="A421" s="113">
        <v>1</v>
      </c>
      <c r="B421" s="113">
        <v>2</v>
      </c>
      <c r="C421" s="113">
        <v>3</v>
      </c>
      <c r="D421" s="113">
        <v>4</v>
      </c>
      <c r="E421" s="113">
        <v>5</v>
      </c>
      <c r="F421" s="113">
        <v>6</v>
      </c>
      <c r="G421" s="79"/>
      <c r="H421" s="78"/>
      <c r="I421" s="130"/>
      <c r="J421" s="130"/>
      <c r="O421" s="121"/>
      <c r="P421" s="88"/>
      <c r="Q421" s="121"/>
    </row>
    <row r="422" spans="1:17" s="68" customFormat="1" x14ac:dyDescent="0.25">
      <c r="A422" s="167">
        <v>1</v>
      </c>
      <c r="B422" s="10" t="s">
        <v>175</v>
      </c>
      <c r="C422" s="167"/>
      <c r="D422" s="167"/>
      <c r="E422" s="165" t="e">
        <f>F422/D422</f>
        <v>#DIV/0!</v>
      </c>
      <c r="F422" s="165"/>
      <c r="H422" s="67"/>
      <c r="I422" s="142"/>
      <c r="J422" s="142"/>
      <c r="O422" s="121"/>
      <c r="P422" s="88"/>
      <c r="Q422" s="121"/>
    </row>
    <row r="423" spans="1:17" s="79" customFormat="1" x14ac:dyDescent="0.25">
      <c r="A423" s="144"/>
      <c r="B423" s="145" t="s">
        <v>20</v>
      </c>
      <c r="C423" s="144" t="s">
        <v>21</v>
      </c>
      <c r="D423" s="144" t="s">
        <v>21</v>
      </c>
      <c r="E423" s="144" t="s">
        <v>21</v>
      </c>
      <c r="F423" s="146">
        <f>F422</f>
        <v>0</v>
      </c>
      <c r="G423" s="67"/>
      <c r="H423" s="67"/>
      <c r="I423" s="135">
        <f>SUM(I422)</f>
        <v>0</v>
      </c>
      <c r="J423" s="135">
        <f>SUM(J422)</f>
        <v>0</v>
      </c>
      <c r="O423" s="193"/>
      <c r="P423" s="198"/>
      <c r="Q423" s="193"/>
    </row>
    <row r="424" spans="1:17" s="68" customFormat="1" x14ac:dyDescent="0.25">
      <c r="A424" s="35"/>
      <c r="B424" s="11"/>
      <c r="C424" s="17"/>
      <c r="D424" s="17"/>
      <c r="E424" s="17"/>
      <c r="F424" s="36"/>
      <c r="G424" s="67"/>
      <c r="H424" s="67"/>
      <c r="I424" s="67"/>
      <c r="J424" s="67"/>
      <c r="O424" s="121"/>
      <c r="P424" s="88"/>
      <c r="Q424" s="121"/>
    </row>
    <row r="425" spans="1:17" x14ac:dyDescent="0.25">
      <c r="A425" s="35"/>
      <c r="B425" s="48" t="s">
        <v>100</v>
      </c>
      <c r="C425" s="164">
        <f>C426+C427+C428</f>
        <v>0</v>
      </c>
      <c r="D425" s="194"/>
      <c r="P425" s="106"/>
    </row>
    <row r="426" spans="1:17" x14ac:dyDescent="0.25">
      <c r="A426" s="35"/>
      <c r="B426" s="49" t="s">
        <v>2</v>
      </c>
      <c r="C426" s="164">
        <f>F423+D416+D407+E396+F386+F376+F366+F356+F346+F336+E326+D316+D305+E294+F284+F273+F265+F250+D241+D232+E223+E211+E202+C190+C179+C168+C157+C144+E131+E116+E105+D94+E78+F69+F62+F44+E30+J22-C427-C428</f>
        <v>0</v>
      </c>
      <c r="D426" s="195"/>
      <c r="P426" s="106"/>
    </row>
    <row r="427" spans="1:17" x14ac:dyDescent="0.25">
      <c r="A427" s="17"/>
      <c r="B427" s="11" t="s">
        <v>13</v>
      </c>
      <c r="C427" s="164">
        <f>I423+I416+I407+I396+I386+I376+I366+I346+I356+I336+I326+I316+I305+I294+I284+I273+I265+I250+I241+I232+I223+I211+I202+I190+I179+I168+I157+I144+I131+I116+I105+I94+I78+I69+I62+I44+I30</f>
        <v>0</v>
      </c>
      <c r="D427" s="195"/>
      <c r="L427" s="38"/>
      <c r="M427" s="11"/>
      <c r="N427" s="75"/>
      <c r="P427" s="106"/>
    </row>
    <row r="428" spans="1:17" x14ac:dyDescent="0.25">
      <c r="A428" s="17"/>
      <c r="B428" s="11" t="s">
        <v>106</v>
      </c>
      <c r="C428" s="164">
        <f>J423+J416+J407+J396+J386+J376+J366+J356+J346+J336+J326+J316+J305+J294+J284+J273+J265+J250+J241+J232+J223+J211+J202+J190+J179+J168+J157+J144+J131+J116+J105+J94+J78+J69+J62+J44+J30</f>
        <v>0</v>
      </c>
      <c r="D428" s="195"/>
    </row>
    <row r="429" spans="1:17" x14ac:dyDescent="0.25">
      <c r="A429" s="17"/>
      <c r="B429" s="11"/>
      <c r="C429" s="17"/>
      <c r="D429" s="17"/>
      <c r="E429" s="17"/>
      <c r="F429" s="17"/>
    </row>
    <row r="430" spans="1:17" x14ac:dyDescent="0.25">
      <c r="A430" s="17"/>
      <c r="B430" s="175" t="s">
        <v>195</v>
      </c>
      <c r="C430" s="201">
        <f>F423+D416+D407+E396+F386+F376+F366+F356+F346+F336+E326+D316+D305+E294+F284+F273+F265+F250+D241+D232+E223</f>
        <v>0</v>
      </c>
      <c r="D430" s="17"/>
      <c r="E430" s="17"/>
      <c r="F430" s="17"/>
    </row>
    <row r="431" spans="1:17" ht="69.75" x14ac:dyDescent="0.25">
      <c r="A431" s="17"/>
      <c r="B431" s="200" t="s">
        <v>196</v>
      </c>
      <c r="C431" s="202"/>
      <c r="D431" s="17"/>
      <c r="E431" s="17"/>
      <c r="F431" s="17"/>
    </row>
    <row r="432" spans="1:17" ht="45" x14ac:dyDescent="0.25">
      <c r="A432" s="17"/>
      <c r="B432" s="175" t="s">
        <v>197</v>
      </c>
      <c r="C432" s="201">
        <f>C430-C431</f>
        <v>0</v>
      </c>
      <c r="D432" s="17"/>
      <c r="E432" s="17"/>
      <c r="F432" s="17"/>
    </row>
    <row r="433" spans="1:17" x14ac:dyDescent="0.25">
      <c r="A433" s="17"/>
      <c r="B433" s="11"/>
      <c r="C433" s="17"/>
      <c r="D433" s="17"/>
      <c r="E433" s="17"/>
      <c r="F433" s="17"/>
    </row>
    <row r="434" spans="1:17" x14ac:dyDescent="0.25">
      <c r="A434" s="17"/>
      <c r="B434" s="11"/>
      <c r="C434" s="17"/>
      <c r="D434" s="17"/>
      <c r="E434" s="17"/>
      <c r="F434" s="17"/>
    </row>
    <row r="435" spans="1:17" x14ac:dyDescent="0.25">
      <c r="A435" s="17"/>
      <c r="B435" s="11"/>
      <c r="C435" s="17"/>
      <c r="D435" s="17"/>
      <c r="E435" s="17"/>
      <c r="F435" s="17"/>
    </row>
    <row r="436" spans="1:17" x14ac:dyDescent="0.25">
      <c r="A436" s="17"/>
      <c r="B436" s="11"/>
      <c r="C436" s="17"/>
      <c r="D436" s="17"/>
      <c r="E436" s="17"/>
      <c r="F436" s="17"/>
    </row>
    <row r="437" spans="1:17" x14ac:dyDescent="0.25">
      <c r="A437" s="858" t="s">
        <v>9</v>
      </c>
      <c r="B437" s="858"/>
      <c r="C437" s="39"/>
      <c r="D437" s="928" t="e">
        <f>#REF!</f>
        <v>#REF!</v>
      </c>
      <c r="E437" s="928"/>
      <c r="F437" s="17"/>
      <c r="G437" s="17"/>
      <c r="H437" s="17"/>
      <c r="I437" s="17"/>
      <c r="J437" s="17"/>
    </row>
    <row r="438" spans="1:17" x14ac:dyDescent="0.25">
      <c r="A438" s="17"/>
      <c r="B438" s="40"/>
      <c r="C438" s="161" t="s">
        <v>10</v>
      </c>
      <c r="D438" s="929" t="s">
        <v>3</v>
      </c>
      <c r="E438" s="929"/>
      <c r="F438" s="17"/>
      <c r="G438" s="17"/>
      <c r="H438" s="17"/>
      <c r="I438" s="17"/>
      <c r="J438" s="17"/>
    </row>
    <row r="439" spans="1:17" s="17" customFormat="1" x14ac:dyDescent="0.25">
      <c r="A439" s="927"/>
      <c r="B439" s="927"/>
      <c r="C439" s="41"/>
      <c r="D439" s="162"/>
      <c r="E439" s="42"/>
      <c r="L439" s="111"/>
      <c r="O439" s="20"/>
      <c r="P439" s="20"/>
      <c r="Q439" s="20"/>
    </row>
    <row r="440" spans="1:17" s="17" customFormat="1" x14ac:dyDescent="0.25">
      <c r="A440" s="927"/>
      <c r="B440" s="927"/>
      <c r="C440" s="41"/>
      <c r="D440" s="910"/>
      <c r="E440" s="910"/>
      <c r="L440" s="111"/>
      <c r="O440" s="20"/>
      <c r="P440" s="20"/>
      <c r="Q440" s="20"/>
    </row>
    <row r="441" spans="1:17" s="17" customFormat="1" x14ac:dyDescent="0.25">
      <c r="A441" s="20"/>
      <c r="B441" s="43"/>
      <c r="C441" s="9"/>
      <c r="D441" s="910"/>
      <c r="E441" s="910"/>
      <c r="L441" s="111"/>
      <c r="O441" s="20"/>
      <c r="P441" s="20"/>
      <c r="Q441" s="20"/>
    </row>
    <row r="442" spans="1:17" s="17" customFormat="1" x14ac:dyDescent="0.25">
      <c r="B442" s="40"/>
      <c r="C442" s="44"/>
      <c r="D442" s="45"/>
      <c r="E442" s="46"/>
      <c r="L442" s="111"/>
      <c r="O442" s="20"/>
      <c r="P442" s="20"/>
      <c r="Q442" s="20"/>
    </row>
    <row r="443" spans="1:17" s="17" customFormat="1" x14ac:dyDescent="0.25">
      <c r="A443" s="858" t="s">
        <v>11</v>
      </c>
      <c r="B443" s="858"/>
      <c r="C443" s="47"/>
      <c r="D443" s="928" t="e">
        <f>#REF!</f>
        <v>#REF!</v>
      </c>
      <c r="E443" s="928"/>
      <c r="L443" s="111"/>
      <c r="O443" s="20"/>
      <c r="P443" s="20"/>
      <c r="Q443" s="20"/>
    </row>
    <row r="444" spans="1:17" s="17" customFormat="1" x14ac:dyDescent="0.25">
      <c r="B444" s="40"/>
      <c r="C444" s="161" t="s">
        <v>10</v>
      </c>
      <c r="D444" s="857" t="s">
        <v>3</v>
      </c>
      <c r="E444" s="857"/>
      <c r="L444" s="111"/>
      <c r="O444" s="20"/>
      <c r="P444" s="20"/>
      <c r="Q444" s="20"/>
    </row>
    <row r="445" spans="1:17" x14ac:dyDescent="0.25">
      <c r="A445" s="851" t="str">
        <f>'130РПл'!A1:J1</f>
        <v>Муниципальное бюджетное общеобразовательное учреждение "Кингисеппская средняя общеобразовательная школа № 4"</v>
      </c>
      <c r="B445" s="851"/>
      <c r="C445" s="851"/>
      <c r="D445" s="851"/>
      <c r="E445" s="851"/>
      <c r="F445" s="851"/>
      <c r="G445" s="851"/>
      <c r="H445" s="851"/>
      <c r="I445" s="851"/>
      <c r="J445" s="851"/>
      <c r="K445" s="116"/>
    </row>
    <row r="447" spans="1:17" x14ac:dyDescent="0.25">
      <c r="A447" s="852" t="s">
        <v>77</v>
      </c>
      <c r="B447" s="852"/>
      <c r="C447" s="852"/>
      <c r="D447" s="852"/>
      <c r="E447" s="852"/>
      <c r="F447" s="852"/>
      <c r="G447" s="852"/>
      <c r="H447" s="852"/>
      <c r="I447" s="852"/>
      <c r="J447" s="852"/>
      <c r="K447" s="117"/>
    </row>
    <row r="449" spans="1:11" x14ac:dyDescent="0.25">
      <c r="A449" s="111"/>
      <c r="B449" s="111"/>
      <c r="C449" s="111"/>
      <c r="D449" s="111"/>
      <c r="E449" s="111"/>
      <c r="F449" s="111"/>
      <c r="G449" s="69" t="s">
        <v>104</v>
      </c>
      <c r="H449" s="2"/>
      <c r="I449" s="70"/>
      <c r="J449" s="2"/>
      <c r="K449" s="118"/>
    </row>
    <row r="450" spans="1:11" x14ac:dyDescent="0.25">
      <c r="B450" s="17"/>
    </row>
    <row r="451" spans="1:11" ht="23.25" customHeight="1" x14ac:dyDescent="0.25">
      <c r="A451" s="853" t="s">
        <v>95</v>
      </c>
      <c r="B451" s="853"/>
      <c r="C451" s="854" t="s">
        <v>176</v>
      </c>
      <c r="D451" s="855"/>
      <c r="E451" s="855"/>
      <c r="F451" s="855"/>
      <c r="G451" s="855"/>
      <c r="H451" s="855"/>
      <c r="I451" s="855"/>
      <c r="J451" s="856"/>
      <c r="K451" s="72"/>
    </row>
    <row r="452" spans="1:11" x14ac:dyDescent="0.25">
      <c r="A452" s="20"/>
      <c r="B452" s="20"/>
      <c r="C452" s="66"/>
      <c r="D452" s="66"/>
      <c r="E452" s="66"/>
      <c r="F452" s="66"/>
      <c r="G452" s="66"/>
      <c r="H452" s="66"/>
      <c r="I452" s="66"/>
      <c r="J452" s="66"/>
      <c r="K452" s="72"/>
    </row>
    <row r="454" spans="1:11" ht="54" customHeight="1" x14ac:dyDescent="0.25">
      <c r="A454" s="881" t="s">
        <v>293</v>
      </c>
      <c r="B454" s="881"/>
      <c r="C454" s="881"/>
      <c r="D454" s="881"/>
      <c r="E454" s="881"/>
      <c r="F454" s="881"/>
      <c r="G454" s="881"/>
      <c r="H454" s="881"/>
      <c r="I454" s="881"/>
      <c r="J454" s="881"/>
    </row>
    <row r="455" spans="1:11" x14ac:dyDescent="0.2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1" x14ac:dyDescent="0.25">
      <c r="A456" s="880" t="s">
        <v>191</v>
      </c>
      <c r="B456" s="880"/>
      <c r="C456" s="880"/>
      <c r="D456" s="880"/>
      <c r="E456" s="880"/>
      <c r="F456" s="880"/>
      <c r="G456" s="880"/>
      <c r="H456" s="880"/>
      <c r="I456" s="880"/>
      <c r="J456" s="880"/>
      <c r="K456" s="123"/>
    </row>
    <row r="457" spans="1:11" x14ac:dyDescent="0.25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0"/>
    </row>
    <row r="458" spans="1:11" x14ac:dyDescent="0.25">
      <c r="A458" s="882" t="s">
        <v>120</v>
      </c>
      <c r="B458" s="882"/>
      <c r="C458" s="882"/>
      <c r="D458" s="882"/>
      <c r="E458" s="882"/>
      <c r="F458" s="882"/>
      <c r="G458" s="882"/>
      <c r="H458" s="882"/>
      <c r="I458" s="882"/>
      <c r="J458" s="882"/>
      <c r="K458" s="125"/>
    </row>
    <row r="459" spans="1:11" x14ac:dyDescent="0.25">
      <c r="B459" s="111"/>
      <c r="C459" s="111"/>
      <c r="D459" s="111"/>
      <c r="E459" s="111"/>
      <c r="F459" s="111"/>
      <c r="G459" s="111"/>
      <c r="H459" s="111"/>
      <c r="I459" s="111"/>
      <c r="J459" s="111"/>
      <c r="K459" s="176"/>
    </row>
    <row r="460" spans="1:11" x14ac:dyDescent="0.25">
      <c r="B460" s="11"/>
      <c r="C460" s="11"/>
      <c r="D460" s="20"/>
      <c r="E460" s="20"/>
      <c r="F460" s="20"/>
      <c r="G460" s="20"/>
      <c r="H460" s="20"/>
      <c r="I460" s="20"/>
      <c r="J460" s="20"/>
      <c r="K460" s="119"/>
    </row>
    <row r="461" spans="1:11" x14ac:dyDescent="0.25">
      <c r="A461" s="875" t="s">
        <v>24</v>
      </c>
      <c r="B461" s="875" t="s">
        <v>22</v>
      </c>
      <c r="C461" s="875" t="s">
        <v>23</v>
      </c>
      <c r="D461" s="877" t="s">
        <v>16</v>
      </c>
      <c r="E461" s="878"/>
      <c r="F461" s="878"/>
      <c r="G461" s="879"/>
      <c r="H461" s="884" t="s">
        <v>17</v>
      </c>
      <c r="I461" s="884" t="s">
        <v>25</v>
      </c>
      <c r="J461" s="874" t="s">
        <v>168</v>
      </c>
      <c r="K461" s="18"/>
    </row>
    <row r="462" spans="1:11" x14ac:dyDescent="0.25">
      <c r="A462" s="883"/>
      <c r="B462" s="883"/>
      <c r="C462" s="883"/>
      <c r="D462" s="875" t="s">
        <v>6</v>
      </c>
      <c r="E462" s="877" t="s">
        <v>1</v>
      </c>
      <c r="F462" s="878"/>
      <c r="G462" s="879"/>
      <c r="H462" s="885"/>
      <c r="I462" s="885"/>
      <c r="J462" s="874"/>
      <c r="K462" s="21"/>
    </row>
    <row r="463" spans="1:11" ht="93" x14ac:dyDescent="0.25">
      <c r="A463" s="876"/>
      <c r="B463" s="876"/>
      <c r="C463" s="876"/>
      <c r="D463" s="876"/>
      <c r="E463" s="167" t="s">
        <v>18</v>
      </c>
      <c r="F463" s="167" t="s">
        <v>26</v>
      </c>
      <c r="G463" s="167" t="s">
        <v>19</v>
      </c>
      <c r="H463" s="886"/>
      <c r="I463" s="886"/>
      <c r="J463" s="874"/>
      <c r="K463" s="180"/>
    </row>
    <row r="464" spans="1:11" x14ac:dyDescent="0.25">
      <c r="A464" s="113">
        <v>1</v>
      </c>
      <c r="B464" s="113">
        <v>2</v>
      </c>
      <c r="C464" s="113">
        <v>3</v>
      </c>
      <c r="D464" s="113">
        <v>4</v>
      </c>
      <c r="E464" s="113">
        <v>5</v>
      </c>
      <c r="F464" s="113">
        <v>6</v>
      </c>
      <c r="G464" s="113">
        <v>7</v>
      </c>
      <c r="H464" s="113">
        <v>8</v>
      </c>
      <c r="I464" s="113">
        <v>9</v>
      </c>
      <c r="J464" s="113">
        <v>10</v>
      </c>
      <c r="K464" s="180"/>
    </row>
    <row r="465" spans="1:17" x14ac:dyDescent="0.25">
      <c r="A465" s="167" t="s">
        <v>89</v>
      </c>
      <c r="B465" s="10"/>
      <c r="C465" s="165"/>
      <c r="D465" s="165">
        <f>F465+G465+E465</f>
        <v>0</v>
      </c>
      <c r="E465" s="165"/>
      <c r="F465" s="165"/>
      <c r="G465" s="165">
        <f>ROUND((J465-K465)/12,2)</f>
        <v>0</v>
      </c>
      <c r="H465" s="165">
        <v>0</v>
      </c>
      <c r="I465" s="165"/>
      <c r="J465" s="5"/>
      <c r="K465" s="183">
        <f>ROUND((E465+F465)*12,2)</f>
        <v>0</v>
      </c>
      <c r="M465" s="75"/>
      <c r="N465" s="181"/>
      <c r="O465" s="185"/>
    </row>
    <row r="466" spans="1:17" s="78" customFormat="1" x14ac:dyDescent="0.25">
      <c r="A466" s="144"/>
      <c r="B466" s="145" t="s">
        <v>20</v>
      </c>
      <c r="C466" s="146">
        <f>SUM(C465:C465)</f>
        <v>0</v>
      </c>
      <c r="D466" s="146">
        <f>SUM(D465:D465)</f>
        <v>0</v>
      </c>
      <c r="E466" s="144" t="s">
        <v>21</v>
      </c>
      <c r="F466" s="144" t="s">
        <v>21</v>
      </c>
      <c r="G466" s="144" t="s">
        <v>21</v>
      </c>
      <c r="H466" s="144" t="s">
        <v>21</v>
      </c>
      <c r="I466" s="144" t="s">
        <v>21</v>
      </c>
      <c r="J466" s="146">
        <f>SUM(J465:J465)</f>
        <v>0</v>
      </c>
      <c r="K466" s="182"/>
      <c r="M466" s="75"/>
      <c r="N466" s="181"/>
      <c r="O466" s="185"/>
      <c r="P466" s="184"/>
      <c r="Q466" s="188"/>
    </row>
    <row r="467" spans="1:17" x14ac:dyDescent="0.25">
      <c r="K467" s="114"/>
    </row>
    <row r="468" spans="1:17" x14ac:dyDescent="0.25">
      <c r="A468" s="868" t="s">
        <v>124</v>
      </c>
      <c r="B468" s="868"/>
      <c r="C468" s="868"/>
      <c r="D468" s="868"/>
      <c r="E468" s="868"/>
      <c r="F468" s="868"/>
      <c r="G468" s="868"/>
      <c r="H468" s="868"/>
      <c r="I468" s="868"/>
      <c r="J468" s="868"/>
      <c r="K468" s="115"/>
    </row>
    <row r="469" spans="1:17" x14ac:dyDescent="0.25">
      <c r="A469" s="174"/>
      <c r="B469" s="174"/>
      <c r="C469" s="174"/>
      <c r="D469" s="174"/>
      <c r="E469" s="174"/>
      <c r="F469" s="174"/>
      <c r="G469" s="174"/>
      <c r="H469" s="174"/>
      <c r="I469" s="850" t="s">
        <v>172</v>
      </c>
      <c r="J469" s="850"/>
    </row>
    <row r="470" spans="1:17" ht="56.25" x14ac:dyDescent="0.25">
      <c r="A470" s="14" t="s">
        <v>24</v>
      </c>
      <c r="B470" s="14" t="s">
        <v>14</v>
      </c>
      <c r="C470" s="167" t="s">
        <v>132</v>
      </c>
      <c r="D470" s="167" t="s">
        <v>133</v>
      </c>
      <c r="E470" s="167" t="s">
        <v>134</v>
      </c>
      <c r="G470" s="174"/>
      <c r="H470" s="174"/>
      <c r="I470" s="133" t="s">
        <v>115</v>
      </c>
      <c r="J470" s="133" t="s">
        <v>173</v>
      </c>
      <c r="K470" s="120"/>
    </row>
    <row r="471" spans="1:17" x14ac:dyDescent="0.25">
      <c r="A471" s="91">
        <v>1</v>
      </c>
      <c r="B471" s="91">
        <v>2</v>
      </c>
      <c r="C471" s="113">
        <v>3</v>
      </c>
      <c r="D471" s="113">
        <v>4</v>
      </c>
      <c r="E471" s="113">
        <v>5</v>
      </c>
      <c r="G471" s="174"/>
      <c r="H471" s="174"/>
      <c r="I471" s="134"/>
      <c r="J471" s="133"/>
    </row>
    <row r="472" spans="1:17" ht="139.5" x14ac:dyDescent="0.25">
      <c r="A472" s="84">
        <v>1</v>
      </c>
      <c r="B472" s="90" t="s">
        <v>123</v>
      </c>
      <c r="C472" s="165"/>
      <c r="D472" s="77">
        <v>12</v>
      </c>
      <c r="E472" s="85"/>
      <c r="G472" s="86"/>
      <c r="H472" s="87"/>
      <c r="I472" s="138"/>
      <c r="J472" s="138"/>
    </row>
    <row r="473" spans="1:17" x14ac:dyDescent="0.25">
      <c r="A473" s="84">
        <v>2</v>
      </c>
      <c r="B473" s="90" t="s">
        <v>160</v>
      </c>
      <c r="C473" s="165"/>
      <c r="D473" s="77"/>
      <c r="E473" s="85"/>
      <c r="G473" s="86"/>
      <c r="H473" s="87"/>
      <c r="I473" s="138"/>
      <c r="J473" s="138"/>
    </row>
    <row r="474" spans="1:17" x14ac:dyDescent="0.25">
      <c r="A474" s="147"/>
      <c r="B474" s="145" t="s">
        <v>20</v>
      </c>
      <c r="C474" s="148"/>
      <c r="D474" s="149"/>
      <c r="E474" s="146">
        <f>E473+E472</f>
        <v>0</v>
      </c>
      <c r="G474" s="174"/>
      <c r="H474" s="174"/>
      <c r="I474" s="135">
        <f>SUM(I472:I473)</f>
        <v>0</v>
      </c>
      <c r="J474" s="135">
        <f>SUM(J472:J473)</f>
        <v>0</v>
      </c>
    </row>
    <row r="476" spans="1:17" x14ac:dyDescent="0.25">
      <c r="A476" s="880" t="s">
        <v>190</v>
      </c>
      <c r="B476" s="880"/>
      <c r="C476" s="880"/>
      <c r="D476" s="880"/>
      <c r="E476" s="880"/>
      <c r="F476" s="880"/>
      <c r="G476" s="880"/>
      <c r="H476" s="880"/>
      <c r="I476" s="880"/>
      <c r="J476" s="880"/>
    </row>
    <row r="477" spans="1:17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</row>
    <row r="478" spans="1:17" x14ac:dyDescent="0.25">
      <c r="A478" s="865" t="s">
        <v>121</v>
      </c>
      <c r="B478" s="865"/>
      <c r="C478" s="865"/>
      <c r="D478" s="865"/>
      <c r="E478" s="865"/>
      <c r="F478" s="865"/>
      <c r="G478" s="865"/>
      <c r="H478" s="865"/>
      <c r="I478" s="865"/>
      <c r="J478" s="865"/>
      <c r="K478" s="125"/>
    </row>
    <row r="479" spans="1:17" x14ac:dyDescent="0.25">
      <c r="A479" s="163"/>
      <c r="B479" s="24"/>
      <c r="C479" s="163"/>
      <c r="D479" s="163"/>
      <c r="E479" s="163"/>
      <c r="F479" s="163"/>
      <c r="I479" s="850" t="s">
        <v>172</v>
      </c>
      <c r="J479" s="850"/>
      <c r="K479" s="111"/>
    </row>
    <row r="480" spans="1:17" ht="69.75" x14ac:dyDescent="0.25">
      <c r="A480" s="167" t="s">
        <v>24</v>
      </c>
      <c r="B480" s="167" t="s">
        <v>14</v>
      </c>
      <c r="C480" s="167" t="s">
        <v>40</v>
      </c>
      <c r="D480" s="167" t="s">
        <v>38</v>
      </c>
      <c r="E480" s="167" t="s">
        <v>39</v>
      </c>
      <c r="F480" s="167" t="s">
        <v>80</v>
      </c>
      <c r="I480" s="133" t="s">
        <v>115</v>
      </c>
      <c r="J480" s="133" t="s">
        <v>173</v>
      </c>
      <c r="K480" s="122"/>
      <c r="O480" s="106"/>
    </row>
    <row r="481" spans="1:17" x14ac:dyDescent="0.25">
      <c r="A481" s="113">
        <v>1</v>
      </c>
      <c r="B481" s="113">
        <v>2</v>
      </c>
      <c r="C481" s="113">
        <v>3</v>
      </c>
      <c r="D481" s="113">
        <v>4</v>
      </c>
      <c r="E481" s="113">
        <v>5</v>
      </c>
      <c r="F481" s="113">
        <v>6</v>
      </c>
      <c r="G481" s="78"/>
      <c r="H481" s="78"/>
      <c r="I481" s="136"/>
      <c r="J481" s="136"/>
      <c r="O481" s="106"/>
    </row>
    <row r="482" spans="1:17" ht="69.75" x14ac:dyDescent="0.25">
      <c r="A482" s="167">
        <v>1</v>
      </c>
      <c r="B482" s="10" t="s">
        <v>28</v>
      </c>
      <c r="C482" s="167" t="s">
        <v>21</v>
      </c>
      <c r="D482" s="167" t="s">
        <v>21</v>
      </c>
      <c r="E482" s="167" t="s">
        <v>21</v>
      </c>
      <c r="F482" s="5">
        <f>F484</f>
        <v>0</v>
      </c>
      <c r="I482" s="137">
        <f>I484</f>
        <v>0</v>
      </c>
      <c r="J482" s="137">
        <f>J484</f>
        <v>0</v>
      </c>
      <c r="O482" s="106"/>
    </row>
    <row r="483" spans="1:17" s="78" customFormat="1" x14ac:dyDescent="0.25">
      <c r="A483" s="873" t="s">
        <v>29</v>
      </c>
      <c r="B483" s="10" t="s">
        <v>1</v>
      </c>
      <c r="C483" s="167"/>
      <c r="D483" s="167"/>
      <c r="E483" s="167"/>
      <c r="F483" s="5"/>
      <c r="G483" s="67"/>
      <c r="H483" s="67"/>
      <c r="I483" s="137"/>
      <c r="J483" s="137"/>
      <c r="K483" s="79"/>
      <c r="O483" s="186"/>
      <c r="P483" s="188"/>
      <c r="Q483" s="188"/>
    </row>
    <row r="484" spans="1:17" ht="69.75" x14ac:dyDescent="0.25">
      <c r="A484" s="873"/>
      <c r="B484" s="10" t="s">
        <v>30</v>
      </c>
      <c r="C484" s="167" t="e">
        <f>F484/E484/D484</f>
        <v>#DIV/0!</v>
      </c>
      <c r="D484" s="167"/>
      <c r="E484" s="167"/>
      <c r="F484" s="5"/>
      <c r="I484" s="143"/>
      <c r="J484" s="143"/>
      <c r="O484" s="106"/>
    </row>
    <row r="485" spans="1:17" ht="69.75" x14ac:dyDescent="0.25">
      <c r="A485" s="167">
        <v>2</v>
      </c>
      <c r="B485" s="10" t="s">
        <v>34</v>
      </c>
      <c r="C485" s="167" t="s">
        <v>21</v>
      </c>
      <c r="D485" s="167" t="s">
        <v>21</v>
      </c>
      <c r="E485" s="167" t="s">
        <v>21</v>
      </c>
      <c r="F485" s="5">
        <f>F487</f>
        <v>0</v>
      </c>
      <c r="I485" s="137">
        <f>I487</f>
        <v>0</v>
      </c>
      <c r="J485" s="137">
        <f>J487</f>
        <v>0</v>
      </c>
      <c r="O485" s="106"/>
    </row>
    <row r="486" spans="1:17" x14ac:dyDescent="0.25">
      <c r="A486" s="873" t="s">
        <v>35</v>
      </c>
      <c r="B486" s="10" t="s">
        <v>1</v>
      </c>
      <c r="C486" s="167"/>
      <c r="D486" s="167"/>
      <c r="E486" s="167"/>
      <c r="F486" s="5"/>
      <c r="I486" s="137"/>
      <c r="J486" s="137"/>
      <c r="O486" s="106"/>
    </row>
    <row r="487" spans="1:17" ht="69.75" x14ac:dyDescent="0.25">
      <c r="A487" s="873"/>
      <c r="B487" s="10" t="s">
        <v>30</v>
      </c>
      <c r="C487" s="167" t="e">
        <f t="shared" ref="C487" si="11">F487/E487/D487</f>
        <v>#DIV/0!</v>
      </c>
      <c r="D487" s="167"/>
      <c r="E487" s="167"/>
      <c r="F487" s="5"/>
      <c r="I487" s="143"/>
      <c r="J487" s="143"/>
      <c r="O487" s="106"/>
    </row>
    <row r="488" spans="1:17" x14ac:dyDescent="0.25">
      <c r="A488" s="147"/>
      <c r="B488" s="145" t="s">
        <v>20</v>
      </c>
      <c r="C488" s="144" t="s">
        <v>21</v>
      </c>
      <c r="D488" s="144" t="s">
        <v>21</v>
      </c>
      <c r="E488" s="144" t="s">
        <v>21</v>
      </c>
      <c r="F488" s="146">
        <f>F485+F482</f>
        <v>0</v>
      </c>
      <c r="I488" s="137">
        <f>I482+I485</f>
        <v>0</v>
      </c>
      <c r="J488" s="137">
        <f>J482+J485</f>
        <v>0</v>
      </c>
      <c r="O488" s="106"/>
    </row>
    <row r="489" spans="1:17" x14ac:dyDescent="0.25">
      <c r="A489" s="17"/>
      <c r="B489" s="11"/>
      <c r="C489" s="17"/>
      <c r="D489" s="17"/>
      <c r="E489" s="17"/>
      <c r="F489" s="17"/>
      <c r="G489" s="121"/>
      <c r="O489" s="106"/>
    </row>
    <row r="490" spans="1:17" x14ac:dyDescent="0.25">
      <c r="A490" s="865" t="s">
        <v>118</v>
      </c>
      <c r="B490" s="865"/>
      <c r="C490" s="865"/>
      <c r="D490" s="865"/>
      <c r="E490" s="865"/>
      <c r="F490" s="865"/>
      <c r="G490" s="865"/>
      <c r="H490" s="865"/>
      <c r="I490" s="865"/>
      <c r="J490" s="865"/>
      <c r="O490" s="106"/>
    </row>
    <row r="491" spans="1:17" x14ac:dyDescent="0.25">
      <c r="A491" s="163"/>
      <c r="B491" s="24"/>
      <c r="C491" s="163"/>
      <c r="D491" s="163"/>
      <c r="E491" s="163"/>
      <c r="F491" s="163"/>
      <c r="I491" s="850" t="s">
        <v>172</v>
      </c>
      <c r="J491" s="850"/>
      <c r="O491" s="106"/>
    </row>
    <row r="492" spans="1:17" ht="69.75" x14ac:dyDescent="0.25">
      <c r="A492" s="167" t="s">
        <v>24</v>
      </c>
      <c r="B492" s="167" t="s">
        <v>14</v>
      </c>
      <c r="C492" s="167" t="s">
        <v>163</v>
      </c>
      <c r="D492" s="167" t="s">
        <v>38</v>
      </c>
      <c r="E492" s="167" t="s">
        <v>39</v>
      </c>
      <c r="F492" s="167" t="s">
        <v>80</v>
      </c>
      <c r="I492" s="133" t="s">
        <v>115</v>
      </c>
      <c r="J492" s="133" t="s">
        <v>173</v>
      </c>
      <c r="K492" s="122"/>
      <c r="O492" s="106"/>
    </row>
    <row r="493" spans="1:17" x14ac:dyDescent="0.25">
      <c r="A493" s="112">
        <v>1</v>
      </c>
      <c r="B493" s="112">
        <v>2</v>
      </c>
      <c r="C493" s="112">
        <v>3</v>
      </c>
      <c r="D493" s="112">
        <v>4</v>
      </c>
      <c r="E493" s="112">
        <v>5</v>
      </c>
      <c r="F493" s="112">
        <v>6</v>
      </c>
      <c r="G493" s="8"/>
      <c r="H493" s="8"/>
      <c r="I493" s="136"/>
      <c r="J493" s="136"/>
      <c r="O493" s="106"/>
    </row>
    <row r="494" spans="1:17" ht="69.75" x14ac:dyDescent="0.25">
      <c r="A494" s="167">
        <v>1</v>
      </c>
      <c r="B494" s="10" t="s">
        <v>28</v>
      </c>
      <c r="C494" s="167" t="s">
        <v>21</v>
      </c>
      <c r="D494" s="167" t="s">
        <v>21</v>
      </c>
      <c r="E494" s="167" t="s">
        <v>21</v>
      </c>
      <c r="F494" s="5">
        <f>F496+F498+F497+F499</f>
        <v>0</v>
      </c>
      <c r="I494" s="137">
        <f>I496+I497+I498+I499</f>
        <v>0</v>
      </c>
      <c r="J494" s="137">
        <f>J496+J497+J498+J499</f>
        <v>0</v>
      </c>
      <c r="O494" s="106"/>
    </row>
    <row r="495" spans="1:17" s="8" customFormat="1" x14ac:dyDescent="0.25">
      <c r="A495" s="167"/>
      <c r="B495" s="10" t="s">
        <v>1</v>
      </c>
      <c r="C495" s="167"/>
      <c r="D495" s="167"/>
      <c r="E495" s="167"/>
      <c r="F495" s="5"/>
      <c r="G495" s="67"/>
      <c r="H495" s="67"/>
      <c r="I495" s="137"/>
      <c r="J495" s="137"/>
      <c r="K495" s="80"/>
      <c r="O495" s="187"/>
      <c r="P495" s="192"/>
      <c r="Q495" s="192"/>
    </row>
    <row r="496" spans="1:17" ht="46.5" x14ac:dyDescent="0.25">
      <c r="A496" s="167" t="s">
        <v>29</v>
      </c>
      <c r="B496" s="10" t="s">
        <v>32</v>
      </c>
      <c r="C496" s="167" t="e">
        <f t="shared" ref="C496:C497" si="12">F496/E496/D496</f>
        <v>#DIV/0!</v>
      </c>
      <c r="D496" s="167"/>
      <c r="E496" s="167"/>
      <c r="F496" s="5"/>
      <c r="I496" s="143"/>
      <c r="J496" s="143"/>
      <c r="O496" s="106"/>
    </row>
    <row r="497" spans="1:15" ht="46.5" x14ac:dyDescent="0.25">
      <c r="A497" s="167" t="s">
        <v>31</v>
      </c>
      <c r="B497" s="10" t="s">
        <v>33</v>
      </c>
      <c r="C497" s="167" t="e">
        <f t="shared" si="12"/>
        <v>#DIV/0!</v>
      </c>
      <c r="D497" s="167"/>
      <c r="E497" s="167"/>
      <c r="F497" s="5"/>
      <c r="I497" s="143"/>
      <c r="J497" s="143"/>
      <c r="O497" s="106"/>
    </row>
    <row r="498" spans="1:15" x14ac:dyDescent="0.25">
      <c r="A498" s="167"/>
      <c r="B498" s="10"/>
      <c r="C498" s="167"/>
      <c r="D498" s="167"/>
      <c r="E498" s="167"/>
      <c r="F498" s="5"/>
      <c r="I498" s="143"/>
      <c r="J498" s="143"/>
      <c r="O498" s="106"/>
    </row>
    <row r="499" spans="1:15" x14ac:dyDescent="0.25">
      <c r="A499" s="167"/>
      <c r="B499" s="10"/>
      <c r="C499" s="167"/>
      <c r="D499" s="167"/>
      <c r="E499" s="167"/>
      <c r="F499" s="5"/>
      <c r="I499" s="143"/>
      <c r="J499" s="143"/>
      <c r="O499" s="106"/>
    </row>
    <row r="500" spans="1:15" ht="69.75" x14ac:dyDescent="0.25">
      <c r="A500" s="167">
        <v>2</v>
      </c>
      <c r="B500" s="10" t="s">
        <v>34</v>
      </c>
      <c r="C500" s="167" t="s">
        <v>21</v>
      </c>
      <c r="D500" s="167" t="s">
        <v>21</v>
      </c>
      <c r="E500" s="167" t="s">
        <v>21</v>
      </c>
      <c r="F500" s="5">
        <f>F502+F504+F503+F505</f>
        <v>0</v>
      </c>
      <c r="I500" s="137">
        <f>I502+I503+I504+I505</f>
        <v>0</v>
      </c>
      <c r="J500" s="137">
        <f>J502+J503+J504+J505</f>
        <v>0</v>
      </c>
      <c r="O500" s="106"/>
    </row>
    <row r="501" spans="1:15" x14ac:dyDescent="0.25">
      <c r="A501" s="167"/>
      <c r="B501" s="10" t="s">
        <v>1</v>
      </c>
      <c r="C501" s="167"/>
      <c r="D501" s="167"/>
      <c r="E501" s="167"/>
      <c r="F501" s="5"/>
      <c r="I501" s="137"/>
      <c r="J501" s="137"/>
      <c r="O501" s="106"/>
    </row>
    <row r="502" spans="1:15" ht="46.5" x14ac:dyDescent="0.25">
      <c r="A502" s="167" t="s">
        <v>35</v>
      </c>
      <c r="B502" s="10" t="s">
        <v>32</v>
      </c>
      <c r="C502" s="167" t="e">
        <f t="shared" ref="C502:C503" si="13">F502/E502/D502</f>
        <v>#DIV/0!</v>
      </c>
      <c r="D502" s="167"/>
      <c r="E502" s="167"/>
      <c r="F502" s="5"/>
      <c r="I502" s="143"/>
      <c r="J502" s="143"/>
      <c r="O502" s="106"/>
    </row>
    <row r="503" spans="1:15" ht="46.5" x14ac:dyDescent="0.25">
      <c r="A503" s="167" t="s">
        <v>36</v>
      </c>
      <c r="B503" s="10" t="s">
        <v>33</v>
      </c>
      <c r="C503" s="167" t="e">
        <f t="shared" si="13"/>
        <v>#DIV/0!</v>
      </c>
      <c r="D503" s="167"/>
      <c r="E503" s="167"/>
      <c r="F503" s="5"/>
      <c r="I503" s="143"/>
      <c r="J503" s="143"/>
      <c r="O503" s="106"/>
    </row>
    <row r="504" spans="1:15" x14ac:dyDescent="0.25">
      <c r="A504" s="167"/>
      <c r="B504" s="10"/>
      <c r="C504" s="167"/>
      <c r="D504" s="167"/>
      <c r="E504" s="167"/>
      <c r="F504" s="5"/>
      <c r="I504" s="143"/>
      <c r="J504" s="143"/>
      <c r="O504" s="106"/>
    </row>
    <row r="505" spans="1:15" x14ac:dyDescent="0.25">
      <c r="A505" s="167"/>
      <c r="B505" s="10"/>
      <c r="C505" s="167"/>
      <c r="D505" s="167"/>
      <c r="E505" s="167"/>
      <c r="F505" s="5"/>
      <c r="I505" s="143"/>
      <c r="J505" s="143"/>
      <c r="O505" s="106"/>
    </row>
    <row r="506" spans="1:15" x14ac:dyDescent="0.25">
      <c r="A506" s="147"/>
      <c r="B506" s="145" t="s">
        <v>20</v>
      </c>
      <c r="C506" s="144" t="s">
        <v>21</v>
      </c>
      <c r="D506" s="144" t="s">
        <v>21</v>
      </c>
      <c r="E506" s="144" t="s">
        <v>21</v>
      </c>
      <c r="F506" s="146">
        <f>F500+F494</f>
        <v>0</v>
      </c>
      <c r="I506" s="137">
        <f>I494+I500</f>
        <v>0</v>
      </c>
      <c r="J506" s="137">
        <f>J494+J500</f>
        <v>0</v>
      </c>
      <c r="O506" s="106"/>
    </row>
    <row r="507" spans="1:15" x14ac:dyDescent="0.25">
      <c r="A507" s="17"/>
      <c r="B507" s="11"/>
      <c r="C507" s="17"/>
      <c r="D507" s="17"/>
      <c r="E507" s="17"/>
      <c r="F507" s="17"/>
      <c r="O507" s="106"/>
    </row>
    <row r="508" spans="1:15" x14ac:dyDescent="0.25">
      <c r="A508" s="865" t="s">
        <v>119</v>
      </c>
      <c r="B508" s="865"/>
      <c r="C508" s="865"/>
      <c r="D508" s="865"/>
      <c r="E508" s="865"/>
      <c r="F508" s="865"/>
      <c r="G508" s="865"/>
      <c r="H508" s="865"/>
      <c r="I508" s="865"/>
      <c r="J508" s="865"/>
      <c r="O508" s="106"/>
    </row>
    <row r="509" spans="1:15" x14ac:dyDescent="0.25">
      <c r="A509" s="163"/>
      <c r="B509" s="24"/>
      <c r="C509" s="163"/>
      <c r="D509" s="163"/>
      <c r="E509" s="163"/>
      <c r="F509" s="163"/>
      <c r="I509" s="850" t="s">
        <v>172</v>
      </c>
      <c r="J509" s="850"/>
      <c r="O509" s="106"/>
    </row>
    <row r="510" spans="1:15" ht="93" x14ac:dyDescent="0.25">
      <c r="A510" s="167" t="s">
        <v>24</v>
      </c>
      <c r="B510" s="167" t="s">
        <v>14</v>
      </c>
      <c r="C510" s="167" t="s">
        <v>43</v>
      </c>
      <c r="D510" s="167" t="s">
        <v>41</v>
      </c>
      <c r="E510" s="167" t="s">
        <v>44</v>
      </c>
      <c r="F510" s="167" t="s">
        <v>42</v>
      </c>
      <c r="I510" s="133" t="s">
        <v>115</v>
      </c>
      <c r="J510" s="133" t="s">
        <v>173</v>
      </c>
      <c r="K510" s="122"/>
      <c r="O510" s="106"/>
    </row>
    <row r="511" spans="1:15" x14ac:dyDescent="0.25">
      <c r="A511" s="113">
        <v>1</v>
      </c>
      <c r="B511" s="113">
        <v>2</v>
      </c>
      <c r="C511" s="113">
        <v>3</v>
      </c>
      <c r="D511" s="113">
        <v>4</v>
      </c>
      <c r="E511" s="113">
        <v>5</v>
      </c>
      <c r="F511" s="113">
        <v>6</v>
      </c>
      <c r="G511" s="78"/>
      <c r="H511" s="78"/>
      <c r="I511" s="136"/>
      <c r="J511" s="136"/>
      <c r="O511" s="106"/>
    </row>
    <row r="512" spans="1:15" x14ac:dyDescent="0.25">
      <c r="A512" s="167">
        <v>1</v>
      </c>
      <c r="B512" s="10" t="s">
        <v>45</v>
      </c>
      <c r="C512" s="167"/>
      <c r="D512" s="167"/>
      <c r="E512" s="167">
        <v>50</v>
      </c>
      <c r="F512" s="5">
        <f>E512*D512*C512</f>
        <v>0</v>
      </c>
      <c r="I512" s="138"/>
      <c r="J512" s="138"/>
      <c r="O512" s="106"/>
    </row>
    <row r="513" spans="1:17" s="78" customFormat="1" x14ac:dyDescent="0.25">
      <c r="A513" s="147"/>
      <c r="B513" s="145" t="s">
        <v>20</v>
      </c>
      <c r="C513" s="144" t="s">
        <v>21</v>
      </c>
      <c r="D513" s="144" t="s">
        <v>21</v>
      </c>
      <c r="E513" s="144" t="s">
        <v>21</v>
      </c>
      <c r="F513" s="146">
        <f>F512</f>
        <v>0</v>
      </c>
      <c r="G513" s="67"/>
      <c r="H513" s="67"/>
      <c r="I513" s="135">
        <f>I512</f>
        <v>0</v>
      </c>
      <c r="J513" s="135">
        <f>J512</f>
        <v>0</v>
      </c>
      <c r="K513" s="79"/>
      <c r="O513" s="186"/>
      <c r="P513" s="188"/>
      <c r="Q513" s="188"/>
    </row>
    <row r="514" spans="1:17" x14ac:dyDescent="0.25">
      <c r="O514" s="106"/>
    </row>
    <row r="515" spans="1:17" ht="58.5" customHeight="1" x14ac:dyDescent="0.25">
      <c r="A515" s="871" t="s">
        <v>189</v>
      </c>
      <c r="B515" s="871"/>
      <c r="C515" s="871"/>
      <c r="D515" s="871"/>
      <c r="E515" s="871"/>
      <c r="F515" s="871"/>
      <c r="G515" s="871"/>
      <c r="H515" s="871"/>
      <c r="I515" s="871"/>
      <c r="J515" s="871"/>
      <c r="O515" s="106"/>
    </row>
    <row r="516" spans="1:17" x14ac:dyDescent="0.2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7" x14ac:dyDescent="0.25">
      <c r="A517" s="861" t="s">
        <v>118</v>
      </c>
      <c r="B517" s="861"/>
      <c r="C517" s="861"/>
      <c r="D517" s="861"/>
      <c r="E517" s="861"/>
      <c r="F517" s="861"/>
      <c r="G517" s="861"/>
      <c r="H517" s="861"/>
      <c r="I517" s="861"/>
      <c r="J517" s="861"/>
      <c r="K517" s="124"/>
    </row>
    <row r="518" spans="1:17" x14ac:dyDescent="0.25">
      <c r="A518" s="862"/>
      <c r="B518" s="862"/>
      <c r="C518" s="862"/>
      <c r="D518" s="862"/>
      <c r="E518" s="862"/>
      <c r="F518" s="17"/>
      <c r="I518" s="850" t="s">
        <v>172</v>
      </c>
      <c r="J518" s="850"/>
      <c r="K518" s="170"/>
    </row>
    <row r="519" spans="1:17" ht="56.25" x14ac:dyDescent="0.25">
      <c r="A519" s="167" t="s">
        <v>15</v>
      </c>
      <c r="B519" s="167" t="s">
        <v>14</v>
      </c>
      <c r="C519" s="167" t="s">
        <v>27</v>
      </c>
      <c r="D519" s="167" t="s">
        <v>75</v>
      </c>
      <c r="E519" s="167" t="s">
        <v>76</v>
      </c>
      <c r="I519" s="133" t="s">
        <v>115</v>
      </c>
      <c r="J519" s="133" t="s">
        <v>173</v>
      </c>
      <c r="K519" s="81"/>
    </row>
    <row r="520" spans="1:17" x14ac:dyDescent="0.25">
      <c r="A520" s="113">
        <v>1</v>
      </c>
      <c r="B520" s="113">
        <v>2</v>
      </c>
      <c r="C520" s="113">
        <v>3</v>
      </c>
      <c r="D520" s="113">
        <v>4</v>
      </c>
      <c r="E520" s="113">
        <v>5</v>
      </c>
      <c r="F520" s="78"/>
      <c r="G520" s="78"/>
      <c r="H520" s="78"/>
      <c r="I520" s="136"/>
      <c r="J520" s="136"/>
    </row>
    <row r="521" spans="1:17" ht="139.5" x14ac:dyDescent="0.25">
      <c r="A521" s="167">
        <v>1</v>
      </c>
      <c r="B521" s="10" t="s">
        <v>105</v>
      </c>
      <c r="C521" s="167"/>
      <c r="D521" s="165" t="e">
        <f>E521/C521</f>
        <v>#DIV/0!</v>
      </c>
      <c r="E521" s="165"/>
      <c r="I521" s="138"/>
      <c r="J521" s="138"/>
    </row>
    <row r="522" spans="1:17" s="78" customFormat="1" x14ac:dyDescent="0.25">
      <c r="A522" s="144"/>
      <c r="B522" s="145" t="s">
        <v>20</v>
      </c>
      <c r="C522" s="144"/>
      <c r="D522" s="144" t="s">
        <v>21</v>
      </c>
      <c r="E522" s="146">
        <f>E521</f>
        <v>0</v>
      </c>
      <c r="F522" s="67"/>
      <c r="G522" s="67"/>
      <c r="H522" s="67"/>
      <c r="I522" s="135">
        <f>I521</f>
        <v>0</v>
      </c>
      <c r="J522" s="135">
        <f>J521</f>
        <v>0</v>
      </c>
      <c r="K522" s="79"/>
      <c r="O522" s="188"/>
      <c r="P522" s="188"/>
      <c r="Q522" s="188"/>
    </row>
    <row r="524" spans="1:17" ht="66" customHeight="1" x14ac:dyDescent="0.25">
      <c r="A524" s="871" t="s">
        <v>188</v>
      </c>
      <c r="B524" s="871"/>
      <c r="C524" s="871"/>
      <c r="D524" s="871"/>
      <c r="E524" s="871"/>
      <c r="F524" s="871"/>
      <c r="G524" s="871"/>
      <c r="H524" s="871"/>
      <c r="I524" s="871"/>
      <c r="J524" s="871"/>
    </row>
    <row r="525" spans="1:17" x14ac:dyDescent="0.25">
      <c r="A525" s="17"/>
      <c r="B525" s="11"/>
      <c r="C525" s="17"/>
      <c r="D525" s="17"/>
      <c r="E525" s="17"/>
      <c r="F525" s="17"/>
    </row>
    <row r="526" spans="1:17" x14ac:dyDescent="0.25">
      <c r="A526" s="861" t="s">
        <v>122</v>
      </c>
      <c r="B526" s="861"/>
      <c r="C526" s="861"/>
      <c r="D526" s="861"/>
      <c r="E526" s="861"/>
      <c r="F526" s="861"/>
      <c r="G526" s="861"/>
      <c r="H526" s="861"/>
      <c r="I526" s="861"/>
      <c r="J526" s="861"/>
      <c r="K526" s="124"/>
    </row>
    <row r="527" spans="1:17" x14ac:dyDescent="0.25">
      <c r="A527" s="23"/>
      <c r="B527" s="11"/>
      <c r="C527" s="17"/>
      <c r="D527" s="17"/>
      <c r="E527" s="17"/>
      <c r="F527" s="17"/>
      <c r="I527" s="850" t="s">
        <v>172</v>
      </c>
      <c r="J527" s="850"/>
    </row>
    <row r="528" spans="1:17" ht="93" x14ac:dyDescent="0.25">
      <c r="A528" s="167" t="s">
        <v>24</v>
      </c>
      <c r="B528" s="167" t="s">
        <v>46</v>
      </c>
      <c r="C528" s="167" t="s">
        <v>53</v>
      </c>
      <c r="D528" s="167" t="s">
        <v>54</v>
      </c>
      <c r="F528" s="17"/>
      <c r="I528" s="133" t="s">
        <v>115</v>
      </c>
      <c r="J528" s="133" t="s">
        <v>173</v>
      </c>
    </row>
    <row r="529" spans="1:17" x14ac:dyDescent="0.25">
      <c r="A529" s="113">
        <v>1</v>
      </c>
      <c r="B529" s="113">
        <v>2</v>
      </c>
      <c r="C529" s="113">
        <v>3</v>
      </c>
      <c r="D529" s="113">
        <v>4</v>
      </c>
      <c r="E529" s="78"/>
      <c r="F529" s="1"/>
      <c r="G529" s="78"/>
      <c r="H529" s="78"/>
      <c r="I529" s="133"/>
      <c r="J529" s="133"/>
    </row>
    <row r="530" spans="1:17" ht="45" x14ac:dyDescent="0.25">
      <c r="A530" s="171">
        <v>1</v>
      </c>
      <c r="B530" s="26" t="s">
        <v>47</v>
      </c>
      <c r="C530" s="171" t="s">
        <v>21</v>
      </c>
      <c r="D530" s="5">
        <f>D531</f>
        <v>0</v>
      </c>
      <c r="F530" s="17"/>
      <c r="I530" s="138">
        <f>I531</f>
        <v>0</v>
      </c>
      <c r="J530" s="138">
        <f>J531</f>
        <v>0</v>
      </c>
    </row>
    <row r="531" spans="1:17" s="78" customFormat="1" x14ac:dyDescent="0.25">
      <c r="A531" s="167" t="s">
        <v>29</v>
      </c>
      <c r="B531" s="10" t="s">
        <v>48</v>
      </c>
      <c r="C531" s="165">
        <f>J466+E472</f>
        <v>0</v>
      </c>
      <c r="D531" s="165"/>
      <c r="E531" s="67"/>
      <c r="F531" s="17"/>
      <c r="G531" s="67"/>
      <c r="H531" s="67"/>
      <c r="I531" s="138"/>
      <c r="J531" s="138"/>
      <c r="K531" s="74">
        <f>C531*0.22</f>
        <v>0</v>
      </c>
      <c r="L531" s="872" t="s">
        <v>114</v>
      </c>
      <c r="O531" s="188"/>
      <c r="P531" s="188"/>
      <c r="Q531" s="188"/>
    </row>
    <row r="532" spans="1:17" ht="45" x14ac:dyDescent="0.25">
      <c r="A532" s="171">
        <v>2</v>
      </c>
      <c r="B532" s="26" t="s">
        <v>49</v>
      </c>
      <c r="C532" s="171" t="s">
        <v>21</v>
      </c>
      <c r="D532" s="5">
        <f>D534+D535</f>
        <v>0</v>
      </c>
      <c r="F532" s="17"/>
      <c r="I532" s="138">
        <f>I534+I535+I536</f>
        <v>0</v>
      </c>
      <c r="J532" s="138">
        <f>J534+J535+J536</f>
        <v>0</v>
      </c>
      <c r="K532" s="74"/>
      <c r="L532" s="872"/>
    </row>
    <row r="533" spans="1:17" x14ac:dyDescent="0.25">
      <c r="A533" s="873" t="s">
        <v>35</v>
      </c>
      <c r="B533" s="10" t="s">
        <v>1</v>
      </c>
      <c r="C533" s="167"/>
      <c r="D533" s="165"/>
      <c r="F533" s="17"/>
      <c r="I533" s="138"/>
      <c r="J533" s="138"/>
      <c r="K533" s="74"/>
      <c r="L533" s="872"/>
      <c r="N533" s="27"/>
      <c r="O533" s="27"/>
      <c r="P533" s="27"/>
      <c r="Q533" s="27"/>
    </row>
    <row r="534" spans="1:17" ht="69.75" x14ac:dyDescent="0.25">
      <c r="A534" s="873"/>
      <c r="B534" s="10" t="s">
        <v>50</v>
      </c>
      <c r="C534" s="7">
        <f>C531</f>
        <v>0</v>
      </c>
      <c r="D534" s="165"/>
      <c r="F534" s="17"/>
      <c r="I534" s="138"/>
      <c r="J534" s="138"/>
      <c r="K534" s="74">
        <f>C534*0.029</f>
        <v>0</v>
      </c>
      <c r="L534" s="872"/>
      <c r="N534" s="27"/>
      <c r="O534" s="27"/>
      <c r="P534" s="27"/>
      <c r="Q534" s="27"/>
    </row>
    <row r="535" spans="1:17" ht="69.75" x14ac:dyDescent="0.25">
      <c r="A535" s="167" t="s">
        <v>37</v>
      </c>
      <c r="B535" s="10" t="s">
        <v>51</v>
      </c>
      <c r="C535" s="165">
        <f>C531</f>
        <v>0</v>
      </c>
      <c r="D535" s="165"/>
      <c r="F535" s="17"/>
      <c r="I535" s="138"/>
      <c r="J535" s="138"/>
      <c r="K535" s="74">
        <f>C535*0.002</f>
        <v>0</v>
      </c>
      <c r="L535" s="872"/>
      <c r="N535" s="27"/>
      <c r="O535" s="27"/>
      <c r="P535" s="27"/>
      <c r="Q535" s="27"/>
    </row>
    <row r="536" spans="1:17" ht="67.5" x14ac:dyDescent="0.25">
      <c r="A536" s="171">
        <v>3</v>
      </c>
      <c r="B536" s="26" t="s">
        <v>52</v>
      </c>
      <c r="C536" s="165">
        <f>C531</f>
        <v>0</v>
      </c>
      <c r="D536" s="165"/>
      <c r="F536" s="17"/>
      <c r="I536" s="138"/>
      <c r="J536" s="138"/>
      <c r="K536" s="74">
        <f>C536*0.051</f>
        <v>0</v>
      </c>
      <c r="L536" s="872"/>
      <c r="N536" s="27"/>
      <c r="O536" s="27"/>
      <c r="P536" s="27"/>
      <c r="Q536" s="27"/>
    </row>
    <row r="537" spans="1:17" x14ac:dyDescent="0.25">
      <c r="A537" s="171">
        <v>4</v>
      </c>
      <c r="B537" s="26" t="s">
        <v>106</v>
      </c>
      <c r="C537" s="165"/>
      <c r="D537" s="165"/>
      <c r="F537" s="17"/>
      <c r="I537" s="138"/>
      <c r="J537" s="138"/>
      <c r="N537" s="27"/>
      <c r="O537" s="27"/>
      <c r="P537" s="27"/>
      <c r="Q537" s="27"/>
    </row>
    <row r="538" spans="1:17" x14ac:dyDescent="0.25">
      <c r="A538" s="144"/>
      <c r="B538" s="145" t="s">
        <v>20</v>
      </c>
      <c r="C538" s="144" t="s">
        <v>21</v>
      </c>
      <c r="D538" s="146">
        <f>D536+D532+D530+D537</f>
        <v>0</v>
      </c>
      <c r="F538" s="17"/>
      <c r="I538" s="135">
        <f>I537+I536+I532+I530</f>
        <v>0</v>
      </c>
      <c r="J538" s="135">
        <f>J537+J536+J532+J530</f>
        <v>0</v>
      </c>
      <c r="N538" s="27"/>
      <c r="O538" s="27"/>
      <c r="P538" s="27"/>
      <c r="Q538" s="27"/>
    </row>
    <row r="540" spans="1:17" ht="66" customHeight="1" x14ac:dyDescent="0.25">
      <c r="A540" s="869" t="s">
        <v>187</v>
      </c>
      <c r="B540" s="869"/>
      <c r="C540" s="869"/>
      <c r="D540" s="869"/>
      <c r="E540" s="869"/>
      <c r="F540" s="869"/>
      <c r="G540" s="869"/>
      <c r="H540" s="869"/>
      <c r="I540" s="869"/>
      <c r="J540" s="869"/>
    </row>
    <row r="542" spans="1:17" x14ac:dyDescent="0.25">
      <c r="A542" s="868" t="s">
        <v>162</v>
      </c>
      <c r="B542" s="868"/>
      <c r="C542" s="868"/>
      <c r="D542" s="868"/>
      <c r="E542" s="868"/>
      <c r="F542" s="868"/>
      <c r="G542" s="868"/>
      <c r="H542" s="868"/>
      <c r="I542" s="868"/>
      <c r="J542" s="868"/>
      <c r="K542" s="126"/>
    </row>
    <row r="543" spans="1:17" x14ac:dyDescent="0.25">
      <c r="A543" s="174"/>
      <c r="B543" s="174"/>
      <c r="C543" s="174"/>
      <c r="D543" s="174"/>
      <c r="E543" s="174"/>
      <c r="F543" s="174"/>
      <c r="G543" s="174"/>
      <c r="H543" s="174"/>
      <c r="I543" s="850" t="s">
        <v>172</v>
      </c>
      <c r="J543" s="850"/>
    </row>
    <row r="544" spans="1:17" ht="56.25" x14ac:dyDescent="0.25">
      <c r="A544" s="14" t="s">
        <v>24</v>
      </c>
      <c r="B544" s="14" t="s">
        <v>14</v>
      </c>
      <c r="C544" s="167" t="s">
        <v>132</v>
      </c>
      <c r="D544" s="167" t="s">
        <v>133</v>
      </c>
      <c r="E544" s="167" t="s">
        <v>109</v>
      </c>
      <c r="G544" s="174"/>
      <c r="H544" s="174"/>
      <c r="I544" s="133" t="s">
        <v>115</v>
      </c>
      <c r="J544" s="133" t="s">
        <v>173</v>
      </c>
      <c r="K544" s="120"/>
    </row>
    <row r="545" spans="1:20" x14ac:dyDescent="0.25">
      <c r="A545" s="91">
        <v>1</v>
      </c>
      <c r="B545" s="91">
        <v>2</v>
      </c>
      <c r="C545" s="113">
        <v>3</v>
      </c>
      <c r="D545" s="113">
        <v>4</v>
      </c>
      <c r="E545" s="113">
        <v>5</v>
      </c>
      <c r="G545" s="174"/>
      <c r="H545" s="174"/>
      <c r="I545" s="138"/>
      <c r="J545" s="138"/>
    </row>
    <row r="546" spans="1:20" ht="69.75" x14ac:dyDescent="0.25">
      <c r="A546" s="84">
        <v>1</v>
      </c>
      <c r="B546" s="101" t="s">
        <v>166</v>
      </c>
      <c r="C546" s="165"/>
      <c r="D546" s="77" t="e">
        <f>E546/C546*100</f>
        <v>#DIV/0!</v>
      </c>
      <c r="E546" s="85"/>
      <c r="G546" s="86"/>
      <c r="H546" s="87"/>
      <c r="I546" s="138"/>
      <c r="J546" s="138"/>
    </row>
    <row r="547" spans="1:20" ht="93" x14ac:dyDescent="0.25">
      <c r="A547" s="84">
        <v>2</v>
      </c>
      <c r="B547" s="101" t="s">
        <v>164</v>
      </c>
      <c r="C547" s="165"/>
      <c r="D547" s="77" t="e">
        <f>E547/C547*100</f>
        <v>#DIV/0!</v>
      </c>
      <c r="E547" s="85"/>
      <c r="G547" s="86"/>
      <c r="H547" s="87"/>
      <c r="I547" s="138"/>
      <c r="J547" s="138"/>
    </row>
    <row r="548" spans="1:20" ht="93" x14ac:dyDescent="0.25">
      <c r="A548" s="84">
        <v>3</v>
      </c>
      <c r="B548" s="101" t="s">
        <v>165</v>
      </c>
      <c r="C548" s="165"/>
      <c r="D548" s="77" t="e">
        <f>E548/C548*100</f>
        <v>#DIV/0!</v>
      </c>
      <c r="E548" s="85"/>
      <c r="G548" s="86"/>
      <c r="H548" s="87"/>
      <c r="I548" s="138"/>
      <c r="J548" s="138"/>
    </row>
    <row r="549" spans="1:20" x14ac:dyDescent="0.25">
      <c r="A549" s="147"/>
      <c r="B549" s="145" t="s">
        <v>20</v>
      </c>
      <c r="C549" s="148"/>
      <c r="D549" s="149"/>
      <c r="E549" s="146">
        <f>E546</f>
        <v>0</v>
      </c>
      <c r="G549" s="174"/>
      <c r="H549" s="174"/>
      <c r="I549" s="135">
        <f>I546</f>
        <v>0</v>
      </c>
      <c r="J549" s="135">
        <f>J546</f>
        <v>0</v>
      </c>
    </row>
    <row r="551" spans="1:20" ht="54" customHeight="1" x14ac:dyDescent="0.25">
      <c r="A551" s="869" t="s">
        <v>186</v>
      </c>
      <c r="B551" s="869"/>
      <c r="C551" s="869"/>
      <c r="D551" s="869"/>
      <c r="E551" s="869"/>
      <c r="F551" s="869"/>
      <c r="G551" s="869"/>
      <c r="H551" s="869"/>
      <c r="I551" s="869"/>
      <c r="J551" s="869"/>
    </row>
    <row r="553" spans="1:20" x14ac:dyDescent="0.25">
      <c r="A553" s="861" t="s">
        <v>131</v>
      </c>
      <c r="B553" s="861"/>
      <c r="C553" s="861"/>
      <c r="D553" s="861"/>
      <c r="E553" s="861"/>
      <c r="F553" s="861"/>
      <c r="G553" s="861"/>
      <c r="H553" s="861"/>
      <c r="I553" s="861"/>
      <c r="J553" s="861"/>
      <c r="K553" s="126"/>
    </row>
    <row r="554" spans="1:20" x14ac:dyDescent="0.35">
      <c r="A554" s="870"/>
      <c r="B554" s="870"/>
      <c r="C554" s="870"/>
      <c r="D554" s="870"/>
      <c r="E554" s="870"/>
      <c r="F554" s="17"/>
      <c r="G554" s="12"/>
      <c r="H554" s="12"/>
      <c r="I554" s="850" t="s">
        <v>172</v>
      </c>
      <c r="J554" s="850"/>
    </row>
    <row r="555" spans="1:20" s="12" customFormat="1" ht="69.75" x14ac:dyDescent="0.35">
      <c r="A555" s="167" t="s">
        <v>24</v>
      </c>
      <c r="B555" s="167" t="s">
        <v>14</v>
      </c>
      <c r="C555" s="167" t="s">
        <v>58</v>
      </c>
      <c r="D555" s="167" t="s">
        <v>55</v>
      </c>
      <c r="E555" s="167" t="s">
        <v>7</v>
      </c>
      <c r="I555" s="133" t="s">
        <v>115</v>
      </c>
      <c r="J555" s="133" t="s">
        <v>173</v>
      </c>
      <c r="K555" s="81"/>
      <c r="L555" s="36"/>
      <c r="M555" s="36"/>
      <c r="O555" s="189"/>
      <c r="P555" s="196"/>
      <c r="Q555" s="196"/>
      <c r="R555" s="92"/>
      <c r="S555" s="92"/>
      <c r="T555" s="92"/>
    </row>
    <row r="556" spans="1:20" s="12" customFormat="1" x14ac:dyDescent="0.35">
      <c r="A556" s="113">
        <v>1</v>
      </c>
      <c r="B556" s="113">
        <v>2</v>
      </c>
      <c r="C556" s="113">
        <v>3</v>
      </c>
      <c r="D556" s="113">
        <v>4</v>
      </c>
      <c r="E556" s="113">
        <v>5</v>
      </c>
      <c r="F556" s="97"/>
      <c r="G556" s="97"/>
      <c r="H556" s="97"/>
      <c r="I556" s="138"/>
      <c r="J556" s="138"/>
      <c r="K556" s="16"/>
      <c r="L556" s="36"/>
      <c r="M556" s="36"/>
      <c r="O556" s="189"/>
      <c r="P556" s="196"/>
      <c r="Q556" s="196"/>
      <c r="R556" s="92"/>
      <c r="S556" s="92"/>
      <c r="T556" s="92"/>
    </row>
    <row r="557" spans="1:20" s="12" customFormat="1" x14ac:dyDescent="0.35">
      <c r="A557" s="167">
        <v>1</v>
      </c>
      <c r="B557" s="10" t="s">
        <v>56</v>
      </c>
      <c r="C557" s="94">
        <f>C559</f>
        <v>0</v>
      </c>
      <c r="D557" s="14">
        <f>D559</f>
        <v>1.5</v>
      </c>
      <c r="E557" s="94">
        <f>E559</f>
        <v>0</v>
      </c>
      <c r="I557" s="138">
        <f>I559</f>
        <v>0</v>
      </c>
      <c r="J557" s="138">
        <f>J559</f>
        <v>0</v>
      </c>
      <c r="K557" s="16"/>
      <c r="L557" s="36"/>
      <c r="M557" s="36"/>
      <c r="O557" s="189"/>
      <c r="P557" s="196"/>
      <c r="Q557" s="196"/>
      <c r="R557" s="92"/>
      <c r="S557" s="92"/>
      <c r="T557" s="92"/>
    </row>
    <row r="558" spans="1:20" s="97" customFormat="1" x14ac:dyDescent="0.35">
      <c r="A558" s="167"/>
      <c r="B558" s="10" t="s">
        <v>57</v>
      </c>
      <c r="C558" s="165"/>
      <c r="D558" s="167"/>
      <c r="E558" s="165"/>
      <c r="F558" s="12"/>
      <c r="G558" s="12"/>
      <c r="H558" s="12"/>
      <c r="I558" s="138"/>
      <c r="J558" s="138"/>
      <c r="K558" s="98"/>
      <c r="L558" s="99"/>
      <c r="M558" s="99"/>
      <c r="O558" s="190"/>
      <c r="P558" s="197"/>
      <c r="Q558" s="197"/>
      <c r="R558" s="100"/>
      <c r="S558" s="100"/>
      <c r="T558" s="100"/>
    </row>
    <row r="559" spans="1:20" s="12" customFormat="1" x14ac:dyDescent="0.35">
      <c r="A559" s="167"/>
      <c r="B559" s="10" t="s">
        <v>130</v>
      </c>
      <c r="C559" s="165"/>
      <c r="D559" s="167">
        <v>1.5</v>
      </c>
      <c r="E559" s="165"/>
      <c r="I559" s="138"/>
      <c r="J559" s="138"/>
      <c r="K559" s="16" t="s">
        <v>193</v>
      </c>
      <c r="L559" s="36"/>
      <c r="M559" s="36"/>
      <c r="O559" s="189"/>
      <c r="P559" s="196"/>
      <c r="Q559" s="196"/>
      <c r="R559" s="92"/>
      <c r="S559" s="92"/>
      <c r="T559" s="92"/>
    </row>
    <row r="560" spans="1:20" s="12" customFormat="1" x14ac:dyDescent="0.35">
      <c r="A560" s="144"/>
      <c r="B560" s="145" t="s">
        <v>20</v>
      </c>
      <c r="C560" s="144" t="s">
        <v>21</v>
      </c>
      <c r="D560" s="144" t="s">
        <v>21</v>
      </c>
      <c r="E560" s="146">
        <f>E557</f>
        <v>0</v>
      </c>
      <c r="I560" s="135">
        <f>I557</f>
        <v>0</v>
      </c>
      <c r="J560" s="135">
        <f>J557</f>
        <v>0</v>
      </c>
      <c r="K560" s="16"/>
      <c r="L560" s="36"/>
      <c r="M560" s="36"/>
      <c r="O560" s="189"/>
      <c r="P560" s="196"/>
      <c r="Q560" s="196"/>
      <c r="R560" s="92"/>
      <c r="S560" s="92"/>
      <c r="T560" s="92"/>
    </row>
    <row r="561" spans="1:20" s="12" customFormat="1" x14ac:dyDescent="0.35">
      <c r="A561" s="28"/>
      <c r="B561" s="29"/>
      <c r="C561" s="28"/>
      <c r="D561" s="28"/>
      <c r="E561" s="17"/>
      <c r="F561" s="17"/>
      <c r="K561" s="16"/>
      <c r="L561" s="36"/>
      <c r="M561" s="36"/>
      <c r="O561" s="189"/>
      <c r="P561" s="196"/>
      <c r="Q561" s="196"/>
      <c r="R561" s="92"/>
      <c r="S561" s="92"/>
      <c r="T561" s="92"/>
    </row>
    <row r="562" spans="1:20" s="12" customFormat="1" x14ac:dyDescent="0.35">
      <c r="A562" s="28"/>
      <c r="B562" s="29"/>
      <c r="C562" s="28"/>
      <c r="D562" s="28"/>
      <c r="E562" s="17"/>
      <c r="F562" s="17"/>
      <c r="K562" s="16"/>
      <c r="L562" s="36"/>
      <c r="M562" s="36"/>
      <c r="O562" s="189"/>
      <c r="P562" s="196"/>
      <c r="Q562" s="196"/>
      <c r="R562" s="92"/>
      <c r="S562" s="92"/>
      <c r="T562" s="92"/>
    </row>
    <row r="563" spans="1:20" s="12" customFormat="1" x14ac:dyDescent="0.35">
      <c r="A563" s="28"/>
      <c r="B563" s="29"/>
      <c r="C563" s="28"/>
      <c r="D563" s="28"/>
      <c r="E563" s="17"/>
      <c r="F563" s="17"/>
      <c r="I563" s="850" t="s">
        <v>172</v>
      </c>
      <c r="J563" s="850"/>
      <c r="K563" s="16"/>
      <c r="L563" s="36"/>
      <c r="M563" s="36"/>
      <c r="O563" s="189"/>
      <c r="P563" s="196"/>
      <c r="Q563" s="196"/>
      <c r="R563" s="92"/>
      <c r="S563" s="92"/>
      <c r="T563" s="92"/>
    </row>
    <row r="564" spans="1:20" s="12" customFormat="1" ht="116.25" x14ac:dyDescent="0.35">
      <c r="A564" s="168" t="s">
        <v>24</v>
      </c>
      <c r="B564" s="167" t="s">
        <v>14</v>
      </c>
      <c r="C564" s="168" t="s">
        <v>125</v>
      </c>
      <c r="D564" s="167" t="s">
        <v>55</v>
      </c>
      <c r="E564" s="167" t="s">
        <v>161</v>
      </c>
      <c r="I564" s="133" t="s">
        <v>115</v>
      </c>
      <c r="J564" s="133" t="s">
        <v>173</v>
      </c>
      <c r="K564" s="16"/>
      <c r="L564" s="36"/>
      <c r="M564" s="36"/>
      <c r="O564" s="189"/>
      <c r="P564" s="196"/>
      <c r="Q564" s="196"/>
      <c r="R564" s="92"/>
      <c r="S564" s="92"/>
      <c r="T564" s="92"/>
    </row>
    <row r="565" spans="1:20" s="12" customFormat="1" x14ac:dyDescent="0.35">
      <c r="A565" s="113">
        <v>1</v>
      </c>
      <c r="B565" s="113">
        <v>2</v>
      </c>
      <c r="C565" s="113">
        <v>3</v>
      </c>
      <c r="D565" s="113">
        <v>4</v>
      </c>
      <c r="E565" s="113">
        <v>5</v>
      </c>
      <c r="F565" s="97"/>
      <c r="G565" s="97"/>
      <c r="H565" s="97"/>
      <c r="I565" s="134"/>
      <c r="J565" s="134"/>
      <c r="K565" s="16"/>
      <c r="L565" s="36"/>
      <c r="M565" s="36"/>
      <c r="O565" s="189"/>
      <c r="P565" s="196"/>
      <c r="Q565" s="196"/>
      <c r="R565" s="92"/>
      <c r="S565" s="92"/>
      <c r="T565" s="92"/>
    </row>
    <row r="566" spans="1:20" s="12" customFormat="1" x14ac:dyDescent="0.35">
      <c r="A566" s="13">
        <v>1</v>
      </c>
      <c r="B566" s="95" t="s">
        <v>126</v>
      </c>
      <c r="C566" s="165" t="s">
        <v>12</v>
      </c>
      <c r="D566" s="165" t="s">
        <v>12</v>
      </c>
      <c r="E566" s="165">
        <f>E570</f>
        <v>0</v>
      </c>
      <c r="I566" s="135">
        <f>I567</f>
        <v>0</v>
      </c>
      <c r="J566" s="135">
        <f>J567</f>
        <v>0</v>
      </c>
      <c r="K566" s="16"/>
      <c r="L566" s="36"/>
      <c r="M566" s="36"/>
      <c r="O566" s="189"/>
      <c r="P566" s="196"/>
      <c r="Q566" s="196"/>
      <c r="R566" s="92"/>
      <c r="S566" s="92"/>
      <c r="T566" s="92"/>
    </row>
    <row r="567" spans="1:20" s="97" customFormat="1" ht="46.5" x14ac:dyDescent="0.35">
      <c r="A567" s="165"/>
      <c r="B567" s="95" t="s">
        <v>127</v>
      </c>
      <c r="C567" s="165">
        <f>C570</f>
        <v>0</v>
      </c>
      <c r="D567" s="165">
        <f>D570</f>
        <v>2.2000000000000002</v>
      </c>
      <c r="E567" s="165">
        <f>E570</f>
        <v>0</v>
      </c>
      <c r="F567" s="12"/>
      <c r="G567" s="12"/>
      <c r="H567" s="12"/>
      <c r="I567" s="135">
        <f>I570</f>
        <v>0</v>
      </c>
      <c r="J567" s="135">
        <f>J570</f>
        <v>0</v>
      </c>
      <c r="K567" s="98"/>
      <c r="L567" s="99"/>
      <c r="M567" s="99"/>
      <c r="O567" s="190"/>
      <c r="P567" s="197"/>
      <c r="Q567" s="197"/>
      <c r="R567" s="100"/>
      <c r="S567" s="100"/>
      <c r="T567" s="100"/>
    </row>
    <row r="568" spans="1:20" s="12" customFormat="1" x14ac:dyDescent="0.35">
      <c r="A568" s="867"/>
      <c r="B568" s="95" t="s">
        <v>116</v>
      </c>
      <c r="C568" s="867"/>
      <c r="D568" s="867"/>
      <c r="E568" s="867"/>
      <c r="I568" s="138"/>
      <c r="J568" s="138"/>
      <c r="K568" s="16"/>
      <c r="L568" s="36"/>
      <c r="M568" s="36"/>
      <c r="O568" s="189"/>
      <c r="P568" s="196"/>
      <c r="Q568" s="196"/>
      <c r="R568" s="92"/>
      <c r="S568" s="92"/>
      <c r="T568" s="92"/>
    </row>
    <row r="569" spans="1:20" s="12" customFormat="1" x14ac:dyDescent="0.35">
      <c r="A569" s="867"/>
      <c r="B569" s="95" t="s">
        <v>128</v>
      </c>
      <c r="C569" s="867"/>
      <c r="D569" s="867"/>
      <c r="E569" s="867"/>
      <c r="I569" s="138"/>
      <c r="J569" s="138"/>
      <c r="K569" s="16"/>
      <c r="L569" s="36"/>
      <c r="M569" s="36"/>
      <c r="O569" s="189"/>
      <c r="P569" s="196"/>
      <c r="Q569" s="196"/>
      <c r="R569" s="92"/>
      <c r="S569" s="92"/>
      <c r="T569" s="92"/>
    </row>
    <row r="570" spans="1:20" s="12" customFormat="1" ht="26.25" customHeight="1" x14ac:dyDescent="0.35">
      <c r="A570" s="165"/>
      <c r="B570" s="95" t="s">
        <v>129</v>
      </c>
      <c r="C570" s="165">
        <f>E570/D570*100</f>
        <v>0</v>
      </c>
      <c r="D570" s="165">
        <v>2.2000000000000002</v>
      </c>
      <c r="E570" s="165"/>
      <c r="I570" s="138"/>
      <c r="J570" s="138"/>
      <c r="K570" s="16"/>
      <c r="L570" s="36"/>
      <c r="M570" s="36"/>
      <c r="O570" s="189"/>
      <c r="P570" s="196"/>
      <c r="Q570" s="196"/>
      <c r="R570" s="92"/>
      <c r="S570" s="92"/>
      <c r="T570" s="92"/>
    </row>
    <row r="571" spans="1:20" s="12" customFormat="1" hidden="1" x14ac:dyDescent="0.35">
      <c r="A571" s="867"/>
      <c r="B571" s="165" t="s">
        <v>116</v>
      </c>
      <c r="C571" s="867"/>
      <c r="D571" s="867"/>
      <c r="E571" s="867"/>
      <c r="I571" s="139"/>
      <c r="J571" s="139"/>
      <c r="K571" s="16"/>
      <c r="L571" s="36"/>
      <c r="M571" s="36"/>
      <c r="O571" s="189"/>
      <c r="P571" s="196"/>
      <c r="Q571" s="196"/>
      <c r="R571" s="92"/>
      <c r="S571" s="92"/>
      <c r="T571" s="92"/>
    </row>
    <row r="572" spans="1:20" s="12" customFormat="1" hidden="1" x14ac:dyDescent="0.35">
      <c r="A572" s="867"/>
      <c r="B572" s="165" t="s">
        <v>128</v>
      </c>
      <c r="C572" s="867"/>
      <c r="D572" s="867"/>
      <c r="E572" s="867"/>
      <c r="I572" s="139"/>
      <c r="J572" s="139"/>
      <c r="K572" s="16"/>
      <c r="L572" s="36"/>
      <c r="M572" s="36"/>
      <c r="O572" s="189"/>
      <c r="P572" s="196"/>
      <c r="Q572" s="196"/>
      <c r="R572" s="92"/>
      <c r="S572" s="92"/>
      <c r="T572" s="92"/>
    </row>
    <row r="573" spans="1:20" s="12" customFormat="1" hidden="1" x14ac:dyDescent="0.35">
      <c r="A573" s="165"/>
      <c r="B573" s="165"/>
      <c r="C573" s="165"/>
      <c r="D573" s="165"/>
      <c r="E573" s="165"/>
      <c r="I573" s="139"/>
      <c r="J573" s="139"/>
      <c r="K573" s="16"/>
      <c r="L573" s="36"/>
      <c r="M573" s="36"/>
      <c r="O573" s="189"/>
      <c r="P573" s="196"/>
      <c r="Q573" s="196"/>
      <c r="R573" s="92"/>
      <c r="S573" s="92"/>
      <c r="T573" s="92"/>
    </row>
    <row r="574" spans="1:20" s="12" customFormat="1" hidden="1" x14ac:dyDescent="0.35">
      <c r="A574" s="165"/>
      <c r="B574" s="165"/>
      <c r="C574" s="165"/>
      <c r="D574" s="165"/>
      <c r="E574" s="165"/>
      <c r="I574" s="139"/>
      <c r="J574" s="139"/>
      <c r="K574" s="16"/>
      <c r="L574" s="36"/>
      <c r="M574" s="36"/>
      <c r="O574" s="189"/>
      <c r="P574" s="196"/>
      <c r="Q574" s="196"/>
      <c r="R574" s="92"/>
      <c r="S574" s="92"/>
      <c r="T574" s="92"/>
    </row>
    <row r="575" spans="1:20" s="12" customFormat="1" x14ac:dyDescent="0.35">
      <c r="A575" s="146"/>
      <c r="B575" s="146" t="s">
        <v>20</v>
      </c>
      <c r="C575" s="146"/>
      <c r="D575" s="146" t="s">
        <v>21</v>
      </c>
      <c r="E575" s="146">
        <f>E566</f>
        <v>0</v>
      </c>
      <c r="I575" s="135">
        <f>I566</f>
        <v>0</v>
      </c>
      <c r="J575" s="135">
        <f>J566</f>
        <v>0</v>
      </c>
      <c r="K575" s="16"/>
      <c r="L575" s="36"/>
      <c r="M575" s="36"/>
      <c r="O575" s="189"/>
      <c r="P575" s="196"/>
      <c r="Q575" s="196"/>
      <c r="R575" s="92"/>
      <c r="S575" s="92"/>
      <c r="T575" s="92"/>
    </row>
    <row r="576" spans="1:20" s="12" customFormat="1" x14ac:dyDescent="0.3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16"/>
      <c r="L576" s="36"/>
      <c r="M576" s="36"/>
      <c r="O576" s="189"/>
      <c r="P576" s="196"/>
      <c r="Q576" s="196"/>
      <c r="R576" s="92"/>
      <c r="S576" s="92"/>
      <c r="T576" s="92"/>
    </row>
    <row r="577" spans="1:20" s="12" customFormat="1" ht="58.5" customHeight="1" x14ac:dyDescent="0.35">
      <c r="A577" s="863" t="s">
        <v>185</v>
      </c>
      <c r="B577" s="863"/>
      <c r="C577" s="863"/>
      <c r="D577" s="863"/>
      <c r="E577" s="863"/>
      <c r="F577" s="863"/>
      <c r="G577" s="863"/>
      <c r="H577" s="863"/>
      <c r="I577" s="863"/>
      <c r="J577" s="863"/>
      <c r="K577" s="16"/>
      <c r="L577" s="36"/>
      <c r="M577" s="36"/>
      <c r="O577" s="189"/>
      <c r="P577" s="196"/>
      <c r="Q577" s="196"/>
      <c r="R577" s="92"/>
      <c r="S577" s="92"/>
      <c r="T577" s="92"/>
    </row>
    <row r="578" spans="1:20" x14ac:dyDescent="0.25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</row>
    <row r="579" spans="1:20" x14ac:dyDescent="0.25">
      <c r="A579" s="861" t="s">
        <v>131</v>
      </c>
      <c r="B579" s="861"/>
      <c r="C579" s="861"/>
      <c r="D579" s="861"/>
      <c r="E579" s="861"/>
      <c r="F579" s="861"/>
      <c r="G579" s="861"/>
      <c r="H579" s="861"/>
      <c r="I579" s="861"/>
      <c r="J579" s="861"/>
      <c r="K579" s="123"/>
    </row>
    <row r="580" spans="1:20" x14ac:dyDescent="0.25">
      <c r="I580" s="850" t="s">
        <v>172</v>
      </c>
      <c r="J580" s="850"/>
      <c r="K580" s="173"/>
    </row>
    <row r="581" spans="1:20" s="12" customFormat="1" ht="56.25" x14ac:dyDescent="0.35">
      <c r="A581" s="14" t="s">
        <v>24</v>
      </c>
      <c r="B581" s="14" t="s">
        <v>14</v>
      </c>
      <c r="C581" s="14" t="s">
        <v>81</v>
      </c>
      <c r="D581" s="67"/>
      <c r="E581" s="67"/>
      <c r="F581" s="67"/>
      <c r="G581" s="67"/>
      <c r="H581" s="67"/>
      <c r="I581" s="133" t="s">
        <v>115</v>
      </c>
      <c r="J581" s="133" t="s">
        <v>173</v>
      </c>
      <c r="K581" s="81"/>
      <c r="L581" s="36"/>
      <c r="M581" s="36"/>
      <c r="O581" s="189"/>
      <c r="P581" s="196"/>
      <c r="Q581" s="196"/>
      <c r="R581" s="92"/>
      <c r="S581" s="92"/>
      <c r="T581" s="92"/>
    </row>
    <row r="582" spans="1:20" x14ac:dyDescent="0.25">
      <c r="A582" s="91">
        <v>1</v>
      </c>
      <c r="B582" s="91">
        <v>2</v>
      </c>
      <c r="C582" s="91">
        <v>3</v>
      </c>
      <c r="D582" s="78"/>
      <c r="E582" s="78"/>
      <c r="F582" s="78"/>
      <c r="G582" s="78"/>
      <c r="H582" s="78"/>
      <c r="I582" s="140"/>
      <c r="J582" s="140"/>
    </row>
    <row r="583" spans="1:20" x14ac:dyDescent="0.25">
      <c r="A583" s="14">
        <v>1</v>
      </c>
      <c r="B583" s="101" t="s">
        <v>82</v>
      </c>
      <c r="C583" s="102">
        <f>C584+C585+C586+C587</f>
        <v>0</v>
      </c>
      <c r="I583" s="135">
        <f>I584+I585+I586+I587</f>
        <v>0</v>
      </c>
      <c r="J583" s="135">
        <f>J584+J585+J586+J587</f>
        <v>0</v>
      </c>
    </row>
    <row r="584" spans="1:20" s="78" customFormat="1" x14ac:dyDescent="0.25">
      <c r="A584" s="14"/>
      <c r="B584" s="101"/>
      <c r="C584" s="94"/>
      <c r="D584" s="67"/>
      <c r="E584" s="67"/>
      <c r="F584" s="67"/>
      <c r="G584" s="67"/>
      <c r="H584" s="67"/>
      <c r="I584" s="140"/>
      <c r="J584" s="140"/>
      <c r="K584" s="79"/>
      <c r="O584" s="188"/>
      <c r="P584" s="188"/>
      <c r="Q584" s="188"/>
    </row>
    <row r="585" spans="1:20" x14ac:dyDescent="0.25">
      <c r="A585" s="14"/>
      <c r="B585" s="101"/>
      <c r="C585" s="94"/>
      <c r="I585" s="140"/>
      <c r="J585" s="140"/>
    </row>
    <row r="586" spans="1:20" x14ac:dyDescent="0.25">
      <c r="A586" s="14"/>
      <c r="B586" s="101"/>
      <c r="C586" s="94"/>
      <c r="I586" s="140"/>
      <c r="J586" s="140"/>
    </row>
    <row r="587" spans="1:20" x14ac:dyDescent="0.25">
      <c r="A587" s="14"/>
      <c r="B587" s="101"/>
      <c r="C587" s="94"/>
      <c r="I587" s="140"/>
      <c r="J587" s="140"/>
    </row>
    <row r="588" spans="1:20" x14ac:dyDescent="0.25">
      <c r="A588" s="144"/>
      <c r="B588" s="145" t="s">
        <v>20</v>
      </c>
      <c r="C588" s="146">
        <f>C583</f>
        <v>0</v>
      </c>
      <c r="I588" s="135">
        <f>I583</f>
        <v>0</v>
      </c>
      <c r="J588" s="135">
        <f>J583</f>
        <v>0</v>
      </c>
    </row>
    <row r="590" spans="1:20" x14ac:dyDescent="0.25">
      <c r="A590" s="863" t="s">
        <v>184</v>
      </c>
      <c r="B590" s="863"/>
      <c r="C590" s="863"/>
      <c r="D590" s="863"/>
      <c r="E590" s="863"/>
      <c r="F590" s="863"/>
      <c r="G590" s="863"/>
      <c r="H590" s="863"/>
      <c r="I590" s="863"/>
      <c r="J590" s="863"/>
    </row>
    <row r="591" spans="1:20" x14ac:dyDescent="0.25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</row>
    <row r="592" spans="1:20" x14ac:dyDescent="0.25">
      <c r="A592" s="861" t="s">
        <v>131</v>
      </c>
      <c r="B592" s="861"/>
      <c r="C592" s="861"/>
      <c r="D592" s="861"/>
      <c r="E592" s="861"/>
      <c r="F592" s="861"/>
      <c r="G592" s="861"/>
      <c r="H592" s="861"/>
      <c r="I592" s="861"/>
      <c r="J592" s="861"/>
      <c r="K592" s="123"/>
    </row>
    <row r="593" spans="1:20" x14ac:dyDescent="0.25">
      <c r="I593" s="850" t="s">
        <v>172</v>
      </c>
      <c r="J593" s="850"/>
      <c r="K593" s="173"/>
    </row>
    <row r="594" spans="1:20" s="12" customFormat="1" ht="56.25" x14ac:dyDescent="0.35">
      <c r="A594" s="14" t="s">
        <v>24</v>
      </c>
      <c r="B594" s="14" t="s">
        <v>14</v>
      </c>
      <c r="C594" s="14" t="s">
        <v>81</v>
      </c>
      <c r="D594" s="67"/>
      <c r="E594" s="67"/>
      <c r="F594" s="67"/>
      <c r="G594" s="67"/>
      <c r="H594" s="67"/>
      <c r="I594" s="133" t="s">
        <v>115</v>
      </c>
      <c r="J594" s="133" t="s">
        <v>173</v>
      </c>
      <c r="K594" s="81"/>
      <c r="L594" s="36"/>
      <c r="M594" s="36"/>
      <c r="O594" s="189"/>
      <c r="P594" s="196"/>
      <c r="Q594" s="196"/>
      <c r="R594" s="92"/>
      <c r="S594" s="92"/>
      <c r="T594" s="92"/>
    </row>
    <row r="595" spans="1:20" x14ac:dyDescent="0.25">
      <c r="A595" s="91">
        <v>1</v>
      </c>
      <c r="B595" s="91">
        <v>2</v>
      </c>
      <c r="C595" s="91">
        <v>3</v>
      </c>
      <c r="D595" s="78"/>
      <c r="E595" s="78"/>
      <c r="F595" s="78"/>
      <c r="G595" s="78"/>
      <c r="H595" s="78"/>
      <c r="I595" s="140"/>
      <c r="J595" s="140"/>
    </row>
    <row r="596" spans="1:20" x14ac:dyDescent="0.25">
      <c r="A596" s="14">
        <v>1</v>
      </c>
      <c r="B596" s="101"/>
      <c r="C596" s="102"/>
      <c r="I596" s="138"/>
      <c r="J596" s="138"/>
    </row>
    <row r="597" spans="1:20" s="78" customFormat="1" x14ac:dyDescent="0.25">
      <c r="A597" s="14"/>
      <c r="B597" s="101"/>
      <c r="C597" s="94"/>
      <c r="D597" s="67"/>
      <c r="E597" s="67"/>
      <c r="F597" s="67"/>
      <c r="G597" s="67"/>
      <c r="H597" s="67"/>
      <c r="I597" s="140"/>
      <c r="J597" s="140"/>
      <c r="K597" s="79"/>
      <c r="O597" s="188"/>
      <c r="P597" s="188"/>
      <c r="Q597" s="188"/>
    </row>
    <row r="598" spans="1:20" x14ac:dyDescent="0.25">
      <c r="A598" s="14"/>
      <c r="B598" s="101"/>
      <c r="C598" s="94"/>
      <c r="I598" s="140"/>
      <c r="J598" s="140"/>
    </row>
    <row r="599" spans="1:20" x14ac:dyDescent="0.25">
      <c r="A599" s="14"/>
      <c r="B599" s="101"/>
      <c r="C599" s="94"/>
      <c r="I599" s="140"/>
      <c r="J599" s="140"/>
    </row>
    <row r="600" spans="1:20" x14ac:dyDescent="0.25">
      <c r="A600" s="14"/>
      <c r="B600" s="101"/>
      <c r="C600" s="94"/>
      <c r="I600" s="140"/>
      <c r="J600" s="140"/>
    </row>
    <row r="601" spans="1:20" x14ac:dyDescent="0.25">
      <c r="A601" s="144"/>
      <c r="B601" s="145" t="s">
        <v>20</v>
      </c>
      <c r="C601" s="146">
        <f>SUM(C596:C600)</f>
        <v>0</v>
      </c>
      <c r="I601" s="135">
        <f>SUM(I596:I600)</f>
        <v>0</v>
      </c>
      <c r="J601" s="135">
        <f>SUM(J596:J600)</f>
        <v>0</v>
      </c>
    </row>
    <row r="603" spans="1:20" x14ac:dyDescent="0.25">
      <c r="A603" s="861" t="s">
        <v>135</v>
      </c>
      <c r="B603" s="861"/>
      <c r="C603" s="861"/>
      <c r="D603" s="861"/>
      <c r="E603" s="861"/>
      <c r="F603" s="861"/>
      <c r="G603" s="861"/>
      <c r="H603" s="861"/>
      <c r="I603" s="861"/>
      <c r="J603" s="861"/>
    </row>
    <row r="604" spans="1:20" x14ac:dyDescent="0.25">
      <c r="I604" s="850" t="s">
        <v>172</v>
      </c>
      <c r="J604" s="850"/>
    </row>
    <row r="605" spans="1:20" s="12" customFormat="1" ht="56.25" x14ac:dyDescent="0.35">
      <c r="A605" s="14" t="s">
        <v>24</v>
      </c>
      <c r="B605" s="14" t="s">
        <v>14</v>
      </c>
      <c r="C605" s="14" t="s">
        <v>81</v>
      </c>
      <c r="D605" s="67"/>
      <c r="E605" s="67"/>
      <c r="F605" s="67"/>
      <c r="G605" s="67"/>
      <c r="H605" s="67"/>
      <c r="I605" s="133" t="s">
        <v>115</v>
      </c>
      <c r="J605" s="133" t="s">
        <v>173</v>
      </c>
      <c r="K605" s="81"/>
      <c r="L605" s="36"/>
      <c r="M605" s="36"/>
      <c r="O605" s="189"/>
      <c r="P605" s="196"/>
      <c r="Q605" s="196"/>
      <c r="R605" s="92"/>
      <c r="S605" s="92"/>
      <c r="T605" s="92"/>
    </row>
    <row r="606" spans="1:20" x14ac:dyDescent="0.25">
      <c r="A606" s="91">
        <v>1</v>
      </c>
      <c r="B606" s="91">
        <v>2</v>
      </c>
      <c r="C606" s="91">
        <v>3</v>
      </c>
      <c r="D606" s="78"/>
      <c r="E606" s="78"/>
      <c r="F606" s="78"/>
      <c r="G606" s="78"/>
      <c r="H606" s="78"/>
      <c r="I606" s="140"/>
      <c r="J606" s="140"/>
    </row>
    <row r="607" spans="1:20" x14ac:dyDescent="0.25">
      <c r="A607" s="14">
        <v>1</v>
      </c>
      <c r="B607" s="101"/>
      <c r="C607" s="102"/>
      <c r="I607" s="138"/>
      <c r="J607" s="138"/>
    </row>
    <row r="608" spans="1:20" s="78" customFormat="1" x14ac:dyDescent="0.25">
      <c r="A608" s="14"/>
      <c r="B608" s="101"/>
      <c r="C608" s="94"/>
      <c r="D608" s="67"/>
      <c r="E608" s="67"/>
      <c r="F608" s="67"/>
      <c r="G608" s="67"/>
      <c r="H608" s="67"/>
      <c r="I608" s="140"/>
      <c r="J608" s="140"/>
      <c r="K608" s="79"/>
      <c r="O608" s="188"/>
      <c r="P608" s="188"/>
      <c r="Q608" s="188"/>
    </row>
    <row r="609" spans="1:20" x14ac:dyDescent="0.25">
      <c r="A609" s="14"/>
      <c r="B609" s="101"/>
      <c r="C609" s="94"/>
      <c r="I609" s="140"/>
      <c r="J609" s="140"/>
    </row>
    <row r="610" spans="1:20" x14ac:dyDescent="0.25">
      <c r="A610" s="14"/>
      <c r="B610" s="101"/>
      <c r="C610" s="94"/>
      <c r="I610" s="140"/>
      <c r="J610" s="140"/>
    </row>
    <row r="611" spans="1:20" x14ac:dyDescent="0.25">
      <c r="A611" s="14"/>
      <c r="B611" s="101"/>
      <c r="C611" s="94"/>
      <c r="I611" s="140"/>
      <c r="J611" s="140"/>
    </row>
    <row r="612" spans="1:20" x14ac:dyDescent="0.25">
      <c r="A612" s="144"/>
      <c r="B612" s="145" t="s">
        <v>20</v>
      </c>
      <c r="C612" s="146">
        <f>SUM(C607:C611)</f>
        <v>0</v>
      </c>
      <c r="I612" s="135">
        <f>SUM(I607:I611)</f>
        <v>0</v>
      </c>
      <c r="J612" s="135">
        <f>SUM(J607:J611)</f>
        <v>0</v>
      </c>
    </row>
    <row r="614" spans="1:20" x14ac:dyDescent="0.25">
      <c r="A614" s="861" t="s">
        <v>136</v>
      </c>
      <c r="B614" s="861"/>
      <c r="C614" s="861"/>
      <c r="D614" s="861"/>
      <c r="E614" s="861"/>
      <c r="F614" s="861"/>
      <c r="G614" s="861"/>
      <c r="H614" s="861"/>
      <c r="I614" s="861"/>
      <c r="J614" s="861"/>
    </row>
    <row r="615" spans="1:20" x14ac:dyDescent="0.25">
      <c r="I615" s="850" t="s">
        <v>172</v>
      </c>
      <c r="J615" s="850"/>
    </row>
    <row r="616" spans="1:20" s="12" customFormat="1" ht="56.25" x14ac:dyDescent="0.35">
      <c r="A616" s="14" t="s">
        <v>24</v>
      </c>
      <c r="B616" s="14" t="s">
        <v>14</v>
      </c>
      <c r="C616" s="14" t="s">
        <v>81</v>
      </c>
      <c r="D616" s="67"/>
      <c r="E616" s="67"/>
      <c r="F616" s="67"/>
      <c r="G616" s="67"/>
      <c r="H616" s="67"/>
      <c r="I616" s="133" t="s">
        <v>115</v>
      </c>
      <c r="J616" s="133" t="s">
        <v>173</v>
      </c>
      <c r="K616" s="81"/>
      <c r="L616" s="36"/>
      <c r="M616" s="36"/>
      <c r="O616" s="189"/>
      <c r="P616" s="196"/>
      <c r="Q616" s="196"/>
      <c r="R616" s="92"/>
      <c r="S616" s="92"/>
      <c r="T616" s="92"/>
    </row>
    <row r="617" spans="1:20" x14ac:dyDescent="0.25">
      <c r="A617" s="91">
        <v>1</v>
      </c>
      <c r="B617" s="91">
        <v>2</v>
      </c>
      <c r="C617" s="91">
        <v>3</v>
      </c>
      <c r="D617" s="78"/>
      <c r="E617" s="78"/>
      <c r="F617" s="78"/>
      <c r="G617" s="78"/>
      <c r="H617" s="78"/>
      <c r="I617" s="140"/>
      <c r="J617" s="140"/>
    </row>
    <row r="618" spans="1:20" x14ac:dyDescent="0.25">
      <c r="A618" s="14">
        <v>1</v>
      </c>
      <c r="B618" s="101"/>
      <c r="C618" s="102"/>
      <c r="I618" s="138"/>
      <c r="J618" s="138"/>
    </row>
    <row r="619" spans="1:20" s="78" customFormat="1" x14ac:dyDescent="0.25">
      <c r="A619" s="14"/>
      <c r="B619" s="101"/>
      <c r="C619" s="94"/>
      <c r="D619" s="67"/>
      <c r="E619" s="67"/>
      <c r="F619" s="67"/>
      <c r="G619" s="67"/>
      <c r="H619" s="67"/>
      <c r="I619" s="140"/>
      <c r="J619" s="140"/>
      <c r="K619" s="79"/>
      <c r="O619" s="188"/>
      <c r="P619" s="188"/>
      <c r="Q619" s="188"/>
    </row>
    <row r="620" spans="1:20" x14ac:dyDescent="0.25">
      <c r="A620" s="14"/>
      <c r="B620" s="101"/>
      <c r="C620" s="94"/>
      <c r="I620" s="140"/>
      <c r="J620" s="140"/>
    </row>
    <row r="621" spans="1:20" x14ac:dyDescent="0.25">
      <c r="A621" s="14"/>
      <c r="B621" s="101"/>
      <c r="C621" s="94"/>
      <c r="I621" s="140"/>
      <c r="J621" s="140"/>
    </row>
    <row r="622" spans="1:20" x14ac:dyDescent="0.25">
      <c r="A622" s="14"/>
      <c r="B622" s="101"/>
      <c r="C622" s="94"/>
      <c r="I622" s="140"/>
      <c r="J622" s="140"/>
    </row>
    <row r="623" spans="1:20" x14ac:dyDescent="0.25">
      <c r="A623" s="144"/>
      <c r="B623" s="145" t="s">
        <v>20</v>
      </c>
      <c r="C623" s="146">
        <f>SUM(C618:C622)</f>
        <v>0</v>
      </c>
      <c r="I623" s="135">
        <f>SUM(I618:I622)</f>
        <v>0</v>
      </c>
      <c r="J623" s="135">
        <f>SUM(J618:J622)</f>
        <v>0</v>
      </c>
    </row>
    <row r="625" spans="1:20" x14ac:dyDescent="0.25">
      <c r="A625" s="861" t="s">
        <v>137</v>
      </c>
      <c r="B625" s="861"/>
      <c r="C625" s="861"/>
      <c r="D625" s="861"/>
      <c r="E625" s="861"/>
      <c r="F625" s="861"/>
      <c r="G625" s="861"/>
      <c r="H625" s="861"/>
      <c r="I625" s="861"/>
      <c r="J625" s="861"/>
    </row>
    <row r="626" spans="1:20" x14ac:dyDescent="0.25">
      <c r="I626" s="850" t="s">
        <v>172</v>
      </c>
      <c r="J626" s="850"/>
    </row>
    <row r="627" spans="1:20" s="12" customFormat="1" ht="56.25" x14ac:dyDescent="0.35">
      <c r="A627" s="14" t="s">
        <v>24</v>
      </c>
      <c r="B627" s="14" t="s">
        <v>14</v>
      </c>
      <c r="C627" s="14" t="s">
        <v>81</v>
      </c>
      <c r="D627" s="67"/>
      <c r="E627" s="67"/>
      <c r="F627" s="67"/>
      <c r="G627" s="67"/>
      <c r="H627" s="67"/>
      <c r="I627" s="133" t="s">
        <v>115</v>
      </c>
      <c r="J627" s="133" t="s">
        <v>173</v>
      </c>
      <c r="K627" s="81"/>
      <c r="L627" s="36"/>
      <c r="M627" s="36"/>
      <c r="O627" s="189"/>
      <c r="P627" s="196"/>
      <c r="Q627" s="196"/>
      <c r="R627" s="92"/>
      <c r="S627" s="92"/>
      <c r="T627" s="92"/>
    </row>
    <row r="628" spans="1:20" x14ac:dyDescent="0.25">
      <c r="A628" s="91">
        <v>1</v>
      </c>
      <c r="B628" s="91">
        <v>2</v>
      </c>
      <c r="C628" s="91">
        <v>3</v>
      </c>
      <c r="D628" s="78"/>
      <c r="E628" s="78"/>
      <c r="F628" s="78"/>
      <c r="G628" s="78"/>
      <c r="H628" s="78"/>
      <c r="I628" s="140"/>
      <c r="J628" s="140"/>
    </row>
    <row r="629" spans="1:20" x14ac:dyDescent="0.25">
      <c r="A629" s="14">
        <v>1</v>
      </c>
      <c r="B629" s="101"/>
      <c r="C629" s="102"/>
      <c r="I629" s="138"/>
      <c r="J629" s="138"/>
    </row>
    <row r="630" spans="1:20" s="78" customFormat="1" x14ac:dyDescent="0.25">
      <c r="A630" s="14"/>
      <c r="B630" s="101"/>
      <c r="C630" s="94"/>
      <c r="D630" s="67"/>
      <c r="E630" s="67"/>
      <c r="F630" s="67"/>
      <c r="G630" s="67"/>
      <c r="H630" s="67"/>
      <c r="I630" s="140"/>
      <c r="J630" s="140"/>
      <c r="K630" s="79"/>
      <c r="O630" s="188"/>
      <c r="P630" s="188"/>
      <c r="Q630" s="188"/>
    </row>
    <row r="631" spans="1:20" x14ac:dyDescent="0.25">
      <c r="A631" s="14"/>
      <c r="B631" s="101"/>
      <c r="C631" s="94"/>
      <c r="I631" s="140"/>
      <c r="J631" s="140"/>
    </row>
    <row r="632" spans="1:20" x14ac:dyDescent="0.25">
      <c r="A632" s="14"/>
      <c r="B632" s="101"/>
      <c r="C632" s="94"/>
      <c r="I632" s="140"/>
      <c r="J632" s="140"/>
    </row>
    <row r="633" spans="1:20" x14ac:dyDescent="0.25">
      <c r="A633" s="14"/>
      <c r="B633" s="101"/>
      <c r="C633" s="94"/>
      <c r="I633" s="140"/>
      <c r="J633" s="140"/>
    </row>
    <row r="634" spans="1:20" x14ac:dyDescent="0.25">
      <c r="A634" s="144"/>
      <c r="B634" s="145" t="s">
        <v>20</v>
      </c>
      <c r="C634" s="146">
        <f>SUM(C629:C633)</f>
        <v>0</v>
      </c>
      <c r="I634" s="135">
        <f>SUM(I629:I633)</f>
        <v>0</v>
      </c>
      <c r="J634" s="135">
        <f>SUM(J629:J633)</f>
        <v>0</v>
      </c>
    </row>
    <row r="637" spans="1:20" ht="60" customHeight="1" x14ac:dyDescent="0.25">
      <c r="A637" s="863" t="s">
        <v>183</v>
      </c>
      <c r="B637" s="863"/>
      <c r="C637" s="863"/>
      <c r="D637" s="863"/>
      <c r="E637" s="863"/>
      <c r="F637" s="863"/>
      <c r="G637" s="863"/>
      <c r="H637" s="863"/>
      <c r="I637" s="863"/>
      <c r="J637" s="863"/>
    </row>
    <row r="639" spans="1:20" x14ac:dyDescent="0.25">
      <c r="A639" s="861" t="s">
        <v>138</v>
      </c>
      <c r="B639" s="861"/>
      <c r="C639" s="861"/>
      <c r="D639" s="861"/>
      <c r="E639" s="861"/>
      <c r="F639" s="861"/>
      <c r="G639" s="861"/>
      <c r="H639" s="861"/>
      <c r="I639" s="861"/>
      <c r="J639" s="861"/>
      <c r="K639" s="123"/>
    </row>
    <row r="640" spans="1:20" x14ac:dyDescent="0.25">
      <c r="I640" s="850" t="s">
        <v>172</v>
      </c>
      <c r="J640" s="850"/>
    </row>
    <row r="641" spans="1:20" s="12" customFormat="1" ht="56.25" x14ac:dyDescent="0.35">
      <c r="A641" s="14" t="s">
        <v>24</v>
      </c>
      <c r="B641" s="14" t="s">
        <v>14</v>
      </c>
      <c r="C641" s="167" t="s">
        <v>132</v>
      </c>
      <c r="D641" s="167" t="s">
        <v>133</v>
      </c>
      <c r="E641" s="167" t="s">
        <v>134</v>
      </c>
      <c r="F641" s="67"/>
      <c r="G641" s="67"/>
      <c r="H641" s="67"/>
      <c r="I641" s="133" t="s">
        <v>115</v>
      </c>
      <c r="J641" s="133" t="s">
        <v>173</v>
      </c>
      <c r="K641" s="81"/>
      <c r="L641" s="36"/>
      <c r="M641" s="36"/>
      <c r="O641" s="189"/>
      <c r="P641" s="196"/>
      <c r="Q641" s="196"/>
      <c r="R641" s="92"/>
      <c r="S641" s="92"/>
      <c r="T641" s="92"/>
    </row>
    <row r="642" spans="1:20" x14ac:dyDescent="0.25">
      <c r="A642" s="91">
        <v>1</v>
      </c>
      <c r="B642" s="91">
        <v>2</v>
      </c>
      <c r="C642" s="113">
        <v>3</v>
      </c>
      <c r="D642" s="113">
        <v>4</v>
      </c>
      <c r="E642" s="113">
        <v>5</v>
      </c>
      <c r="F642" s="78"/>
      <c r="G642" s="78"/>
      <c r="H642" s="78"/>
      <c r="I642" s="138"/>
      <c r="J642" s="138"/>
    </row>
    <row r="643" spans="1:20" x14ac:dyDescent="0.25">
      <c r="A643" s="14">
        <v>1</v>
      </c>
      <c r="B643" s="101"/>
      <c r="C643" s="94"/>
      <c r="D643" s="14"/>
      <c r="E643" s="94"/>
      <c r="I643" s="138"/>
      <c r="J643" s="138"/>
    </row>
    <row r="644" spans="1:20" s="78" customFormat="1" x14ac:dyDescent="0.25">
      <c r="A644" s="14"/>
      <c r="B644" s="101"/>
      <c r="C644" s="165"/>
      <c r="D644" s="167"/>
      <c r="E644" s="165"/>
      <c r="F644" s="67"/>
      <c r="G644" s="67"/>
      <c r="H644" s="67"/>
      <c r="I644" s="138"/>
      <c r="J644" s="138"/>
      <c r="K644" s="79"/>
      <c r="O644" s="188"/>
      <c r="P644" s="188"/>
      <c r="Q644" s="188"/>
    </row>
    <row r="645" spans="1:20" x14ac:dyDescent="0.25">
      <c r="A645" s="14"/>
      <c r="B645" s="101"/>
      <c r="C645" s="165"/>
      <c r="D645" s="167"/>
      <c r="E645" s="165"/>
      <c r="I645" s="138"/>
      <c r="J645" s="138"/>
    </row>
    <row r="646" spans="1:20" x14ac:dyDescent="0.25">
      <c r="A646" s="144"/>
      <c r="B646" s="145" t="s">
        <v>20</v>
      </c>
      <c r="C646" s="144" t="s">
        <v>21</v>
      </c>
      <c r="D646" s="144" t="s">
        <v>21</v>
      </c>
      <c r="E646" s="146">
        <f>E643</f>
        <v>0</v>
      </c>
      <c r="I646" s="135">
        <f>SUM(I643:I645)</f>
        <v>0</v>
      </c>
      <c r="J646" s="135">
        <f>SUM(J643:J645)</f>
        <v>0</v>
      </c>
    </row>
    <row r="648" spans="1:20" x14ac:dyDescent="0.25">
      <c r="A648" s="861" t="s">
        <v>139</v>
      </c>
      <c r="B648" s="861"/>
      <c r="C648" s="861"/>
      <c r="D648" s="861"/>
      <c r="E648" s="861"/>
      <c r="F648" s="861"/>
      <c r="G648" s="861"/>
      <c r="H648" s="861"/>
      <c r="I648" s="861"/>
      <c r="J648" s="861"/>
    </row>
    <row r="649" spans="1:20" x14ac:dyDescent="0.25">
      <c r="I649" s="850" t="s">
        <v>172</v>
      </c>
      <c r="J649" s="850"/>
    </row>
    <row r="650" spans="1:20" s="12" customFormat="1" ht="56.25" x14ac:dyDescent="0.35">
      <c r="A650" s="14" t="s">
        <v>24</v>
      </c>
      <c r="B650" s="14" t="s">
        <v>14</v>
      </c>
      <c r="C650" s="167" t="s">
        <v>132</v>
      </c>
      <c r="D650" s="167" t="s">
        <v>133</v>
      </c>
      <c r="E650" s="167" t="s">
        <v>134</v>
      </c>
      <c r="F650" s="67"/>
      <c r="G650" s="67"/>
      <c r="H650" s="67"/>
      <c r="I650" s="133" t="s">
        <v>115</v>
      </c>
      <c r="J650" s="133" t="s">
        <v>173</v>
      </c>
      <c r="K650" s="81"/>
      <c r="L650" s="36"/>
      <c r="M650" s="36"/>
      <c r="O650" s="189"/>
      <c r="P650" s="196"/>
      <c r="Q650" s="196"/>
      <c r="R650" s="92"/>
      <c r="S650" s="92"/>
      <c r="T650" s="92"/>
    </row>
    <row r="651" spans="1:20" x14ac:dyDescent="0.25">
      <c r="A651" s="91">
        <v>1</v>
      </c>
      <c r="B651" s="91">
        <v>2</v>
      </c>
      <c r="C651" s="113">
        <v>3</v>
      </c>
      <c r="D651" s="113">
        <v>4</v>
      </c>
      <c r="E651" s="113">
        <v>5</v>
      </c>
      <c r="F651" s="78"/>
      <c r="G651" s="78"/>
      <c r="H651" s="78"/>
      <c r="I651" s="138"/>
      <c r="J651" s="138"/>
    </row>
    <row r="652" spans="1:20" x14ac:dyDescent="0.25">
      <c r="A652" s="14">
        <v>1</v>
      </c>
      <c r="B652" s="101"/>
      <c r="C652" s="94"/>
      <c r="D652" s="14"/>
      <c r="E652" s="94"/>
      <c r="I652" s="138"/>
      <c r="J652" s="138"/>
    </row>
    <row r="653" spans="1:20" s="78" customFormat="1" x14ac:dyDescent="0.25">
      <c r="A653" s="14"/>
      <c r="B653" s="101"/>
      <c r="C653" s="165"/>
      <c r="D653" s="167"/>
      <c r="E653" s="165"/>
      <c r="F653" s="67"/>
      <c r="G653" s="67"/>
      <c r="H653" s="67"/>
      <c r="I653" s="138"/>
      <c r="J653" s="138"/>
      <c r="K653" s="79"/>
      <c r="O653" s="188"/>
      <c r="P653" s="188"/>
      <c r="Q653" s="188"/>
    </row>
    <row r="654" spans="1:20" x14ac:dyDescent="0.25">
      <c r="A654" s="14"/>
      <c r="B654" s="101"/>
      <c r="C654" s="165"/>
      <c r="D654" s="167"/>
      <c r="E654" s="165"/>
      <c r="I654" s="138"/>
      <c r="J654" s="138"/>
    </row>
    <row r="655" spans="1:20" x14ac:dyDescent="0.25">
      <c r="A655" s="144"/>
      <c r="B655" s="145" t="s">
        <v>20</v>
      </c>
      <c r="C655" s="144" t="s">
        <v>21</v>
      </c>
      <c r="D655" s="144" t="s">
        <v>21</v>
      </c>
      <c r="E655" s="146">
        <f>E652</f>
        <v>0</v>
      </c>
      <c r="I655" s="135">
        <f>SUM(I652:I654)</f>
        <v>0</v>
      </c>
      <c r="J655" s="135">
        <f>SUM(J652:J654)</f>
        <v>0</v>
      </c>
    </row>
    <row r="658" spans="1:17" ht="60" customHeight="1" x14ac:dyDescent="0.25">
      <c r="A658" s="863" t="s">
        <v>182</v>
      </c>
      <c r="B658" s="863"/>
      <c r="C658" s="863"/>
      <c r="D658" s="863"/>
      <c r="E658" s="863"/>
      <c r="F658" s="863"/>
      <c r="G658" s="863"/>
      <c r="H658" s="863"/>
      <c r="I658" s="863"/>
      <c r="J658" s="863"/>
    </row>
    <row r="660" spans="1:17" x14ac:dyDescent="0.25">
      <c r="A660" s="866" t="s">
        <v>140</v>
      </c>
      <c r="B660" s="866"/>
      <c r="C660" s="866"/>
      <c r="D660" s="866"/>
      <c r="E660" s="866"/>
      <c r="F660" s="866"/>
      <c r="G660" s="866"/>
      <c r="H660" s="866"/>
      <c r="I660" s="866"/>
      <c r="J660" s="866"/>
      <c r="K660" s="123"/>
    </row>
    <row r="661" spans="1:17" x14ac:dyDescent="0.25">
      <c r="A661" s="32"/>
      <c r="B661" s="11"/>
      <c r="C661" s="17"/>
      <c r="D661" s="17"/>
      <c r="E661" s="17"/>
      <c r="F661" s="17"/>
      <c r="I661" s="850" t="s">
        <v>172</v>
      </c>
      <c r="J661" s="850"/>
    </row>
    <row r="662" spans="1:17" ht="56.25" x14ac:dyDescent="0.25">
      <c r="A662" s="167" t="s">
        <v>24</v>
      </c>
      <c r="B662" s="167" t="s">
        <v>14</v>
      </c>
      <c r="C662" s="167" t="s">
        <v>71</v>
      </c>
      <c r="D662" s="167" t="s">
        <v>72</v>
      </c>
      <c r="E662" s="167" t="s">
        <v>73</v>
      </c>
      <c r="I662" s="133" t="s">
        <v>115</v>
      </c>
      <c r="J662" s="133" t="s">
        <v>173</v>
      </c>
      <c r="K662" s="127"/>
    </row>
    <row r="663" spans="1:17" x14ac:dyDescent="0.25">
      <c r="A663" s="113">
        <v>1</v>
      </c>
      <c r="B663" s="113">
        <v>2</v>
      </c>
      <c r="C663" s="113">
        <v>3</v>
      </c>
      <c r="D663" s="113">
        <v>4</v>
      </c>
      <c r="E663" s="113">
        <v>5</v>
      </c>
      <c r="F663" s="78"/>
      <c r="G663" s="78"/>
      <c r="H663" s="78"/>
      <c r="I663" s="138"/>
      <c r="J663" s="138"/>
    </row>
    <row r="664" spans="1:17" x14ac:dyDescent="0.25">
      <c r="A664" s="171"/>
      <c r="B664" s="26"/>
      <c r="C664" s="167"/>
      <c r="D664" s="13"/>
      <c r="E664" s="165"/>
      <c r="I664" s="138"/>
      <c r="J664" s="138"/>
    </row>
    <row r="665" spans="1:17" s="78" customFormat="1" x14ac:dyDescent="0.25">
      <c r="A665" s="167"/>
      <c r="B665" s="10"/>
      <c r="C665" s="167"/>
      <c r="D665" s="13"/>
      <c r="E665" s="165"/>
      <c r="F665" s="67"/>
      <c r="G665" s="67"/>
      <c r="H665" s="67"/>
      <c r="I665" s="138"/>
      <c r="J665" s="138"/>
      <c r="K665" s="79"/>
      <c r="O665" s="188"/>
      <c r="P665" s="188"/>
      <c r="Q665" s="188"/>
    </row>
    <row r="666" spans="1:17" x14ac:dyDescent="0.25">
      <c r="A666" s="167"/>
      <c r="B666" s="10"/>
      <c r="C666" s="167"/>
      <c r="D666" s="13"/>
      <c r="E666" s="165"/>
      <c r="I666" s="138"/>
      <c r="J666" s="138"/>
    </row>
    <row r="667" spans="1:17" x14ac:dyDescent="0.25">
      <c r="A667" s="144"/>
      <c r="B667" s="145" t="s">
        <v>20</v>
      </c>
      <c r="C667" s="144" t="s">
        <v>21</v>
      </c>
      <c r="D667" s="144" t="s">
        <v>21</v>
      </c>
      <c r="E667" s="146">
        <f>SUM(E664:E666)</f>
        <v>0</v>
      </c>
      <c r="I667" s="135">
        <f>SUM(I664:I666)</f>
        <v>0</v>
      </c>
      <c r="J667" s="135">
        <f>SUM(J664:J666)</f>
        <v>0</v>
      </c>
    </row>
    <row r="668" spans="1:17" x14ac:dyDescent="0.25">
      <c r="A668" s="30"/>
      <c r="B668" s="31"/>
      <c r="C668" s="30"/>
      <c r="D668" s="30"/>
      <c r="E668" s="30"/>
      <c r="F668" s="30"/>
    </row>
    <row r="669" spans="1:17" x14ac:dyDescent="0.25">
      <c r="A669" s="860" t="s">
        <v>118</v>
      </c>
      <c r="B669" s="860"/>
      <c r="C669" s="860"/>
      <c r="D669" s="860"/>
      <c r="E669" s="860"/>
      <c r="F669" s="860"/>
      <c r="G669" s="860"/>
      <c r="H669" s="860"/>
      <c r="I669" s="860"/>
      <c r="J669" s="860"/>
    </row>
    <row r="670" spans="1:17" x14ac:dyDescent="0.25">
      <c r="A670" s="30"/>
      <c r="B670" s="11"/>
      <c r="C670" s="17"/>
      <c r="D670" s="17"/>
      <c r="E670" s="17"/>
      <c r="F670" s="17"/>
      <c r="I670" s="850" t="s">
        <v>172</v>
      </c>
      <c r="J670" s="850"/>
    </row>
    <row r="671" spans="1:17" ht="56.25" x14ac:dyDescent="0.25">
      <c r="A671" s="167" t="s">
        <v>24</v>
      </c>
      <c r="B671" s="167" t="s">
        <v>14</v>
      </c>
      <c r="C671" s="167" t="s">
        <v>74</v>
      </c>
      <c r="D671" s="167" t="s">
        <v>117</v>
      </c>
      <c r="F671" s="17"/>
      <c r="I671" s="133" t="s">
        <v>115</v>
      </c>
      <c r="J671" s="133" t="s">
        <v>173</v>
      </c>
      <c r="K671" s="128"/>
    </row>
    <row r="672" spans="1:17" x14ac:dyDescent="0.25">
      <c r="A672" s="113">
        <v>1</v>
      </c>
      <c r="B672" s="113">
        <v>2</v>
      </c>
      <c r="C672" s="113">
        <v>3</v>
      </c>
      <c r="D672" s="113">
        <v>4</v>
      </c>
      <c r="E672" s="78"/>
      <c r="F672" s="1"/>
      <c r="G672" s="78"/>
      <c r="H672" s="78"/>
      <c r="I672" s="138"/>
      <c r="J672" s="138"/>
    </row>
    <row r="673" spans="1:17" x14ac:dyDescent="0.25">
      <c r="A673" s="167"/>
      <c r="B673" s="26"/>
      <c r="C673" s="13"/>
      <c r="D673" s="165"/>
      <c r="F673" s="17"/>
      <c r="I673" s="138"/>
      <c r="J673" s="138"/>
    </row>
    <row r="674" spans="1:17" s="78" customFormat="1" x14ac:dyDescent="0.25">
      <c r="A674" s="167"/>
      <c r="B674" s="10"/>
      <c r="C674" s="13"/>
      <c r="D674" s="165"/>
      <c r="E674" s="67"/>
      <c r="F674" s="17"/>
      <c r="G674" s="67"/>
      <c r="H674" s="67"/>
      <c r="I674" s="138"/>
      <c r="J674" s="138"/>
      <c r="K674" s="79"/>
      <c r="O674" s="188"/>
      <c r="P674" s="188"/>
      <c r="Q674" s="188"/>
    </row>
    <row r="675" spans="1:17" x14ac:dyDescent="0.25">
      <c r="A675" s="167"/>
      <c r="B675" s="10"/>
      <c r="C675" s="13"/>
      <c r="D675" s="165"/>
      <c r="F675" s="17"/>
      <c r="I675" s="138"/>
      <c r="J675" s="138"/>
    </row>
    <row r="676" spans="1:17" x14ac:dyDescent="0.25">
      <c r="A676" s="144"/>
      <c r="B676" s="145" t="s">
        <v>20</v>
      </c>
      <c r="C676" s="144" t="s">
        <v>21</v>
      </c>
      <c r="D676" s="146">
        <f>SUM(D673:D675)</f>
        <v>0</v>
      </c>
      <c r="F676" s="17"/>
      <c r="I676" s="135">
        <f>SUM(I673:I675)</f>
        <v>0</v>
      </c>
      <c r="J676" s="135">
        <f>SUM(J673:J675)</f>
        <v>0</v>
      </c>
    </row>
    <row r="677" spans="1:17" x14ac:dyDescent="0.25">
      <c r="A677" s="30"/>
      <c r="B677" s="31"/>
      <c r="C677" s="30"/>
      <c r="D677" s="30"/>
      <c r="E677" s="30"/>
      <c r="F677" s="30"/>
    </row>
    <row r="678" spans="1:17" x14ac:dyDescent="0.25">
      <c r="A678" s="860" t="s">
        <v>141</v>
      </c>
      <c r="B678" s="860"/>
      <c r="C678" s="860"/>
      <c r="D678" s="860"/>
      <c r="E678" s="860"/>
      <c r="F678" s="860"/>
      <c r="G678" s="860"/>
      <c r="H678" s="860"/>
      <c r="I678" s="860"/>
      <c r="J678" s="860"/>
    </row>
    <row r="679" spans="1:17" x14ac:dyDescent="0.25">
      <c r="A679" s="30"/>
      <c r="B679" s="11"/>
      <c r="C679" s="17"/>
      <c r="D679" s="17"/>
      <c r="E679" s="17"/>
      <c r="F679" s="17"/>
      <c r="I679" s="850" t="s">
        <v>172</v>
      </c>
      <c r="J679" s="850"/>
    </row>
    <row r="680" spans="1:17" ht="56.25" x14ac:dyDescent="0.25">
      <c r="A680" s="167" t="s">
        <v>24</v>
      </c>
      <c r="B680" s="167" t="s">
        <v>14</v>
      </c>
      <c r="C680" s="167" t="s">
        <v>74</v>
      </c>
      <c r="D680" s="167" t="s">
        <v>117</v>
      </c>
      <c r="F680" s="17"/>
      <c r="I680" s="133" t="s">
        <v>115</v>
      </c>
      <c r="J680" s="133" t="s">
        <v>173</v>
      </c>
      <c r="K680" s="128"/>
    </row>
    <row r="681" spans="1:17" x14ac:dyDescent="0.25">
      <c r="A681" s="113">
        <v>1</v>
      </c>
      <c r="B681" s="113">
        <v>2</v>
      </c>
      <c r="C681" s="113">
        <v>3</v>
      </c>
      <c r="D681" s="113">
        <v>4</v>
      </c>
      <c r="E681" s="78"/>
      <c r="F681" s="1"/>
      <c r="G681" s="78"/>
      <c r="H681" s="78"/>
      <c r="I681" s="138"/>
      <c r="J681" s="138"/>
    </row>
    <row r="682" spans="1:17" x14ac:dyDescent="0.25">
      <c r="A682" s="167"/>
      <c r="B682" s="26"/>
      <c r="C682" s="13"/>
      <c r="D682" s="165"/>
      <c r="F682" s="17"/>
      <c r="I682" s="138"/>
      <c r="J682" s="138"/>
    </row>
    <row r="683" spans="1:17" s="78" customFormat="1" x14ac:dyDescent="0.25">
      <c r="A683" s="167"/>
      <c r="B683" s="10"/>
      <c r="C683" s="13"/>
      <c r="D683" s="165"/>
      <c r="E683" s="67"/>
      <c r="F683" s="17"/>
      <c r="G683" s="67"/>
      <c r="H683" s="67"/>
      <c r="I683" s="138"/>
      <c r="J683" s="138"/>
      <c r="K683" s="79"/>
      <c r="O683" s="188"/>
      <c r="P683" s="188"/>
      <c r="Q683" s="188"/>
    </row>
    <row r="684" spans="1:17" x14ac:dyDescent="0.25">
      <c r="A684" s="167"/>
      <c r="B684" s="10"/>
      <c r="C684" s="13"/>
      <c r="D684" s="165"/>
      <c r="F684" s="17"/>
      <c r="I684" s="138"/>
      <c r="J684" s="138"/>
    </row>
    <row r="685" spans="1:17" x14ac:dyDescent="0.25">
      <c r="A685" s="144"/>
      <c r="B685" s="145" t="s">
        <v>20</v>
      </c>
      <c r="C685" s="144" t="s">
        <v>21</v>
      </c>
      <c r="D685" s="146">
        <f>SUM(D682:D684)</f>
        <v>0</v>
      </c>
      <c r="F685" s="17"/>
      <c r="I685" s="135">
        <f>SUM(I682:I684)</f>
        <v>0</v>
      </c>
      <c r="J685" s="135">
        <f>SUM(J682:J684)</f>
        <v>0</v>
      </c>
    </row>
    <row r="686" spans="1:17" x14ac:dyDescent="0.25">
      <c r="A686" s="30"/>
      <c r="B686" s="31"/>
      <c r="C686" s="30"/>
      <c r="D686" s="30"/>
      <c r="E686" s="30"/>
      <c r="F686" s="30"/>
    </row>
    <row r="687" spans="1:17" x14ac:dyDescent="0.25">
      <c r="A687" s="861" t="s">
        <v>169</v>
      </c>
      <c r="B687" s="861"/>
      <c r="C687" s="861"/>
      <c r="D687" s="861"/>
      <c r="E687" s="861"/>
      <c r="F687" s="861"/>
      <c r="G687" s="861"/>
      <c r="H687" s="861"/>
      <c r="I687" s="861"/>
      <c r="J687" s="861"/>
    </row>
    <row r="688" spans="1:17" x14ac:dyDescent="0.25">
      <c r="A688" s="862"/>
      <c r="B688" s="862"/>
      <c r="C688" s="862"/>
      <c r="D688" s="862"/>
      <c r="E688" s="862"/>
      <c r="F688" s="862"/>
      <c r="I688" s="850" t="s">
        <v>172</v>
      </c>
      <c r="J688" s="850"/>
    </row>
    <row r="689" spans="1:17" ht="56.25" x14ac:dyDescent="0.25">
      <c r="A689" s="167" t="s">
        <v>24</v>
      </c>
      <c r="B689" s="167" t="s">
        <v>14</v>
      </c>
      <c r="C689" s="167" t="s">
        <v>78</v>
      </c>
      <c r="D689" s="167" t="s">
        <v>27</v>
      </c>
      <c r="E689" s="167" t="s">
        <v>79</v>
      </c>
      <c r="F689" s="167" t="s">
        <v>7</v>
      </c>
      <c r="I689" s="133" t="s">
        <v>115</v>
      </c>
      <c r="J689" s="133" t="s">
        <v>173</v>
      </c>
      <c r="K689" s="81"/>
    </row>
    <row r="690" spans="1:17" x14ac:dyDescent="0.25">
      <c r="A690" s="113">
        <v>1</v>
      </c>
      <c r="B690" s="113">
        <v>2</v>
      </c>
      <c r="C690" s="113">
        <v>3</v>
      </c>
      <c r="D690" s="113">
        <v>4</v>
      </c>
      <c r="E690" s="113">
        <v>5</v>
      </c>
      <c r="F690" s="113">
        <v>6</v>
      </c>
      <c r="G690" s="78"/>
      <c r="H690" s="78"/>
      <c r="I690" s="138"/>
      <c r="J690" s="138"/>
    </row>
    <row r="691" spans="1:17" x14ac:dyDescent="0.25">
      <c r="A691" s="167">
        <v>1</v>
      </c>
      <c r="B691" s="10"/>
      <c r="C691" s="167"/>
      <c r="D691" s="167"/>
      <c r="E691" s="165" t="e">
        <f>F691/D691</f>
        <v>#DIV/0!</v>
      </c>
      <c r="F691" s="165"/>
      <c r="I691" s="138"/>
      <c r="J691" s="138"/>
    </row>
    <row r="692" spans="1:17" s="78" customFormat="1" x14ac:dyDescent="0.25">
      <c r="A692" s="167">
        <v>2</v>
      </c>
      <c r="B692" s="10"/>
      <c r="C692" s="14"/>
      <c r="D692" s="14"/>
      <c r="E692" s="165" t="e">
        <f t="shared" ref="E692:E693" si="14">F692/D692</f>
        <v>#DIV/0!</v>
      </c>
      <c r="F692" s="165"/>
      <c r="G692" s="67"/>
      <c r="H692" s="67"/>
      <c r="I692" s="138"/>
      <c r="J692" s="138"/>
      <c r="K692" s="79"/>
      <c r="O692" s="188"/>
      <c r="P692" s="188"/>
      <c r="Q692" s="188"/>
    </row>
    <row r="693" spans="1:17" x14ac:dyDescent="0.25">
      <c r="A693" s="167">
        <v>3</v>
      </c>
      <c r="B693" s="10"/>
      <c r="C693" s="167"/>
      <c r="D693" s="167"/>
      <c r="E693" s="165" t="e">
        <f t="shared" si="14"/>
        <v>#DIV/0!</v>
      </c>
      <c r="F693" s="165"/>
      <c r="I693" s="138"/>
      <c r="J693" s="138"/>
    </row>
    <row r="694" spans="1:17" x14ac:dyDescent="0.25">
      <c r="A694" s="144"/>
      <c r="B694" s="145" t="s">
        <v>20</v>
      </c>
      <c r="C694" s="144" t="s">
        <v>21</v>
      </c>
      <c r="D694" s="144" t="s">
        <v>21</v>
      </c>
      <c r="E694" s="144" t="s">
        <v>21</v>
      </c>
      <c r="F694" s="146">
        <f>F693+F692+F691</f>
        <v>0</v>
      </c>
      <c r="I694" s="135">
        <f>SUM(I691:I693)</f>
        <v>0</v>
      </c>
      <c r="J694" s="135">
        <f>SUM(J691:J693)</f>
        <v>0</v>
      </c>
    </row>
    <row r="695" spans="1:17" x14ac:dyDescent="0.25">
      <c r="A695" s="30"/>
      <c r="B695" s="31"/>
      <c r="C695" s="30"/>
      <c r="D695" s="30"/>
      <c r="E695" s="30"/>
      <c r="F695" s="30"/>
    </row>
    <row r="696" spans="1:17" x14ac:dyDescent="0.25">
      <c r="A696" s="30"/>
      <c r="B696" s="31"/>
      <c r="C696" s="30"/>
      <c r="D696" s="30"/>
      <c r="E696" s="30"/>
      <c r="F696" s="30"/>
    </row>
    <row r="697" spans="1:17" x14ac:dyDescent="0.25">
      <c r="A697" s="863" t="s">
        <v>181</v>
      </c>
      <c r="B697" s="863"/>
      <c r="C697" s="863"/>
      <c r="D697" s="863"/>
      <c r="E697" s="863"/>
      <c r="F697" s="863"/>
      <c r="G697" s="863"/>
      <c r="H697" s="863"/>
      <c r="I697" s="863"/>
      <c r="J697" s="863"/>
    </row>
    <row r="698" spans="1:17" x14ac:dyDescent="0.25">
      <c r="A698" s="30"/>
      <c r="B698" s="31"/>
      <c r="C698" s="30"/>
      <c r="D698" s="30"/>
      <c r="E698" s="30"/>
      <c r="F698" s="30"/>
    </row>
    <row r="699" spans="1:17" x14ac:dyDescent="0.25">
      <c r="A699" s="865" t="s">
        <v>142</v>
      </c>
      <c r="B699" s="865"/>
      <c r="C699" s="865"/>
      <c r="D699" s="865"/>
      <c r="E699" s="865"/>
      <c r="F699" s="865"/>
      <c r="G699" s="865"/>
      <c r="H699" s="865"/>
      <c r="I699" s="865"/>
      <c r="J699" s="865"/>
      <c r="K699" s="123"/>
    </row>
    <row r="700" spans="1:17" x14ac:dyDescent="0.25">
      <c r="A700" s="166"/>
      <c r="B700" s="34"/>
      <c r="C700" s="166"/>
      <c r="D700" s="166"/>
      <c r="E700" s="166"/>
      <c r="F700" s="166"/>
      <c r="I700" s="850" t="s">
        <v>172</v>
      </c>
      <c r="J700" s="850"/>
    </row>
    <row r="701" spans="1:17" ht="56.25" x14ac:dyDescent="0.25">
      <c r="A701" s="167" t="s">
        <v>24</v>
      </c>
      <c r="B701" s="167" t="s">
        <v>14</v>
      </c>
      <c r="C701" s="167" t="s">
        <v>65</v>
      </c>
      <c r="D701" s="167" t="s">
        <v>59</v>
      </c>
      <c r="E701" s="167" t="s">
        <v>60</v>
      </c>
      <c r="F701" s="167" t="s">
        <v>159</v>
      </c>
      <c r="I701" s="133" t="s">
        <v>115</v>
      </c>
      <c r="J701" s="133" t="s">
        <v>173</v>
      </c>
      <c r="K701" s="122"/>
    </row>
    <row r="702" spans="1:17" x14ac:dyDescent="0.25">
      <c r="A702" s="113">
        <v>1</v>
      </c>
      <c r="B702" s="113">
        <v>2</v>
      </c>
      <c r="C702" s="113">
        <v>3</v>
      </c>
      <c r="D702" s="113">
        <v>4</v>
      </c>
      <c r="E702" s="113">
        <v>5</v>
      </c>
      <c r="F702" s="113">
        <v>6</v>
      </c>
      <c r="G702" s="78"/>
      <c r="H702" s="78"/>
      <c r="I702" s="138"/>
      <c r="J702" s="138"/>
    </row>
    <row r="703" spans="1:17" x14ac:dyDescent="0.25">
      <c r="A703" s="167">
        <v>1</v>
      </c>
      <c r="B703" s="10" t="s">
        <v>61</v>
      </c>
      <c r="C703" s="167"/>
      <c r="D703" s="167"/>
      <c r="E703" s="165" t="e">
        <f>F703/D703/C703</f>
        <v>#DIV/0!</v>
      </c>
      <c r="F703" s="165"/>
      <c r="I703" s="138"/>
      <c r="J703" s="138"/>
    </row>
    <row r="704" spans="1:17" s="78" customFormat="1" ht="69.75" x14ac:dyDescent="0.25">
      <c r="A704" s="167">
        <v>2</v>
      </c>
      <c r="B704" s="10" t="s">
        <v>62</v>
      </c>
      <c r="C704" s="167"/>
      <c r="D704" s="167"/>
      <c r="E704" s="165" t="e">
        <f t="shared" ref="E704:E708" si="15">F704/D704/C704</f>
        <v>#DIV/0!</v>
      </c>
      <c r="F704" s="165"/>
      <c r="G704" s="67"/>
      <c r="H704" s="67"/>
      <c r="I704" s="138"/>
      <c r="J704" s="138"/>
      <c r="K704" s="79"/>
      <c r="O704" s="188"/>
      <c r="P704" s="188"/>
      <c r="Q704" s="188"/>
    </row>
    <row r="705" spans="1:17" ht="69.75" x14ac:dyDescent="0.25">
      <c r="A705" s="167">
        <v>3</v>
      </c>
      <c r="B705" s="10" t="s">
        <v>63</v>
      </c>
      <c r="C705" s="167"/>
      <c r="D705" s="167"/>
      <c r="E705" s="165" t="e">
        <f t="shared" si="15"/>
        <v>#DIV/0!</v>
      </c>
      <c r="F705" s="165"/>
      <c r="I705" s="138"/>
      <c r="J705" s="138"/>
    </row>
    <row r="706" spans="1:17" x14ac:dyDescent="0.25">
      <c r="A706" s="167">
        <v>4</v>
      </c>
      <c r="B706" s="10" t="s">
        <v>64</v>
      </c>
      <c r="C706" s="167"/>
      <c r="D706" s="167"/>
      <c r="E706" s="165" t="e">
        <f t="shared" si="15"/>
        <v>#DIV/0!</v>
      </c>
      <c r="F706" s="165"/>
      <c r="I706" s="140"/>
      <c r="J706" s="140"/>
    </row>
    <row r="707" spans="1:17" ht="116.25" x14ac:dyDescent="0.25">
      <c r="A707" s="167">
        <v>5</v>
      </c>
      <c r="B707" s="10" t="s">
        <v>90</v>
      </c>
      <c r="C707" s="167"/>
      <c r="D707" s="167"/>
      <c r="E707" s="165" t="e">
        <f t="shared" si="15"/>
        <v>#DIV/0!</v>
      </c>
      <c r="F707" s="165"/>
      <c r="I707" s="138"/>
      <c r="J707" s="138"/>
    </row>
    <row r="708" spans="1:17" x14ac:dyDescent="0.25">
      <c r="A708" s="167">
        <v>6</v>
      </c>
      <c r="B708" s="10" t="s">
        <v>91</v>
      </c>
      <c r="C708" s="167"/>
      <c r="D708" s="167"/>
      <c r="E708" s="165" t="e">
        <f t="shared" si="15"/>
        <v>#DIV/0!</v>
      </c>
      <c r="F708" s="165"/>
      <c r="I708" s="138"/>
      <c r="J708" s="138"/>
    </row>
    <row r="709" spans="1:17" x14ac:dyDescent="0.25">
      <c r="A709" s="144"/>
      <c r="B709" s="145" t="s">
        <v>20</v>
      </c>
      <c r="C709" s="144" t="s">
        <v>21</v>
      </c>
      <c r="D709" s="144" t="s">
        <v>21</v>
      </c>
      <c r="E709" s="144" t="s">
        <v>21</v>
      </c>
      <c r="F709" s="146">
        <f>F708+F707+F706+F705+F704+F703</f>
        <v>0</v>
      </c>
      <c r="I709" s="135">
        <f>SUM(I703:I708)</f>
        <v>0</v>
      </c>
      <c r="J709" s="135">
        <f>SUM(J703:J708)</f>
        <v>0</v>
      </c>
    </row>
    <row r="710" spans="1:17" x14ac:dyDescent="0.25">
      <c r="A710" s="17"/>
      <c r="B710" s="11"/>
      <c r="C710" s="17"/>
      <c r="D710" s="17"/>
      <c r="E710" s="17"/>
      <c r="F710" s="17"/>
    </row>
    <row r="711" spans="1:17" x14ac:dyDescent="0.25">
      <c r="A711" s="865" t="s">
        <v>143</v>
      </c>
      <c r="B711" s="865"/>
      <c r="C711" s="865"/>
      <c r="D711" s="865"/>
      <c r="E711" s="865"/>
      <c r="F711" s="865"/>
      <c r="G711" s="865"/>
      <c r="H711" s="865"/>
      <c r="I711" s="865"/>
      <c r="J711" s="865"/>
    </row>
    <row r="712" spans="1:17" x14ac:dyDescent="0.25">
      <c r="A712" s="163"/>
      <c r="B712" s="24"/>
      <c r="C712" s="163"/>
      <c r="D712" s="163"/>
      <c r="E712" s="163"/>
      <c r="F712" s="17"/>
      <c r="I712" s="850" t="s">
        <v>172</v>
      </c>
      <c r="J712" s="850"/>
    </row>
    <row r="713" spans="1:17" ht="56.25" x14ac:dyDescent="0.25">
      <c r="A713" s="167" t="s">
        <v>24</v>
      </c>
      <c r="B713" s="167" t="s">
        <v>14</v>
      </c>
      <c r="C713" s="167" t="s">
        <v>66</v>
      </c>
      <c r="D713" s="167" t="s">
        <v>145</v>
      </c>
      <c r="E713" s="169" t="s">
        <v>107</v>
      </c>
      <c r="F713" s="167" t="s">
        <v>144</v>
      </c>
      <c r="I713" s="133" t="s">
        <v>115</v>
      </c>
      <c r="J713" s="133" t="s">
        <v>173</v>
      </c>
      <c r="K713" s="122"/>
    </row>
    <row r="714" spans="1:17" x14ac:dyDescent="0.25">
      <c r="A714" s="113">
        <v>1</v>
      </c>
      <c r="B714" s="113">
        <v>2</v>
      </c>
      <c r="C714" s="113">
        <v>3</v>
      </c>
      <c r="D714" s="113">
        <v>4</v>
      </c>
      <c r="E714" s="1">
        <v>5</v>
      </c>
      <c r="F714" s="113">
        <v>6</v>
      </c>
      <c r="G714" s="78"/>
      <c r="H714" s="78"/>
      <c r="I714" s="132"/>
      <c r="J714" s="132"/>
    </row>
    <row r="715" spans="1:17" ht="46.5" x14ac:dyDescent="0.25">
      <c r="A715" s="167">
        <v>1</v>
      </c>
      <c r="B715" s="10" t="s">
        <v>87</v>
      </c>
      <c r="C715" s="167"/>
      <c r="D715" s="165" t="e">
        <f>F715/C715</f>
        <v>#DIV/0!</v>
      </c>
      <c r="E715" s="169" t="s">
        <v>12</v>
      </c>
      <c r="F715" s="165"/>
      <c r="I715" s="138"/>
      <c r="J715" s="138"/>
    </row>
    <row r="716" spans="1:17" s="78" customFormat="1" ht="46.5" x14ac:dyDescent="0.25">
      <c r="A716" s="167">
        <v>2</v>
      </c>
      <c r="B716" s="10" t="s">
        <v>198</v>
      </c>
      <c r="C716" s="167" t="s">
        <v>12</v>
      </c>
      <c r="D716" s="165"/>
      <c r="E716" s="169" t="e">
        <f>F716/D716</f>
        <v>#DIV/0!</v>
      </c>
      <c r="F716" s="165"/>
      <c r="G716" s="67"/>
      <c r="H716" s="67"/>
      <c r="I716" s="138"/>
      <c r="J716" s="138"/>
      <c r="K716" s="79"/>
      <c r="O716" s="188"/>
      <c r="P716" s="188"/>
      <c r="Q716" s="188"/>
    </row>
    <row r="717" spans="1:17" x14ac:dyDescent="0.25">
      <c r="A717" s="144"/>
      <c r="B717" s="145" t="s">
        <v>20</v>
      </c>
      <c r="C717" s="144" t="s">
        <v>12</v>
      </c>
      <c r="D717" s="144" t="s">
        <v>12</v>
      </c>
      <c r="E717" s="144" t="s">
        <v>12</v>
      </c>
      <c r="F717" s="146">
        <f>F715+F716</f>
        <v>0</v>
      </c>
      <c r="I717" s="131">
        <f>SUM(I715:I716)</f>
        <v>0</v>
      </c>
      <c r="J717" s="131">
        <f>SUM(J715:J716)</f>
        <v>0</v>
      </c>
    </row>
    <row r="718" spans="1:17" x14ac:dyDescent="0.25">
      <c r="A718" s="17"/>
      <c r="B718" s="11"/>
      <c r="C718" s="17"/>
      <c r="D718" s="17"/>
      <c r="E718" s="17"/>
      <c r="F718" s="17"/>
    </row>
    <row r="719" spans="1:17" x14ac:dyDescent="0.25">
      <c r="A719" s="861" t="s">
        <v>146</v>
      </c>
      <c r="B719" s="861"/>
      <c r="C719" s="861"/>
      <c r="D719" s="861"/>
      <c r="E719" s="861"/>
      <c r="F719" s="861"/>
      <c r="G719" s="861"/>
      <c r="H719" s="861"/>
      <c r="I719" s="861"/>
      <c r="J719" s="861"/>
    </row>
    <row r="720" spans="1:17" x14ac:dyDescent="0.25">
      <c r="A720" s="172"/>
      <c r="B720" s="172"/>
      <c r="C720" s="172"/>
      <c r="D720" s="172"/>
      <c r="E720" s="172"/>
      <c r="F720" s="172"/>
      <c r="G720" s="172"/>
      <c r="H720" s="172"/>
      <c r="I720" s="850" t="s">
        <v>172</v>
      </c>
      <c r="J720" s="850"/>
    </row>
    <row r="721" spans="1:17" s="17" customFormat="1" ht="56.25" x14ac:dyDescent="0.25">
      <c r="A721" s="167" t="s">
        <v>24</v>
      </c>
      <c r="B721" s="167" t="s">
        <v>0</v>
      </c>
      <c r="C721" s="167" t="s">
        <v>69</v>
      </c>
      <c r="D721" s="167" t="s">
        <v>67</v>
      </c>
      <c r="E721" s="167" t="s">
        <v>70</v>
      </c>
      <c r="F721" s="167" t="s">
        <v>7</v>
      </c>
      <c r="I721" s="133" t="s">
        <v>115</v>
      </c>
      <c r="J721" s="133" t="s">
        <v>173</v>
      </c>
      <c r="K721" s="81"/>
      <c r="O721" s="20"/>
      <c r="P721" s="20"/>
      <c r="Q721" s="20"/>
    </row>
    <row r="722" spans="1:17" s="17" customFormat="1" x14ac:dyDescent="0.25">
      <c r="A722" s="113">
        <v>1</v>
      </c>
      <c r="B722" s="113">
        <v>2</v>
      </c>
      <c r="C722" s="113">
        <v>4</v>
      </c>
      <c r="D722" s="113">
        <v>5</v>
      </c>
      <c r="E722" s="113">
        <v>6</v>
      </c>
      <c r="F722" s="113">
        <v>7</v>
      </c>
      <c r="G722" s="1"/>
      <c r="H722" s="1"/>
      <c r="I722" s="135"/>
      <c r="J722" s="135"/>
      <c r="K722" s="19"/>
      <c r="O722" s="20"/>
      <c r="P722" s="20"/>
      <c r="Q722" s="20"/>
    </row>
    <row r="723" spans="1:17" s="17" customFormat="1" x14ac:dyDescent="0.25">
      <c r="A723" s="167">
        <v>1</v>
      </c>
      <c r="B723" s="10" t="s">
        <v>92</v>
      </c>
      <c r="C723" s="165" t="e">
        <f>F723/D723</f>
        <v>#DIV/0!</v>
      </c>
      <c r="D723" s="165"/>
      <c r="E723" s="165"/>
      <c r="F723" s="165"/>
      <c r="I723" s="138"/>
      <c r="J723" s="138"/>
      <c r="K723" s="19"/>
      <c r="O723" s="20"/>
      <c r="P723" s="20"/>
      <c r="Q723" s="20"/>
    </row>
    <row r="724" spans="1:17" s="1" customFormat="1" x14ac:dyDescent="0.25">
      <c r="A724" s="167">
        <v>2</v>
      </c>
      <c r="B724" s="10" t="s">
        <v>68</v>
      </c>
      <c r="C724" s="165" t="e">
        <f t="shared" ref="C724:C727" si="16">F724/D724</f>
        <v>#DIV/0!</v>
      </c>
      <c r="D724" s="165"/>
      <c r="E724" s="165"/>
      <c r="F724" s="165"/>
      <c r="G724" s="17"/>
      <c r="H724" s="17"/>
      <c r="I724" s="138"/>
      <c r="J724" s="138"/>
      <c r="K724" s="104"/>
      <c r="O724" s="191"/>
      <c r="P724" s="191"/>
      <c r="Q724" s="191"/>
    </row>
    <row r="725" spans="1:17" s="17" customFormat="1" x14ac:dyDescent="0.25">
      <c r="A725" s="167">
        <v>3</v>
      </c>
      <c r="B725" s="10" t="s">
        <v>93</v>
      </c>
      <c r="C725" s="165" t="e">
        <f t="shared" si="16"/>
        <v>#DIV/0!</v>
      </c>
      <c r="D725" s="165"/>
      <c r="E725" s="165"/>
      <c r="F725" s="165"/>
      <c r="I725" s="138"/>
      <c r="J725" s="138"/>
      <c r="K725" s="19"/>
      <c r="O725" s="20"/>
      <c r="P725" s="20"/>
      <c r="Q725" s="20"/>
    </row>
    <row r="726" spans="1:17" s="17" customFormat="1" x14ac:dyDescent="0.25">
      <c r="A726" s="167">
        <v>4</v>
      </c>
      <c r="B726" s="10" t="s">
        <v>94</v>
      </c>
      <c r="C726" s="165" t="e">
        <f t="shared" si="16"/>
        <v>#DIV/0!</v>
      </c>
      <c r="D726" s="165"/>
      <c r="E726" s="165"/>
      <c r="F726" s="165"/>
      <c r="I726" s="138"/>
      <c r="J726" s="138"/>
      <c r="K726" s="19"/>
      <c r="O726" s="20"/>
      <c r="P726" s="20"/>
      <c r="Q726" s="20"/>
    </row>
    <row r="727" spans="1:17" s="17" customFormat="1" x14ac:dyDescent="0.25">
      <c r="A727" s="167">
        <v>5</v>
      </c>
      <c r="B727" s="10" t="s">
        <v>192</v>
      </c>
      <c r="C727" s="165" t="e">
        <f t="shared" si="16"/>
        <v>#DIV/0!</v>
      </c>
      <c r="D727" s="165"/>
      <c r="E727" s="165"/>
      <c r="F727" s="165"/>
      <c r="I727" s="138"/>
      <c r="J727" s="138"/>
      <c r="K727" s="19"/>
      <c r="O727" s="20"/>
      <c r="P727" s="20"/>
      <c r="Q727" s="20"/>
    </row>
    <row r="728" spans="1:17" s="17" customFormat="1" x14ac:dyDescent="0.25">
      <c r="A728" s="144"/>
      <c r="B728" s="145" t="s">
        <v>20</v>
      </c>
      <c r="C728" s="144" t="s">
        <v>21</v>
      </c>
      <c r="D728" s="144" t="s">
        <v>21</v>
      </c>
      <c r="E728" s="144" t="s">
        <v>21</v>
      </c>
      <c r="F728" s="146">
        <f>SUM(F723:F727)</f>
        <v>0</v>
      </c>
      <c r="I728" s="135">
        <f>SUM(I723:I727)</f>
        <v>0</v>
      </c>
      <c r="J728" s="135">
        <f>SUM(J723:J727)</f>
        <v>0</v>
      </c>
      <c r="K728" s="19"/>
      <c r="O728" s="20"/>
      <c r="P728" s="20"/>
      <c r="Q728" s="20"/>
    </row>
    <row r="729" spans="1:17" s="17" customFormat="1" x14ac:dyDescent="0.25">
      <c r="B729" s="11"/>
      <c r="G729" s="67"/>
      <c r="H729" s="67"/>
      <c r="I729" s="67"/>
      <c r="J729" s="67"/>
      <c r="K729" s="19"/>
      <c r="O729" s="20"/>
      <c r="P729" s="20"/>
      <c r="Q729" s="20"/>
    </row>
    <row r="730" spans="1:17" s="17" customFormat="1" x14ac:dyDescent="0.25">
      <c r="A730" s="866" t="s">
        <v>140</v>
      </c>
      <c r="B730" s="866"/>
      <c r="C730" s="866"/>
      <c r="D730" s="866"/>
      <c r="E730" s="866"/>
      <c r="F730" s="866"/>
      <c r="G730" s="866"/>
      <c r="H730" s="866"/>
      <c r="I730" s="866"/>
      <c r="J730" s="866"/>
      <c r="K730" s="19"/>
      <c r="O730" s="20"/>
      <c r="P730" s="20"/>
      <c r="Q730" s="20"/>
    </row>
    <row r="731" spans="1:17" x14ac:dyDescent="0.25">
      <c r="A731" s="32"/>
      <c r="B731" s="11"/>
      <c r="C731" s="17"/>
      <c r="D731" s="17"/>
      <c r="E731" s="17"/>
      <c r="F731" s="17"/>
      <c r="I731" s="850" t="s">
        <v>172</v>
      </c>
      <c r="J731" s="850"/>
    </row>
    <row r="732" spans="1:17" ht="56.25" x14ac:dyDescent="0.25">
      <c r="A732" s="167" t="s">
        <v>24</v>
      </c>
      <c r="B732" s="167" t="s">
        <v>14</v>
      </c>
      <c r="C732" s="167" t="s">
        <v>71</v>
      </c>
      <c r="D732" s="167" t="s">
        <v>72</v>
      </c>
      <c r="E732" s="167" t="s">
        <v>147</v>
      </c>
      <c r="I732" s="133" t="s">
        <v>115</v>
      </c>
      <c r="J732" s="133" t="s">
        <v>173</v>
      </c>
      <c r="K732" s="127"/>
    </row>
    <row r="733" spans="1:17" x14ac:dyDescent="0.25">
      <c r="A733" s="113">
        <v>1</v>
      </c>
      <c r="B733" s="113">
        <v>2</v>
      </c>
      <c r="C733" s="113">
        <v>3</v>
      </c>
      <c r="D733" s="113">
        <v>4</v>
      </c>
      <c r="E733" s="113">
        <v>5</v>
      </c>
      <c r="F733" s="78"/>
      <c r="G733" s="78"/>
      <c r="H733" s="78"/>
      <c r="I733" s="135"/>
      <c r="J733" s="135"/>
    </row>
    <row r="734" spans="1:17" x14ac:dyDescent="0.25">
      <c r="A734" s="167">
        <v>1</v>
      </c>
      <c r="B734" s="10"/>
      <c r="C734" s="167"/>
      <c r="D734" s="13"/>
      <c r="E734" s="165"/>
      <c r="I734" s="138"/>
      <c r="J734" s="138"/>
    </row>
    <row r="735" spans="1:17" s="78" customFormat="1" x14ac:dyDescent="0.25">
      <c r="A735" s="167">
        <v>2</v>
      </c>
      <c r="B735" s="10"/>
      <c r="C735" s="167"/>
      <c r="D735" s="13"/>
      <c r="E735" s="165"/>
      <c r="F735" s="67"/>
      <c r="G735" s="67"/>
      <c r="H735" s="67"/>
      <c r="I735" s="138"/>
      <c r="J735" s="138"/>
      <c r="K735" s="79"/>
      <c r="O735" s="188"/>
      <c r="P735" s="188"/>
      <c r="Q735" s="188"/>
    </row>
    <row r="736" spans="1:17" x14ac:dyDescent="0.25">
      <c r="A736" s="167">
        <v>3</v>
      </c>
      <c r="B736" s="10"/>
      <c r="C736" s="167"/>
      <c r="D736" s="13"/>
      <c r="E736" s="165"/>
      <c r="I736" s="138"/>
      <c r="J736" s="138"/>
      <c r="P736" s="106"/>
      <c r="Q736" s="195"/>
    </row>
    <row r="737" spans="1:17" x14ac:dyDescent="0.25">
      <c r="A737" s="167">
        <v>4</v>
      </c>
      <c r="B737" s="10"/>
      <c r="C737" s="167"/>
      <c r="D737" s="13"/>
      <c r="E737" s="165"/>
      <c r="I737" s="138"/>
      <c r="J737" s="138"/>
      <c r="P737" s="106"/>
      <c r="Q737" s="195"/>
    </row>
    <row r="738" spans="1:17" x14ac:dyDescent="0.25">
      <c r="A738" s="144"/>
      <c r="B738" s="145" t="s">
        <v>20</v>
      </c>
      <c r="C738" s="144" t="s">
        <v>21</v>
      </c>
      <c r="D738" s="144" t="s">
        <v>21</v>
      </c>
      <c r="E738" s="146">
        <f>SUM(E734:E737)</f>
        <v>0</v>
      </c>
      <c r="I738" s="135">
        <f>SUM(I734:I737)</f>
        <v>0</v>
      </c>
      <c r="J738" s="135">
        <f>SUM(J734:J737)</f>
        <v>0</v>
      </c>
      <c r="P738" s="106"/>
      <c r="Q738" s="195"/>
    </row>
    <row r="739" spans="1:17" x14ac:dyDescent="0.25">
      <c r="A739" s="17"/>
      <c r="B739" s="11"/>
      <c r="C739" s="17"/>
      <c r="D739" s="17"/>
      <c r="E739" s="17"/>
      <c r="F739" s="17"/>
      <c r="P739" s="106"/>
      <c r="Q739" s="195"/>
    </row>
    <row r="740" spans="1:17" x14ac:dyDescent="0.25">
      <c r="A740" s="860" t="s">
        <v>118</v>
      </c>
      <c r="B740" s="860"/>
      <c r="C740" s="860"/>
      <c r="D740" s="860"/>
      <c r="E740" s="860"/>
      <c r="F740" s="860"/>
      <c r="G740" s="860"/>
      <c r="H740" s="860"/>
      <c r="I740" s="860"/>
      <c r="J740" s="860"/>
      <c r="P740" s="106"/>
    </row>
    <row r="741" spans="1:17" x14ac:dyDescent="0.25">
      <c r="A741" s="30"/>
      <c r="B741" s="11"/>
      <c r="C741" s="17"/>
      <c r="D741" s="17"/>
      <c r="E741" s="17"/>
      <c r="F741" s="17"/>
      <c r="P741" s="106"/>
    </row>
    <row r="742" spans="1:17" x14ac:dyDescent="0.25">
      <c r="A742" s="30"/>
      <c r="B742" s="11"/>
      <c r="C742" s="17"/>
      <c r="D742" s="17"/>
      <c r="E742" s="17"/>
      <c r="F742" s="17"/>
      <c r="I742" s="850" t="s">
        <v>172</v>
      </c>
      <c r="J742" s="850"/>
      <c r="K742" s="128"/>
    </row>
    <row r="743" spans="1:17" ht="56.25" x14ac:dyDescent="0.25">
      <c r="A743" s="167" t="s">
        <v>24</v>
      </c>
      <c r="B743" s="167" t="s">
        <v>14</v>
      </c>
      <c r="C743" s="167" t="s">
        <v>74</v>
      </c>
      <c r="D743" s="167" t="s">
        <v>117</v>
      </c>
      <c r="F743" s="17"/>
      <c r="I743" s="133" t="s">
        <v>115</v>
      </c>
      <c r="J743" s="133" t="s">
        <v>173</v>
      </c>
      <c r="P743" s="106"/>
    </row>
    <row r="744" spans="1:17" x14ac:dyDescent="0.25">
      <c r="A744" s="113">
        <v>1</v>
      </c>
      <c r="B744" s="113">
        <v>2</v>
      </c>
      <c r="C744" s="113">
        <v>3</v>
      </c>
      <c r="D744" s="113">
        <v>4</v>
      </c>
      <c r="E744" s="78"/>
      <c r="F744" s="1"/>
      <c r="G744" s="78"/>
      <c r="H744" s="78"/>
      <c r="I744" s="135"/>
      <c r="J744" s="135"/>
      <c r="P744" s="106"/>
    </row>
    <row r="745" spans="1:17" x14ac:dyDescent="0.25">
      <c r="A745" s="167"/>
      <c r="B745" s="15"/>
      <c r="C745" s="13"/>
      <c r="D745" s="165"/>
      <c r="F745" s="17"/>
      <c r="I745" s="138"/>
      <c r="J745" s="138"/>
      <c r="P745" s="106"/>
    </row>
    <row r="746" spans="1:17" s="78" customFormat="1" x14ac:dyDescent="0.25">
      <c r="A746" s="167"/>
      <c r="B746" s="15"/>
      <c r="C746" s="13"/>
      <c r="D746" s="165"/>
      <c r="E746" s="67"/>
      <c r="F746" s="36"/>
      <c r="G746" s="67"/>
      <c r="H746" s="67"/>
      <c r="I746" s="138"/>
      <c r="J746" s="138"/>
      <c r="K746" s="79"/>
      <c r="O746" s="188"/>
      <c r="P746" s="186"/>
      <c r="Q746" s="188"/>
    </row>
    <row r="747" spans="1:17" x14ac:dyDescent="0.25">
      <c r="A747" s="167"/>
      <c r="B747" s="15"/>
      <c r="C747" s="13"/>
      <c r="D747" s="165"/>
      <c r="F747" s="17"/>
      <c r="I747" s="138"/>
      <c r="J747" s="138"/>
      <c r="P747" s="106"/>
      <c r="Q747" s="195"/>
    </row>
    <row r="748" spans="1:17" x14ac:dyDescent="0.25">
      <c r="A748" s="167"/>
      <c r="B748" s="15"/>
      <c r="C748" s="13"/>
      <c r="D748" s="165"/>
      <c r="F748" s="17"/>
      <c r="I748" s="138"/>
      <c r="J748" s="138"/>
      <c r="P748" s="106"/>
      <c r="Q748" s="195"/>
    </row>
    <row r="749" spans="1:17" x14ac:dyDescent="0.25">
      <c r="A749" s="144"/>
      <c r="B749" s="145" t="s">
        <v>20</v>
      </c>
      <c r="C749" s="144" t="s">
        <v>21</v>
      </c>
      <c r="D749" s="146">
        <f>SUM(D745:D748)</f>
        <v>0</v>
      </c>
      <c r="F749" s="17"/>
      <c r="I749" s="135">
        <f>SUM(I745:I748)</f>
        <v>0</v>
      </c>
      <c r="J749" s="135">
        <f>SUM(J745:J748)</f>
        <v>0</v>
      </c>
      <c r="P749" s="106"/>
      <c r="Q749" s="195"/>
    </row>
    <row r="750" spans="1:17" x14ac:dyDescent="0.25">
      <c r="A750" s="35"/>
      <c r="B750" s="11"/>
      <c r="C750" s="17"/>
      <c r="D750" s="17"/>
      <c r="E750" s="17"/>
      <c r="F750" s="17"/>
      <c r="P750" s="106"/>
      <c r="Q750" s="195"/>
    </row>
    <row r="751" spans="1:17" x14ac:dyDescent="0.25">
      <c r="A751" s="864" t="s">
        <v>148</v>
      </c>
      <c r="B751" s="864"/>
      <c r="C751" s="864"/>
      <c r="D751" s="864"/>
      <c r="E751" s="864"/>
      <c r="F751" s="864"/>
      <c r="G751" s="864"/>
      <c r="H751" s="864"/>
      <c r="I751" s="864"/>
      <c r="J751" s="864"/>
      <c r="P751" s="106"/>
    </row>
    <row r="752" spans="1:17" x14ac:dyDescent="0.25">
      <c r="A752" s="30"/>
      <c r="B752" s="11"/>
      <c r="C752" s="17"/>
      <c r="D752" s="17"/>
      <c r="E752" s="17"/>
      <c r="F752" s="17"/>
      <c r="P752" s="106"/>
    </row>
    <row r="753" spans="1:17" x14ac:dyDescent="0.25">
      <c r="A753" s="30"/>
      <c r="B753" s="11"/>
      <c r="C753" s="17"/>
      <c r="D753" s="17"/>
      <c r="E753" s="17"/>
      <c r="F753" s="17"/>
      <c r="I753" s="850" t="s">
        <v>172</v>
      </c>
      <c r="J753" s="850"/>
      <c r="K753" s="129"/>
      <c r="P753" s="106"/>
    </row>
    <row r="754" spans="1:17" ht="56.25" x14ac:dyDescent="0.25">
      <c r="A754" s="167" t="s">
        <v>24</v>
      </c>
      <c r="B754" s="167" t="s">
        <v>14</v>
      </c>
      <c r="C754" s="167" t="s">
        <v>74</v>
      </c>
      <c r="D754" s="167" t="s">
        <v>117</v>
      </c>
      <c r="F754" s="17"/>
      <c r="I754" s="133" t="s">
        <v>115</v>
      </c>
      <c r="J754" s="133" t="s">
        <v>173</v>
      </c>
      <c r="P754" s="106"/>
    </row>
    <row r="755" spans="1:17" x14ac:dyDescent="0.25">
      <c r="A755" s="113">
        <v>1</v>
      </c>
      <c r="B755" s="113">
        <v>2</v>
      </c>
      <c r="C755" s="113">
        <v>3</v>
      </c>
      <c r="D755" s="113">
        <v>4</v>
      </c>
      <c r="E755" s="78"/>
      <c r="F755" s="1"/>
      <c r="G755" s="78"/>
      <c r="H755" s="78"/>
      <c r="I755" s="135"/>
      <c r="J755" s="135"/>
      <c r="P755" s="106"/>
    </row>
    <row r="756" spans="1:17" x14ac:dyDescent="0.25">
      <c r="A756" s="167">
        <v>1</v>
      </c>
      <c r="B756" s="15"/>
      <c r="C756" s="13"/>
      <c r="D756" s="165"/>
      <c r="F756" s="17"/>
      <c r="G756" s="75"/>
      <c r="I756" s="138"/>
      <c r="J756" s="138"/>
      <c r="P756" s="106"/>
    </row>
    <row r="757" spans="1:17" s="78" customFormat="1" x14ac:dyDescent="0.25">
      <c r="A757" s="167">
        <v>2</v>
      </c>
      <c r="B757" s="15"/>
      <c r="C757" s="13"/>
      <c r="D757" s="165"/>
      <c r="E757" s="67"/>
      <c r="F757" s="17"/>
      <c r="G757" s="67"/>
      <c r="H757" s="67"/>
      <c r="I757" s="138"/>
      <c r="J757" s="138"/>
      <c r="K757" s="79"/>
      <c r="O757" s="188"/>
      <c r="P757" s="186"/>
      <c r="Q757" s="188"/>
    </row>
    <row r="758" spans="1:17" x14ac:dyDescent="0.25">
      <c r="A758" s="167"/>
      <c r="B758" s="15"/>
      <c r="C758" s="13"/>
      <c r="D758" s="165"/>
      <c r="F758" s="17"/>
      <c r="I758" s="138"/>
      <c r="J758" s="138"/>
      <c r="P758" s="106"/>
      <c r="Q758" s="195"/>
    </row>
    <row r="759" spans="1:17" x14ac:dyDescent="0.25">
      <c r="A759" s="167"/>
      <c r="B759" s="15"/>
      <c r="C759" s="13"/>
      <c r="D759" s="165"/>
      <c r="F759" s="17"/>
      <c r="I759" s="138"/>
      <c r="J759" s="138"/>
      <c r="P759" s="106"/>
      <c r="Q759" s="195"/>
    </row>
    <row r="760" spans="1:17" x14ac:dyDescent="0.25">
      <c r="A760" s="144"/>
      <c r="B760" s="145" t="s">
        <v>20</v>
      </c>
      <c r="C760" s="144" t="s">
        <v>21</v>
      </c>
      <c r="D760" s="146">
        <f>SUM(D756:D759)</f>
        <v>0</v>
      </c>
      <c r="F760" s="17"/>
      <c r="I760" s="135">
        <f>SUM(I756:I759)</f>
        <v>0</v>
      </c>
      <c r="J760" s="135">
        <f>SUM(J756:J759)</f>
        <v>0</v>
      </c>
      <c r="P760" s="106"/>
      <c r="Q760" s="195"/>
    </row>
    <row r="761" spans="1:17" x14ac:dyDescent="0.25">
      <c r="A761" s="35"/>
      <c r="B761" s="11"/>
      <c r="C761" s="17"/>
      <c r="D761" s="17"/>
      <c r="E761" s="17"/>
      <c r="F761" s="17"/>
      <c r="P761" s="106"/>
      <c r="Q761" s="195"/>
    </row>
    <row r="762" spans="1:17" x14ac:dyDescent="0.25">
      <c r="A762" s="861" t="s">
        <v>150</v>
      </c>
      <c r="B762" s="861"/>
      <c r="C762" s="861"/>
      <c r="D762" s="861"/>
      <c r="E762" s="861"/>
      <c r="F762" s="861"/>
      <c r="G762" s="861"/>
      <c r="H762" s="861"/>
      <c r="I762" s="861"/>
      <c r="J762" s="861"/>
      <c r="P762" s="106"/>
    </row>
    <row r="763" spans="1:17" x14ac:dyDescent="0.25">
      <c r="A763" s="862"/>
      <c r="B763" s="862"/>
      <c r="C763" s="862"/>
      <c r="D763" s="862"/>
      <c r="E763" s="862"/>
      <c r="F763" s="17"/>
      <c r="I763" s="850" t="s">
        <v>172</v>
      </c>
      <c r="J763" s="850"/>
      <c r="P763" s="106"/>
    </row>
    <row r="764" spans="1:17" ht="56.25" x14ac:dyDescent="0.25">
      <c r="A764" s="167" t="s">
        <v>15</v>
      </c>
      <c r="B764" s="167" t="s">
        <v>14</v>
      </c>
      <c r="C764" s="167" t="s">
        <v>27</v>
      </c>
      <c r="D764" s="167" t="s">
        <v>75</v>
      </c>
      <c r="E764" s="167" t="s">
        <v>7</v>
      </c>
      <c r="I764" s="133" t="s">
        <v>115</v>
      </c>
      <c r="J764" s="133" t="s">
        <v>173</v>
      </c>
      <c r="P764" s="106"/>
    </row>
    <row r="765" spans="1:17" x14ac:dyDescent="0.25">
      <c r="A765" s="113">
        <v>1</v>
      </c>
      <c r="B765" s="113">
        <v>2</v>
      </c>
      <c r="C765" s="113">
        <v>3</v>
      </c>
      <c r="D765" s="113">
        <v>4</v>
      </c>
      <c r="E765" s="113">
        <v>5</v>
      </c>
      <c r="F765" s="78"/>
      <c r="G765" s="78"/>
      <c r="H765" s="78"/>
      <c r="I765" s="135"/>
      <c r="J765" s="135"/>
      <c r="P765" s="106"/>
    </row>
    <row r="766" spans="1:17" x14ac:dyDescent="0.25">
      <c r="A766" s="167"/>
      <c r="B766" s="10"/>
      <c r="C766" s="167"/>
      <c r="D766" s="165"/>
      <c r="E766" s="165"/>
      <c r="I766" s="138"/>
      <c r="J766" s="138"/>
      <c r="P766" s="106"/>
    </row>
    <row r="767" spans="1:17" s="78" customFormat="1" x14ac:dyDescent="0.25">
      <c r="A767" s="167"/>
      <c r="B767" s="10"/>
      <c r="C767" s="167"/>
      <c r="D767" s="165"/>
      <c r="E767" s="165"/>
      <c r="F767" s="67"/>
      <c r="G767" s="67"/>
      <c r="H767" s="67"/>
      <c r="I767" s="138"/>
      <c r="J767" s="138"/>
      <c r="K767" s="79"/>
      <c r="O767" s="188"/>
      <c r="P767" s="186"/>
      <c r="Q767" s="188"/>
    </row>
    <row r="768" spans="1:17" x14ac:dyDescent="0.25">
      <c r="A768" s="167"/>
      <c r="B768" s="10"/>
      <c r="C768" s="167"/>
      <c r="D768" s="165"/>
      <c r="E768" s="165"/>
      <c r="I768" s="138"/>
      <c r="J768" s="138"/>
      <c r="P768" s="106"/>
      <c r="Q768" s="195"/>
    </row>
    <row r="769" spans="1:17" x14ac:dyDescent="0.25">
      <c r="A769" s="167"/>
      <c r="B769" s="10"/>
      <c r="C769" s="167"/>
      <c r="D769" s="165"/>
      <c r="E769" s="165"/>
      <c r="I769" s="138"/>
      <c r="J769" s="138"/>
      <c r="P769" s="106"/>
      <c r="Q769" s="195"/>
    </row>
    <row r="770" spans="1:17" x14ac:dyDescent="0.25">
      <c r="A770" s="144"/>
      <c r="B770" s="145" t="s">
        <v>20</v>
      </c>
      <c r="C770" s="144"/>
      <c r="D770" s="144" t="s">
        <v>21</v>
      </c>
      <c r="E770" s="146">
        <f>E769+E766+E767+E768</f>
        <v>0</v>
      </c>
      <c r="I770" s="135">
        <f>SUM(I766:I769)</f>
        <v>0</v>
      </c>
      <c r="J770" s="135">
        <f>SUM(J766:J769)</f>
        <v>0</v>
      </c>
      <c r="P770" s="106"/>
      <c r="Q770" s="195"/>
    </row>
    <row r="771" spans="1:17" x14ac:dyDescent="0.25">
      <c r="A771" s="17"/>
      <c r="B771" s="11"/>
      <c r="C771" s="17"/>
      <c r="D771" s="17"/>
      <c r="E771" s="17"/>
      <c r="F771" s="17"/>
      <c r="P771" s="106"/>
      <c r="Q771" s="195"/>
    </row>
    <row r="772" spans="1:17" x14ac:dyDescent="0.25">
      <c r="A772" s="861" t="s">
        <v>151</v>
      </c>
      <c r="B772" s="861"/>
      <c r="C772" s="861"/>
      <c r="D772" s="861"/>
      <c r="E772" s="861"/>
      <c r="F772" s="861"/>
      <c r="G772" s="861"/>
      <c r="H772" s="861"/>
      <c r="I772" s="861"/>
      <c r="J772" s="861"/>
      <c r="P772" s="106"/>
    </row>
    <row r="773" spans="1:17" x14ac:dyDescent="0.25">
      <c r="A773" s="862"/>
      <c r="B773" s="862"/>
      <c r="C773" s="862"/>
      <c r="D773" s="862"/>
      <c r="E773" s="862"/>
      <c r="F773" s="862"/>
      <c r="I773" s="850" t="s">
        <v>172</v>
      </c>
      <c r="J773" s="850"/>
      <c r="P773" s="106"/>
    </row>
    <row r="774" spans="1:17" ht="56.25" x14ac:dyDescent="0.25">
      <c r="A774" s="167" t="s">
        <v>24</v>
      </c>
      <c r="B774" s="167" t="s">
        <v>14</v>
      </c>
      <c r="C774" s="167" t="s">
        <v>78</v>
      </c>
      <c r="D774" s="167" t="s">
        <v>27</v>
      </c>
      <c r="E774" s="167" t="s">
        <v>79</v>
      </c>
      <c r="F774" s="167" t="s">
        <v>7</v>
      </c>
      <c r="I774" s="133" t="s">
        <v>115</v>
      </c>
      <c r="J774" s="133" t="s">
        <v>173</v>
      </c>
      <c r="K774" s="81"/>
      <c r="L774" s="81"/>
      <c r="P774" s="106"/>
    </row>
    <row r="775" spans="1:17" x14ac:dyDescent="0.25">
      <c r="A775" s="113">
        <v>1</v>
      </c>
      <c r="B775" s="113">
        <v>2</v>
      </c>
      <c r="C775" s="113">
        <v>3</v>
      </c>
      <c r="D775" s="113">
        <v>4</v>
      </c>
      <c r="E775" s="113">
        <v>5</v>
      </c>
      <c r="F775" s="113">
        <v>6</v>
      </c>
      <c r="G775" s="78"/>
      <c r="H775" s="78"/>
      <c r="I775" s="135"/>
      <c r="J775" s="135"/>
      <c r="P775" s="106"/>
    </row>
    <row r="776" spans="1:17" x14ac:dyDescent="0.25">
      <c r="A776" s="167">
        <v>1</v>
      </c>
      <c r="B776" s="10"/>
      <c r="C776" s="167"/>
      <c r="D776" s="167"/>
      <c r="E776" s="165"/>
      <c r="F776" s="165"/>
      <c r="I776" s="138"/>
      <c r="J776" s="138"/>
      <c r="P776" s="106"/>
    </row>
    <row r="777" spans="1:17" s="78" customFormat="1" x14ac:dyDescent="0.25">
      <c r="A777" s="167">
        <v>2</v>
      </c>
      <c r="B777" s="10"/>
      <c r="C777" s="167"/>
      <c r="D777" s="167"/>
      <c r="E777" s="165"/>
      <c r="F777" s="165"/>
      <c r="G777" s="67"/>
      <c r="H777" s="67"/>
      <c r="I777" s="138"/>
      <c r="J777" s="138"/>
      <c r="K777" s="79"/>
      <c r="O777" s="188"/>
      <c r="P777" s="186"/>
      <c r="Q777" s="188"/>
    </row>
    <row r="778" spans="1:17" x14ac:dyDescent="0.25">
      <c r="A778" s="167">
        <v>3</v>
      </c>
      <c r="B778" s="10"/>
      <c r="C778" s="167"/>
      <c r="D778" s="167"/>
      <c r="E778" s="165"/>
      <c r="F778" s="165"/>
      <c r="I778" s="138"/>
      <c r="J778" s="138"/>
      <c r="K778" s="76"/>
      <c r="P778" s="106"/>
      <c r="Q778" s="195"/>
    </row>
    <row r="779" spans="1:17" x14ac:dyDescent="0.25">
      <c r="A779" s="167">
        <v>4</v>
      </c>
      <c r="B779" s="10"/>
      <c r="C779" s="167"/>
      <c r="D779" s="167"/>
      <c r="E779" s="165"/>
      <c r="F779" s="165"/>
      <c r="I779" s="138"/>
      <c r="J779" s="138"/>
      <c r="P779" s="106"/>
      <c r="Q779" s="195"/>
    </row>
    <row r="780" spans="1:17" x14ac:dyDescent="0.25">
      <c r="A780" s="144"/>
      <c r="B780" s="145" t="s">
        <v>20</v>
      </c>
      <c r="C780" s="144" t="s">
        <v>21</v>
      </c>
      <c r="D780" s="144" t="s">
        <v>21</v>
      </c>
      <c r="E780" s="144" t="s">
        <v>21</v>
      </c>
      <c r="F780" s="146">
        <f>F779+F777+F778+F776</f>
        <v>0</v>
      </c>
      <c r="I780" s="135">
        <f>SUM(I776:I779)</f>
        <v>0</v>
      </c>
      <c r="J780" s="135">
        <f>SUM(J776:J779)</f>
        <v>0</v>
      </c>
      <c r="P780" s="106"/>
      <c r="Q780" s="195"/>
    </row>
    <row r="781" spans="1:17" x14ac:dyDescent="0.25">
      <c r="A781" s="17"/>
      <c r="B781" s="11"/>
      <c r="C781" s="17"/>
      <c r="D781" s="17"/>
      <c r="E781" s="17"/>
      <c r="F781" s="36"/>
      <c r="P781" s="106"/>
      <c r="Q781" s="195"/>
    </row>
    <row r="782" spans="1:17" x14ac:dyDescent="0.25">
      <c r="A782" s="861" t="s">
        <v>152</v>
      </c>
      <c r="B782" s="861"/>
      <c r="C782" s="861"/>
      <c r="D782" s="861"/>
      <c r="E782" s="861"/>
      <c r="F782" s="861"/>
      <c r="G782" s="861"/>
      <c r="H782" s="861"/>
      <c r="I782" s="861"/>
      <c r="J782" s="861"/>
      <c r="P782" s="106"/>
    </row>
    <row r="783" spans="1:17" x14ac:dyDescent="0.25">
      <c r="A783" s="862"/>
      <c r="B783" s="862"/>
      <c r="C783" s="862"/>
      <c r="D783" s="862"/>
      <c r="E783" s="862"/>
      <c r="F783" s="862"/>
      <c r="I783" s="850" t="s">
        <v>172</v>
      </c>
      <c r="J783" s="850"/>
      <c r="P783" s="106"/>
    </row>
    <row r="784" spans="1:17" ht="56.25" x14ac:dyDescent="0.25">
      <c r="A784" s="167" t="s">
        <v>24</v>
      </c>
      <c r="B784" s="167" t="s">
        <v>14</v>
      </c>
      <c r="C784" s="167" t="s">
        <v>78</v>
      </c>
      <c r="D784" s="167" t="s">
        <v>27</v>
      </c>
      <c r="E784" s="167" t="s">
        <v>79</v>
      </c>
      <c r="F784" s="167" t="s">
        <v>7</v>
      </c>
      <c r="I784" s="133" t="s">
        <v>115</v>
      </c>
      <c r="J784" s="133" t="s">
        <v>173</v>
      </c>
      <c r="K784" s="81"/>
      <c r="L784" s="81"/>
      <c r="P784" s="106"/>
    </row>
    <row r="785" spans="1:17" x14ac:dyDescent="0.25">
      <c r="A785" s="113">
        <v>1</v>
      </c>
      <c r="B785" s="113">
        <v>2</v>
      </c>
      <c r="C785" s="113">
        <v>3</v>
      </c>
      <c r="D785" s="113">
        <v>4</v>
      </c>
      <c r="E785" s="113">
        <v>5</v>
      </c>
      <c r="F785" s="113">
        <v>6</v>
      </c>
      <c r="G785" s="78"/>
      <c r="H785" s="78"/>
      <c r="I785" s="135"/>
      <c r="J785" s="135"/>
      <c r="P785" s="106"/>
    </row>
    <row r="786" spans="1:17" x14ac:dyDescent="0.25">
      <c r="A786" s="167">
        <v>1</v>
      </c>
      <c r="B786" s="10"/>
      <c r="C786" s="167"/>
      <c r="D786" s="167"/>
      <c r="E786" s="165" t="e">
        <f>F786/D786</f>
        <v>#DIV/0!</v>
      </c>
      <c r="F786" s="165"/>
      <c r="I786" s="138"/>
      <c r="J786" s="138"/>
      <c r="P786" s="106"/>
    </row>
    <row r="787" spans="1:17" s="78" customFormat="1" x14ac:dyDescent="0.25">
      <c r="A787" s="167">
        <v>2</v>
      </c>
      <c r="B787" s="10"/>
      <c r="C787" s="14"/>
      <c r="D787" s="14"/>
      <c r="E787" s="165" t="e">
        <f t="shared" ref="E787:E789" si="17">F787/D787</f>
        <v>#DIV/0!</v>
      </c>
      <c r="F787" s="165"/>
      <c r="G787" s="67"/>
      <c r="H787" s="67"/>
      <c r="I787" s="138"/>
      <c r="J787" s="138"/>
      <c r="K787" s="79"/>
      <c r="O787" s="188"/>
      <c r="P787" s="186"/>
      <c r="Q787" s="188"/>
    </row>
    <row r="788" spans="1:17" x14ac:dyDescent="0.25">
      <c r="A788" s="167"/>
      <c r="B788" s="10"/>
      <c r="C788" s="14"/>
      <c r="D788" s="14"/>
      <c r="E788" s="165" t="e">
        <f t="shared" si="17"/>
        <v>#DIV/0!</v>
      </c>
      <c r="F788" s="165"/>
      <c r="I788" s="138"/>
      <c r="J788" s="138"/>
      <c r="P788" s="106"/>
    </row>
    <row r="789" spans="1:17" x14ac:dyDescent="0.25">
      <c r="A789" s="167">
        <v>3</v>
      </c>
      <c r="B789" s="10"/>
      <c r="C789" s="167"/>
      <c r="D789" s="167"/>
      <c r="E789" s="165" t="e">
        <f t="shared" si="17"/>
        <v>#DIV/0!</v>
      </c>
      <c r="F789" s="165"/>
      <c r="I789" s="138"/>
      <c r="J789" s="138"/>
      <c r="P789" s="106"/>
    </row>
    <row r="790" spans="1:17" x14ac:dyDescent="0.25">
      <c r="A790" s="144"/>
      <c r="B790" s="145" t="s">
        <v>20</v>
      </c>
      <c r="C790" s="144" t="s">
        <v>21</v>
      </c>
      <c r="D790" s="144" t="s">
        <v>21</v>
      </c>
      <c r="E790" s="144" t="s">
        <v>21</v>
      </c>
      <c r="F790" s="146">
        <f>F789+F787+F786+F788</f>
        <v>0</v>
      </c>
      <c r="I790" s="135">
        <f>SUM(I786:I789)</f>
        <v>0</v>
      </c>
      <c r="J790" s="135">
        <f>SUM(J786:J789)</f>
        <v>0</v>
      </c>
      <c r="P790" s="106"/>
    </row>
    <row r="791" spans="1:17" x14ac:dyDescent="0.25">
      <c r="A791" s="17"/>
      <c r="B791" s="11"/>
      <c r="C791" s="17"/>
      <c r="D791" s="17"/>
      <c r="E791" s="17"/>
      <c r="F791" s="36"/>
      <c r="P791" s="106"/>
    </row>
    <row r="792" spans="1:17" x14ac:dyDescent="0.25">
      <c r="A792" s="861" t="s">
        <v>153</v>
      </c>
      <c r="B792" s="861"/>
      <c r="C792" s="861"/>
      <c r="D792" s="861"/>
      <c r="E792" s="861"/>
      <c r="F792" s="861"/>
      <c r="G792" s="861"/>
      <c r="H792" s="861"/>
      <c r="I792" s="861"/>
      <c r="J792" s="861"/>
      <c r="P792" s="106"/>
    </row>
    <row r="793" spans="1:17" x14ac:dyDescent="0.25">
      <c r="A793" s="862"/>
      <c r="B793" s="862"/>
      <c r="C793" s="862"/>
      <c r="D793" s="862"/>
      <c r="E793" s="862"/>
      <c r="F793" s="862"/>
      <c r="I793" s="850" t="s">
        <v>172</v>
      </c>
      <c r="J793" s="850"/>
      <c r="P793" s="106"/>
    </row>
    <row r="794" spans="1:17" ht="56.25" x14ac:dyDescent="0.25">
      <c r="A794" s="167" t="s">
        <v>24</v>
      </c>
      <c r="B794" s="167" t="s">
        <v>14</v>
      </c>
      <c r="C794" s="167" t="s">
        <v>78</v>
      </c>
      <c r="D794" s="167" t="s">
        <v>27</v>
      </c>
      <c r="E794" s="167" t="s">
        <v>79</v>
      </c>
      <c r="F794" s="167" t="s">
        <v>7</v>
      </c>
      <c r="I794" s="133" t="s">
        <v>115</v>
      </c>
      <c r="J794" s="133" t="s">
        <v>173</v>
      </c>
      <c r="K794" s="81"/>
      <c r="L794" s="81"/>
      <c r="P794" s="106"/>
    </row>
    <row r="795" spans="1:17" x14ac:dyDescent="0.25">
      <c r="A795" s="113">
        <v>1</v>
      </c>
      <c r="B795" s="113">
        <v>2</v>
      </c>
      <c r="C795" s="113">
        <v>3</v>
      </c>
      <c r="D795" s="113">
        <v>4</v>
      </c>
      <c r="E795" s="113">
        <v>5</v>
      </c>
      <c r="F795" s="113">
        <v>6</v>
      </c>
      <c r="G795" s="78"/>
      <c r="H795" s="78"/>
      <c r="I795" s="135"/>
      <c r="J795" s="135"/>
      <c r="P795" s="106"/>
    </row>
    <row r="796" spans="1:17" x14ac:dyDescent="0.25">
      <c r="A796" s="167">
        <v>1</v>
      </c>
      <c r="B796" s="10"/>
      <c r="C796" s="167"/>
      <c r="D796" s="167"/>
      <c r="E796" s="165" t="e">
        <f>F796/D796</f>
        <v>#DIV/0!</v>
      </c>
      <c r="F796" s="165"/>
      <c r="I796" s="138"/>
      <c r="J796" s="138"/>
      <c r="P796" s="106"/>
    </row>
    <row r="797" spans="1:17" s="78" customFormat="1" x14ac:dyDescent="0.25">
      <c r="A797" s="167">
        <v>2</v>
      </c>
      <c r="B797" s="10"/>
      <c r="C797" s="14"/>
      <c r="D797" s="14"/>
      <c r="E797" s="165" t="e">
        <f t="shared" ref="E797:E799" si="18">F797/D797</f>
        <v>#DIV/0!</v>
      </c>
      <c r="F797" s="165"/>
      <c r="G797" s="67"/>
      <c r="H797" s="67"/>
      <c r="I797" s="138"/>
      <c r="J797" s="138"/>
      <c r="K797" s="79"/>
      <c r="O797" s="188"/>
      <c r="P797" s="186"/>
      <c r="Q797" s="188"/>
    </row>
    <row r="798" spans="1:17" x14ac:dyDescent="0.25">
      <c r="A798" s="167"/>
      <c r="B798" s="10"/>
      <c r="C798" s="14"/>
      <c r="D798" s="14"/>
      <c r="E798" s="165" t="e">
        <f t="shared" si="18"/>
        <v>#DIV/0!</v>
      </c>
      <c r="F798" s="165"/>
      <c r="I798" s="138"/>
      <c r="J798" s="138"/>
      <c r="P798" s="106"/>
    </row>
    <row r="799" spans="1:17" x14ac:dyDescent="0.25">
      <c r="A799" s="167">
        <v>3</v>
      </c>
      <c r="B799" s="10"/>
      <c r="C799" s="167"/>
      <c r="D799" s="167"/>
      <c r="E799" s="165" t="e">
        <f t="shared" si="18"/>
        <v>#DIV/0!</v>
      </c>
      <c r="F799" s="165"/>
      <c r="I799" s="138"/>
      <c r="J799" s="138"/>
      <c r="P799" s="106"/>
    </row>
    <row r="800" spans="1:17" x14ac:dyDescent="0.25">
      <c r="A800" s="144"/>
      <c r="B800" s="145" t="s">
        <v>20</v>
      </c>
      <c r="C800" s="144" t="s">
        <v>21</v>
      </c>
      <c r="D800" s="144" t="s">
        <v>21</v>
      </c>
      <c r="E800" s="144" t="s">
        <v>21</v>
      </c>
      <c r="F800" s="146">
        <f>F799+F797+F796+F798</f>
        <v>0</v>
      </c>
      <c r="I800" s="135">
        <f>SUM(I796:I799)</f>
        <v>0</v>
      </c>
      <c r="J800" s="135">
        <f>SUM(J796:J799)</f>
        <v>0</v>
      </c>
      <c r="P800" s="106"/>
    </row>
    <row r="801" spans="1:17" x14ac:dyDescent="0.25">
      <c r="A801" s="17"/>
      <c r="B801" s="11"/>
      <c r="C801" s="17"/>
      <c r="D801" s="17"/>
      <c r="E801" s="17"/>
      <c r="F801" s="36"/>
      <c r="P801" s="106"/>
    </row>
    <row r="802" spans="1:17" x14ac:dyDescent="0.25">
      <c r="A802" s="861" t="s">
        <v>154</v>
      </c>
      <c r="B802" s="861"/>
      <c r="C802" s="861"/>
      <c r="D802" s="861"/>
      <c r="E802" s="861"/>
      <c r="F802" s="861"/>
      <c r="G802" s="861"/>
      <c r="H802" s="861"/>
      <c r="I802" s="861"/>
      <c r="J802" s="861"/>
      <c r="P802" s="106"/>
    </row>
    <row r="803" spans="1:17" x14ac:dyDescent="0.25">
      <c r="A803" s="862"/>
      <c r="B803" s="862"/>
      <c r="C803" s="862"/>
      <c r="D803" s="862"/>
      <c r="E803" s="862"/>
      <c r="F803" s="862"/>
      <c r="I803" s="850" t="s">
        <v>172</v>
      </c>
      <c r="J803" s="850"/>
      <c r="P803" s="106"/>
    </row>
    <row r="804" spans="1:17" ht="56.25" x14ac:dyDescent="0.25">
      <c r="A804" s="167" t="s">
        <v>24</v>
      </c>
      <c r="B804" s="167" t="s">
        <v>14</v>
      </c>
      <c r="C804" s="167" t="s">
        <v>78</v>
      </c>
      <c r="D804" s="167" t="s">
        <v>27</v>
      </c>
      <c r="E804" s="167" t="s">
        <v>79</v>
      </c>
      <c r="F804" s="167" t="s">
        <v>7</v>
      </c>
      <c r="I804" s="133" t="s">
        <v>115</v>
      </c>
      <c r="J804" s="133" t="s">
        <v>173</v>
      </c>
      <c r="K804" s="81"/>
      <c r="L804" s="81"/>
      <c r="P804" s="106"/>
    </row>
    <row r="805" spans="1:17" x14ac:dyDescent="0.25">
      <c r="A805" s="112">
        <v>1</v>
      </c>
      <c r="B805" s="112">
        <v>2</v>
      </c>
      <c r="C805" s="112">
        <v>3</v>
      </c>
      <c r="D805" s="112">
        <v>4</v>
      </c>
      <c r="E805" s="113">
        <v>5</v>
      </c>
      <c r="F805" s="113">
        <v>6</v>
      </c>
      <c r="G805" s="8"/>
      <c r="H805" s="8"/>
      <c r="I805" s="135"/>
      <c r="J805" s="135"/>
      <c r="P805" s="106"/>
    </row>
    <row r="806" spans="1:17" x14ac:dyDescent="0.25">
      <c r="A806" s="167">
        <v>1</v>
      </c>
      <c r="B806" s="10"/>
      <c r="C806" s="167"/>
      <c r="D806" s="167"/>
      <c r="E806" s="165" t="e">
        <f>F806/D806</f>
        <v>#DIV/0!</v>
      </c>
      <c r="F806" s="165"/>
      <c r="I806" s="138"/>
      <c r="J806" s="138"/>
      <c r="P806" s="106"/>
    </row>
    <row r="807" spans="1:17" s="8" customFormat="1" x14ac:dyDescent="0.25">
      <c r="A807" s="167">
        <v>2</v>
      </c>
      <c r="B807" s="10"/>
      <c r="C807" s="14"/>
      <c r="D807" s="14"/>
      <c r="E807" s="165" t="e">
        <f t="shared" ref="E807:E809" si="19">F807/D807</f>
        <v>#DIV/0!</v>
      </c>
      <c r="F807" s="165"/>
      <c r="G807" s="67"/>
      <c r="H807" s="67"/>
      <c r="I807" s="138"/>
      <c r="J807" s="138"/>
      <c r="K807" s="80"/>
      <c r="O807" s="192"/>
      <c r="P807" s="187"/>
      <c r="Q807" s="192"/>
    </row>
    <row r="808" spans="1:17" x14ac:dyDescent="0.25">
      <c r="A808" s="167"/>
      <c r="B808" s="10"/>
      <c r="C808" s="14"/>
      <c r="D808" s="14"/>
      <c r="E808" s="165" t="e">
        <f t="shared" si="19"/>
        <v>#DIV/0!</v>
      </c>
      <c r="F808" s="165"/>
      <c r="I808" s="138"/>
      <c r="J808" s="138"/>
      <c r="P808" s="106"/>
    </row>
    <row r="809" spans="1:17" x14ac:dyDescent="0.25">
      <c r="A809" s="167">
        <v>3</v>
      </c>
      <c r="B809" s="10"/>
      <c r="C809" s="167"/>
      <c r="D809" s="167"/>
      <c r="E809" s="165" t="e">
        <f t="shared" si="19"/>
        <v>#DIV/0!</v>
      </c>
      <c r="F809" s="165"/>
      <c r="I809" s="138"/>
      <c r="J809" s="138"/>
      <c r="P809" s="106"/>
    </row>
    <row r="810" spans="1:17" x14ac:dyDescent="0.25">
      <c r="A810" s="144"/>
      <c r="B810" s="145" t="s">
        <v>20</v>
      </c>
      <c r="C810" s="144" t="s">
        <v>21</v>
      </c>
      <c r="D810" s="144" t="s">
        <v>21</v>
      </c>
      <c r="E810" s="144" t="s">
        <v>21</v>
      </c>
      <c r="F810" s="146">
        <f>F809+F807+F806+F808</f>
        <v>0</v>
      </c>
      <c r="I810" s="135">
        <f>SUM(I806:I809)</f>
        <v>0</v>
      </c>
      <c r="J810" s="135">
        <f>SUM(J806:J809)</f>
        <v>0</v>
      </c>
      <c r="P810" s="106"/>
    </row>
    <row r="811" spans="1:17" x14ac:dyDescent="0.25">
      <c r="A811" s="17"/>
      <c r="B811" s="11"/>
      <c r="C811" s="17"/>
      <c r="D811" s="17"/>
      <c r="E811" s="17"/>
      <c r="F811" s="36"/>
      <c r="P811" s="106"/>
    </row>
    <row r="812" spans="1:17" x14ac:dyDescent="0.25">
      <c r="A812" s="861" t="s">
        <v>155</v>
      </c>
      <c r="B812" s="861"/>
      <c r="C812" s="861"/>
      <c r="D812" s="861"/>
      <c r="E812" s="861"/>
      <c r="F812" s="861"/>
      <c r="G812" s="861"/>
      <c r="H812" s="861"/>
      <c r="I812" s="861"/>
      <c r="J812" s="861"/>
      <c r="P812" s="106"/>
    </row>
    <row r="813" spans="1:17" x14ac:dyDescent="0.25">
      <c r="A813" s="862"/>
      <c r="B813" s="862"/>
      <c r="C813" s="862"/>
      <c r="D813" s="862"/>
      <c r="E813" s="862"/>
      <c r="F813" s="862"/>
      <c r="I813" s="850" t="s">
        <v>172</v>
      </c>
      <c r="J813" s="850"/>
      <c r="P813" s="106"/>
    </row>
    <row r="814" spans="1:17" ht="56.25" x14ac:dyDescent="0.25">
      <c r="A814" s="167" t="s">
        <v>24</v>
      </c>
      <c r="B814" s="167" t="s">
        <v>14</v>
      </c>
      <c r="C814" s="167" t="s">
        <v>78</v>
      </c>
      <c r="D814" s="167" t="s">
        <v>27</v>
      </c>
      <c r="E814" s="167" t="s">
        <v>79</v>
      </c>
      <c r="F814" s="167" t="s">
        <v>7</v>
      </c>
      <c r="I814" s="133" t="s">
        <v>115</v>
      </c>
      <c r="J814" s="133" t="s">
        <v>173</v>
      </c>
      <c r="K814" s="81"/>
      <c r="L814" s="105"/>
      <c r="P814" s="106"/>
    </row>
    <row r="815" spans="1:17" x14ac:dyDescent="0.25">
      <c r="A815" s="113">
        <v>1</v>
      </c>
      <c r="B815" s="113">
        <v>2</v>
      </c>
      <c r="C815" s="113">
        <v>3</v>
      </c>
      <c r="D815" s="113">
        <v>4</v>
      </c>
      <c r="E815" s="113">
        <v>5</v>
      </c>
      <c r="F815" s="113">
        <v>6</v>
      </c>
      <c r="G815" s="78"/>
      <c r="H815" s="78"/>
      <c r="I815" s="135"/>
      <c r="J815" s="135"/>
      <c r="P815" s="106"/>
    </row>
    <row r="816" spans="1:17" x14ac:dyDescent="0.25">
      <c r="A816" s="167">
        <v>1</v>
      </c>
      <c r="B816" s="10"/>
      <c r="C816" s="167"/>
      <c r="D816" s="167"/>
      <c r="E816" s="165" t="e">
        <f>F816/D816</f>
        <v>#DIV/0!</v>
      </c>
      <c r="F816" s="165"/>
      <c r="I816" s="138"/>
      <c r="J816" s="138"/>
      <c r="P816" s="106"/>
    </row>
    <row r="817" spans="1:17" s="78" customFormat="1" x14ac:dyDescent="0.25">
      <c r="A817" s="167">
        <v>2</v>
      </c>
      <c r="B817" s="10"/>
      <c r="C817" s="14"/>
      <c r="D817" s="14"/>
      <c r="E817" s="165" t="e">
        <f t="shared" ref="E817:E819" si="20">F817/D817</f>
        <v>#DIV/0!</v>
      </c>
      <c r="F817" s="165"/>
      <c r="G817" s="67"/>
      <c r="H817" s="67"/>
      <c r="I817" s="138"/>
      <c r="J817" s="138"/>
      <c r="K817" s="79"/>
      <c r="O817" s="188"/>
      <c r="P817" s="186"/>
      <c r="Q817" s="188"/>
    </row>
    <row r="818" spans="1:17" x14ac:dyDescent="0.25">
      <c r="A818" s="167"/>
      <c r="B818" s="10"/>
      <c r="C818" s="14"/>
      <c r="D818" s="14"/>
      <c r="E818" s="165" t="e">
        <f t="shared" si="20"/>
        <v>#DIV/0!</v>
      </c>
      <c r="F818" s="165"/>
      <c r="I818" s="138"/>
      <c r="J818" s="138"/>
      <c r="P818" s="106"/>
    </row>
    <row r="819" spans="1:17" x14ac:dyDescent="0.25">
      <c r="A819" s="167">
        <v>3</v>
      </c>
      <c r="B819" s="10"/>
      <c r="C819" s="167"/>
      <c r="D819" s="167"/>
      <c r="E819" s="165" t="e">
        <f t="shared" si="20"/>
        <v>#DIV/0!</v>
      </c>
      <c r="F819" s="165"/>
      <c r="I819" s="138"/>
      <c r="J819" s="138"/>
      <c r="P819" s="106"/>
    </row>
    <row r="820" spans="1:17" x14ac:dyDescent="0.25">
      <c r="A820" s="144"/>
      <c r="B820" s="145" t="s">
        <v>20</v>
      </c>
      <c r="C820" s="144" t="s">
        <v>21</v>
      </c>
      <c r="D820" s="144" t="s">
        <v>21</v>
      </c>
      <c r="E820" s="144" t="s">
        <v>21</v>
      </c>
      <c r="F820" s="146">
        <f>F819+F817+F816+F818</f>
        <v>0</v>
      </c>
      <c r="I820" s="135">
        <f>SUM(I816:I819)</f>
        <v>0</v>
      </c>
      <c r="J820" s="135">
        <f>SUM(J816:J819)</f>
        <v>0</v>
      </c>
      <c r="P820" s="106"/>
    </row>
    <row r="821" spans="1:17" x14ac:dyDescent="0.25">
      <c r="A821" s="17"/>
      <c r="B821" s="11"/>
      <c r="C821" s="17"/>
      <c r="D821" s="17"/>
      <c r="E821" s="17"/>
      <c r="F821" s="36"/>
      <c r="P821" s="106"/>
    </row>
    <row r="822" spans="1:17" x14ac:dyDescent="0.25">
      <c r="A822" s="861" t="s">
        <v>156</v>
      </c>
      <c r="B822" s="861"/>
      <c r="C822" s="861"/>
      <c r="D822" s="861"/>
      <c r="E822" s="861"/>
      <c r="F822" s="861"/>
      <c r="G822" s="861"/>
      <c r="H822" s="861"/>
      <c r="I822" s="861"/>
      <c r="J822" s="861"/>
      <c r="P822" s="106"/>
    </row>
    <row r="823" spans="1:17" x14ac:dyDescent="0.25">
      <c r="A823" s="862"/>
      <c r="B823" s="862"/>
      <c r="C823" s="862"/>
      <c r="D823" s="862"/>
      <c r="E823" s="862"/>
      <c r="F823" s="862"/>
      <c r="I823" s="850" t="s">
        <v>172</v>
      </c>
      <c r="J823" s="850"/>
      <c r="P823" s="106"/>
    </row>
    <row r="824" spans="1:17" ht="56.25" x14ac:dyDescent="0.25">
      <c r="A824" s="167" t="s">
        <v>24</v>
      </c>
      <c r="B824" s="167" t="s">
        <v>14</v>
      </c>
      <c r="C824" s="167" t="s">
        <v>78</v>
      </c>
      <c r="D824" s="167" t="s">
        <v>27</v>
      </c>
      <c r="E824" s="167" t="s">
        <v>79</v>
      </c>
      <c r="F824" s="167" t="s">
        <v>7</v>
      </c>
      <c r="I824" s="133" t="s">
        <v>115</v>
      </c>
      <c r="J824" s="133" t="s">
        <v>173</v>
      </c>
      <c r="K824" s="81"/>
      <c r="L824" s="105"/>
      <c r="P824" s="106"/>
    </row>
    <row r="825" spans="1:17" x14ac:dyDescent="0.25">
      <c r="A825" s="113">
        <v>1</v>
      </c>
      <c r="B825" s="113">
        <v>2</v>
      </c>
      <c r="C825" s="113">
        <v>3</v>
      </c>
      <c r="D825" s="113">
        <v>4</v>
      </c>
      <c r="E825" s="113">
        <v>5</v>
      </c>
      <c r="F825" s="113">
        <v>6</v>
      </c>
      <c r="G825" s="78"/>
      <c r="H825" s="78"/>
      <c r="I825" s="135"/>
      <c r="J825" s="135"/>
      <c r="P825" s="106"/>
    </row>
    <row r="826" spans="1:17" x14ac:dyDescent="0.25">
      <c r="A826" s="167">
        <v>1</v>
      </c>
      <c r="B826" s="10" t="s">
        <v>170</v>
      </c>
      <c r="C826" s="167"/>
      <c r="D826" s="167"/>
      <c r="E826" s="165" t="e">
        <f>F826/D826</f>
        <v>#DIV/0!</v>
      </c>
      <c r="F826" s="165"/>
      <c r="I826" s="138"/>
      <c r="J826" s="138"/>
      <c r="P826" s="106"/>
    </row>
    <row r="827" spans="1:17" s="78" customFormat="1" x14ac:dyDescent="0.25">
      <c r="A827" s="167">
        <v>2</v>
      </c>
      <c r="B827" s="10" t="s">
        <v>171</v>
      </c>
      <c r="C827" s="14"/>
      <c r="D827" s="14"/>
      <c r="E827" s="165" t="e">
        <f t="shared" ref="E827:E829" si="21">F827/D827</f>
        <v>#DIV/0!</v>
      </c>
      <c r="F827" s="165"/>
      <c r="G827" s="67"/>
      <c r="H827" s="67"/>
      <c r="I827" s="138"/>
      <c r="J827" s="138"/>
      <c r="K827" s="79"/>
      <c r="O827" s="188"/>
      <c r="P827" s="186"/>
      <c r="Q827" s="188"/>
    </row>
    <row r="828" spans="1:17" x14ac:dyDescent="0.25">
      <c r="A828" s="167">
        <v>3</v>
      </c>
      <c r="B828" s="10"/>
      <c r="C828" s="167"/>
      <c r="D828" s="167"/>
      <c r="E828" s="165" t="e">
        <f t="shared" si="21"/>
        <v>#DIV/0!</v>
      </c>
      <c r="F828" s="165"/>
      <c r="I828" s="138"/>
      <c r="J828" s="138"/>
      <c r="P828" s="106"/>
      <c r="Q828" s="195"/>
    </row>
    <row r="829" spans="1:17" x14ac:dyDescent="0.25">
      <c r="A829" s="167">
        <v>4</v>
      </c>
      <c r="B829" s="10"/>
      <c r="C829" s="167"/>
      <c r="D829" s="167"/>
      <c r="E829" s="165" t="e">
        <f t="shared" si="21"/>
        <v>#DIV/0!</v>
      </c>
      <c r="F829" s="165"/>
      <c r="I829" s="138"/>
      <c r="J829" s="138"/>
      <c r="P829" s="106"/>
      <c r="Q829" s="195"/>
    </row>
    <row r="830" spans="1:17" x14ac:dyDescent="0.25">
      <c r="A830" s="144"/>
      <c r="B830" s="145" t="s">
        <v>20</v>
      </c>
      <c r="C830" s="144" t="s">
        <v>21</v>
      </c>
      <c r="D830" s="144" t="s">
        <v>21</v>
      </c>
      <c r="E830" s="144" t="s">
        <v>21</v>
      </c>
      <c r="F830" s="146">
        <f>F829+F827+F826+F828</f>
        <v>0</v>
      </c>
      <c r="I830" s="135">
        <f>SUM(I826:I829)</f>
        <v>0</v>
      </c>
      <c r="J830" s="135">
        <f>SUM(J826:J829)</f>
        <v>0</v>
      </c>
      <c r="K830" s="76"/>
      <c r="P830" s="106"/>
      <c r="Q830" s="195"/>
    </row>
    <row r="831" spans="1:17" x14ac:dyDescent="0.25">
      <c r="A831" s="17"/>
      <c r="B831" s="11"/>
      <c r="C831" s="17"/>
      <c r="D831" s="17"/>
      <c r="E831" s="17"/>
      <c r="F831" s="36"/>
      <c r="P831" s="106"/>
      <c r="Q831" s="195"/>
    </row>
    <row r="832" spans="1:17" x14ac:dyDescent="0.25">
      <c r="A832" s="861" t="s">
        <v>149</v>
      </c>
      <c r="B832" s="861"/>
      <c r="C832" s="861"/>
      <c r="D832" s="861"/>
      <c r="E832" s="861"/>
      <c r="F832" s="861"/>
      <c r="G832" s="861"/>
      <c r="H832" s="861"/>
      <c r="I832" s="861"/>
      <c r="J832" s="861"/>
      <c r="P832" s="106"/>
      <c r="Q832" s="195"/>
    </row>
    <row r="833" spans="1:17" x14ac:dyDescent="0.25">
      <c r="A833" s="862"/>
      <c r="B833" s="862"/>
      <c r="C833" s="862"/>
      <c r="D833" s="862"/>
      <c r="E833" s="862"/>
      <c r="F833" s="17"/>
      <c r="I833" s="850" t="s">
        <v>172</v>
      </c>
      <c r="J833" s="850"/>
      <c r="O833" s="106"/>
    </row>
    <row r="834" spans="1:17" ht="56.25" x14ac:dyDescent="0.25">
      <c r="A834" s="167" t="s">
        <v>15</v>
      </c>
      <c r="B834" s="167" t="s">
        <v>14</v>
      </c>
      <c r="C834" s="167" t="s">
        <v>27</v>
      </c>
      <c r="D834" s="167" t="s">
        <v>75</v>
      </c>
      <c r="E834" s="167" t="s">
        <v>7</v>
      </c>
      <c r="I834" s="133" t="s">
        <v>115</v>
      </c>
      <c r="J834" s="133" t="s">
        <v>173</v>
      </c>
      <c r="K834" s="81"/>
      <c r="O834" s="106"/>
    </row>
    <row r="835" spans="1:17" x14ac:dyDescent="0.25">
      <c r="A835" s="113">
        <v>1</v>
      </c>
      <c r="B835" s="113">
        <v>2</v>
      </c>
      <c r="C835" s="113">
        <v>3</v>
      </c>
      <c r="D835" s="113">
        <v>4</v>
      </c>
      <c r="E835" s="113">
        <v>5</v>
      </c>
      <c r="F835" s="78"/>
      <c r="G835" s="78"/>
      <c r="H835" s="78"/>
      <c r="I835" s="135"/>
      <c r="J835" s="135"/>
      <c r="O835" s="106"/>
    </row>
    <row r="836" spans="1:17" x14ac:dyDescent="0.25">
      <c r="A836" s="167">
        <v>1</v>
      </c>
      <c r="B836" s="10" t="s">
        <v>84</v>
      </c>
      <c r="C836" s="167"/>
      <c r="D836" s="165" t="e">
        <f>E836/C836</f>
        <v>#DIV/0!</v>
      </c>
      <c r="E836" s="165"/>
      <c r="I836" s="138"/>
      <c r="J836" s="138"/>
      <c r="O836" s="106"/>
    </row>
    <row r="837" spans="1:17" s="78" customFormat="1" x14ac:dyDescent="0.25">
      <c r="A837" s="167">
        <v>2</v>
      </c>
      <c r="B837" s="10" t="s">
        <v>83</v>
      </c>
      <c r="C837" s="167"/>
      <c r="D837" s="165" t="e">
        <f>E837/C837</f>
        <v>#DIV/0!</v>
      </c>
      <c r="E837" s="165"/>
      <c r="F837" s="67"/>
      <c r="G837" s="67"/>
      <c r="H837" s="67"/>
      <c r="I837" s="138"/>
      <c r="J837" s="138"/>
      <c r="K837" s="79"/>
      <c r="O837" s="186"/>
      <c r="P837" s="188"/>
      <c r="Q837" s="188"/>
    </row>
    <row r="838" spans="1:17" x14ac:dyDescent="0.25">
      <c r="A838" s="167">
        <v>3</v>
      </c>
      <c r="B838" s="10" t="s">
        <v>85</v>
      </c>
      <c r="C838" s="167"/>
      <c r="D838" s="165" t="e">
        <f>E838/C838</f>
        <v>#DIV/0!</v>
      </c>
      <c r="E838" s="165"/>
      <c r="I838" s="138"/>
      <c r="J838" s="138"/>
      <c r="O838" s="106"/>
    </row>
    <row r="839" spans="1:17" x14ac:dyDescent="0.25">
      <c r="A839" s="167">
        <v>4</v>
      </c>
      <c r="B839" s="10" t="s">
        <v>86</v>
      </c>
      <c r="C839" s="167"/>
      <c r="D839" s="165" t="e">
        <f>E839/C839</f>
        <v>#DIV/0!</v>
      </c>
      <c r="E839" s="165"/>
      <c r="I839" s="138"/>
      <c r="J839" s="138"/>
      <c r="O839" s="106"/>
    </row>
    <row r="840" spans="1:17" x14ac:dyDescent="0.25">
      <c r="A840" s="144"/>
      <c r="B840" s="145" t="s">
        <v>20</v>
      </c>
      <c r="C840" s="144"/>
      <c r="D840" s="144" t="s">
        <v>21</v>
      </c>
      <c r="E840" s="146">
        <f>E839+E838+E837+E836</f>
        <v>0</v>
      </c>
      <c r="I840" s="135">
        <f>SUM(I836:I839)</f>
        <v>0</v>
      </c>
      <c r="J840" s="135">
        <f>SUM(J836:J839)</f>
        <v>0</v>
      </c>
      <c r="O840" s="106"/>
    </row>
    <row r="841" spans="1:17" x14ac:dyDescent="0.25">
      <c r="A841" s="35"/>
      <c r="B841" s="11"/>
      <c r="C841" s="17"/>
      <c r="D841" s="17"/>
      <c r="E841" s="17"/>
      <c r="F841" s="36"/>
      <c r="O841" s="106"/>
    </row>
    <row r="842" spans="1:17" x14ac:dyDescent="0.25">
      <c r="A842" s="861" t="s">
        <v>158</v>
      </c>
      <c r="B842" s="861"/>
      <c r="C842" s="861"/>
      <c r="D842" s="861"/>
      <c r="E842" s="861"/>
      <c r="F842" s="861"/>
      <c r="G842" s="861"/>
      <c r="H842" s="861"/>
      <c r="I842" s="861"/>
      <c r="J842" s="861"/>
      <c r="O842" s="106"/>
    </row>
    <row r="843" spans="1:17" x14ac:dyDescent="0.25">
      <c r="A843" s="30"/>
      <c r="B843" s="11"/>
      <c r="C843" s="17"/>
      <c r="D843" s="17"/>
      <c r="E843" s="17"/>
      <c r="F843" s="17"/>
      <c r="P843" s="106"/>
    </row>
    <row r="844" spans="1:17" x14ac:dyDescent="0.25">
      <c r="A844" s="30"/>
      <c r="B844" s="11"/>
      <c r="C844" s="17"/>
      <c r="D844" s="17"/>
      <c r="E844" s="17"/>
      <c r="F844" s="17"/>
      <c r="I844" s="850" t="s">
        <v>172</v>
      </c>
      <c r="J844" s="850"/>
      <c r="K844" s="128"/>
    </row>
    <row r="845" spans="1:17" ht="56.25" x14ac:dyDescent="0.25">
      <c r="A845" s="167" t="s">
        <v>24</v>
      </c>
      <c r="B845" s="167" t="s">
        <v>14</v>
      </c>
      <c r="C845" s="167" t="s">
        <v>74</v>
      </c>
      <c r="D845" s="167" t="s">
        <v>117</v>
      </c>
      <c r="F845" s="17"/>
      <c r="I845" s="133" t="s">
        <v>115</v>
      </c>
      <c r="J845" s="133" t="s">
        <v>173</v>
      </c>
      <c r="P845" s="106"/>
    </row>
    <row r="846" spans="1:17" x14ac:dyDescent="0.25">
      <c r="A846" s="113">
        <v>1</v>
      </c>
      <c r="B846" s="113">
        <v>2</v>
      </c>
      <c r="C846" s="113">
        <v>3</v>
      </c>
      <c r="D846" s="113">
        <v>4</v>
      </c>
      <c r="E846" s="78"/>
      <c r="F846" s="1"/>
      <c r="G846" s="78"/>
      <c r="H846" s="78"/>
      <c r="I846" s="135"/>
      <c r="J846" s="135"/>
      <c r="P846" s="106"/>
    </row>
    <row r="847" spans="1:17" x14ac:dyDescent="0.25">
      <c r="A847" s="167"/>
      <c r="B847" s="15"/>
      <c r="C847" s="13"/>
      <c r="D847" s="165"/>
      <c r="F847" s="17"/>
      <c r="I847" s="138"/>
      <c r="J847" s="138"/>
      <c r="P847" s="106"/>
    </row>
    <row r="848" spans="1:17" s="78" customFormat="1" x14ac:dyDescent="0.25">
      <c r="A848" s="167"/>
      <c r="B848" s="15"/>
      <c r="C848" s="13"/>
      <c r="D848" s="165"/>
      <c r="E848" s="67"/>
      <c r="F848" s="36"/>
      <c r="G848" s="67"/>
      <c r="H848" s="67"/>
      <c r="I848" s="138"/>
      <c r="J848" s="138"/>
      <c r="K848" s="79"/>
      <c r="O848" s="188"/>
      <c r="P848" s="186"/>
      <c r="Q848" s="188"/>
    </row>
    <row r="849" spans="1:17" x14ac:dyDescent="0.25">
      <c r="A849" s="167"/>
      <c r="B849" s="15"/>
      <c r="C849" s="13"/>
      <c r="D849" s="165"/>
      <c r="F849" s="17"/>
      <c r="I849" s="138"/>
      <c r="J849" s="138"/>
      <c r="P849" s="106"/>
      <c r="Q849" s="195"/>
    </row>
    <row r="850" spans="1:17" x14ac:dyDescent="0.25">
      <c r="A850" s="167"/>
      <c r="B850" s="15"/>
      <c r="C850" s="13"/>
      <c r="D850" s="165"/>
      <c r="F850" s="17"/>
      <c r="I850" s="138"/>
      <c r="J850" s="138"/>
      <c r="P850" s="106"/>
      <c r="Q850" s="195"/>
    </row>
    <row r="851" spans="1:17" x14ac:dyDescent="0.25">
      <c r="A851" s="144"/>
      <c r="B851" s="145" t="s">
        <v>20</v>
      </c>
      <c r="C851" s="144" t="s">
        <v>21</v>
      </c>
      <c r="D851" s="146">
        <f>SUM(D847:D850)</f>
        <v>0</v>
      </c>
      <c r="F851" s="17"/>
      <c r="I851" s="135">
        <f>SUM(I847:I850)</f>
        <v>0</v>
      </c>
      <c r="J851" s="135">
        <f>SUM(J847:J850)</f>
        <v>0</v>
      </c>
      <c r="P851" s="106"/>
      <c r="Q851" s="195"/>
    </row>
    <row r="852" spans="1:17" x14ac:dyDescent="0.25">
      <c r="A852" s="35"/>
      <c r="B852" s="11"/>
      <c r="C852" s="17"/>
      <c r="D852" s="17"/>
      <c r="E852" s="17"/>
      <c r="F852" s="36"/>
      <c r="P852" s="106"/>
      <c r="Q852" s="195"/>
    </row>
    <row r="853" spans="1:17" x14ac:dyDescent="0.25">
      <c r="A853" s="863" t="s">
        <v>180</v>
      </c>
      <c r="B853" s="863"/>
      <c r="C853" s="863"/>
      <c r="D853" s="863"/>
      <c r="E853" s="863"/>
      <c r="F853" s="863"/>
      <c r="G853" s="863"/>
      <c r="H853" s="863"/>
      <c r="I853" s="863"/>
      <c r="J853" s="863"/>
      <c r="P853" s="106"/>
    </row>
    <row r="854" spans="1:17" x14ac:dyDescent="0.25">
      <c r="A854" s="35"/>
      <c r="B854" s="11"/>
      <c r="C854" s="17"/>
      <c r="D854" s="17"/>
      <c r="E854" s="17"/>
      <c r="F854" s="36"/>
      <c r="P854" s="106"/>
    </row>
    <row r="855" spans="1:17" x14ac:dyDescent="0.25">
      <c r="A855" s="860" t="s">
        <v>118</v>
      </c>
      <c r="B855" s="860"/>
      <c r="C855" s="860"/>
      <c r="D855" s="860"/>
      <c r="E855" s="860"/>
      <c r="F855" s="860"/>
      <c r="G855" s="860"/>
      <c r="H855" s="860"/>
      <c r="I855" s="860"/>
      <c r="J855" s="860"/>
      <c r="K855" s="123"/>
    </row>
    <row r="856" spans="1:17" x14ac:dyDescent="0.25">
      <c r="A856" s="55"/>
      <c r="B856" s="55"/>
      <c r="C856" s="55"/>
      <c r="D856" s="55"/>
      <c r="E856" s="55"/>
      <c r="F856" s="17"/>
      <c r="I856" s="850" t="s">
        <v>172</v>
      </c>
      <c r="J856" s="850"/>
      <c r="P856" s="106"/>
    </row>
    <row r="857" spans="1:17" ht="56.25" x14ac:dyDescent="0.25">
      <c r="A857" s="167" t="s">
        <v>24</v>
      </c>
      <c r="B857" s="167" t="s">
        <v>14</v>
      </c>
      <c r="C857" s="167" t="s">
        <v>74</v>
      </c>
      <c r="D857" s="167" t="s">
        <v>117</v>
      </c>
      <c r="E857" s="68"/>
      <c r="F857" s="37"/>
      <c r="G857" s="4"/>
      <c r="H857" s="37"/>
      <c r="I857" s="133" t="s">
        <v>115</v>
      </c>
      <c r="J857" s="133" t="s">
        <v>173</v>
      </c>
      <c r="K857" s="128"/>
      <c r="P857" s="106"/>
    </row>
    <row r="858" spans="1:17" x14ac:dyDescent="0.25">
      <c r="A858" s="113">
        <v>1</v>
      </c>
      <c r="B858" s="113">
        <v>2</v>
      </c>
      <c r="C858" s="113">
        <v>3</v>
      </c>
      <c r="D858" s="113">
        <v>4</v>
      </c>
      <c r="E858" s="79"/>
      <c r="F858" s="107"/>
      <c r="G858" s="108"/>
      <c r="H858" s="109"/>
      <c r="I858" s="141"/>
      <c r="J858" s="141"/>
      <c r="P858" s="106"/>
    </row>
    <row r="859" spans="1:17" s="68" customFormat="1" x14ac:dyDescent="0.25">
      <c r="A859" s="167">
        <v>1</v>
      </c>
      <c r="B859" s="10"/>
      <c r="C859" s="13"/>
      <c r="D859" s="165"/>
      <c r="F859" s="37"/>
      <c r="G859" s="4"/>
      <c r="H859" s="21"/>
      <c r="I859" s="142"/>
      <c r="J859" s="142"/>
      <c r="O859" s="121"/>
      <c r="P859" s="88"/>
      <c r="Q859" s="121"/>
    </row>
    <row r="860" spans="1:17" s="79" customFormat="1" x14ac:dyDescent="0.25">
      <c r="A860" s="144"/>
      <c r="B860" s="145" t="s">
        <v>20</v>
      </c>
      <c r="C860" s="144" t="s">
        <v>21</v>
      </c>
      <c r="D860" s="146">
        <f>SUM(D859:D859)</f>
        <v>0</v>
      </c>
      <c r="E860" s="68"/>
      <c r="F860" s="37"/>
      <c r="G860" s="4"/>
      <c r="H860" s="21"/>
      <c r="I860" s="135">
        <f>SUM(I859)</f>
        <v>0</v>
      </c>
      <c r="J860" s="135">
        <f>SUM(J859)</f>
        <v>0</v>
      </c>
      <c r="O860" s="193"/>
      <c r="P860" s="198"/>
      <c r="Q860" s="193"/>
    </row>
    <row r="861" spans="1:17" s="68" customFormat="1" x14ac:dyDescent="0.25">
      <c r="A861" s="37"/>
      <c r="B861" s="37"/>
      <c r="C861" s="37"/>
      <c r="D861" s="37"/>
      <c r="E861" s="37"/>
      <c r="F861" s="37"/>
      <c r="G861" s="4"/>
      <c r="H861" s="21"/>
      <c r="I861" s="4"/>
      <c r="J861" s="4"/>
      <c r="O861" s="121"/>
      <c r="P861" s="88"/>
      <c r="Q861" s="199"/>
    </row>
    <row r="862" spans="1:17" s="68" customFormat="1" x14ac:dyDescent="0.25">
      <c r="A862" s="861" t="s">
        <v>152</v>
      </c>
      <c r="B862" s="861"/>
      <c r="C862" s="861"/>
      <c r="D862" s="861"/>
      <c r="E862" s="861"/>
      <c r="F862" s="861"/>
      <c r="G862" s="861"/>
      <c r="H862" s="861"/>
      <c r="I862" s="861"/>
      <c r="J862" s="861"/>
      <c r="O862" s="121"/>
      <c r="P862" s="88"/>
      <c r="Q862" s="121"/>
    </row>
    <row r="863" spans="1:17" s="68" customFormat="1" x14ac:dyDescent="0.25">
      <c r="A863" s="862"/>
      <c r="B863" s="862"/>
      <c r="C863" s="862"/>
      <c r="D863" s="862"/>
      <c r="E863" s="862"/>
      <c r="F863" s="862"/>
      <c r="G863" s="67"/>
      <c r="H863" s="67"/>
      <c r="I863" s="850" t="s">
        <v>172</v>
      </c>
      <c r="J863" s="850"/>
      <c r="O863" s="121"/>
      <c r="P863" s="88"/>
      <c r="Q863" s="121"/>
    </row>
    <row r="864" spans="1:17" s="68" customFormat="1" ht="56.25" x14ac:dyDescent="0.25">
      <c r="A864" s="167" t="s">
        <v>24</v>
      </c>
      <c r="B864" s="167" t="s">
        <v>14</v>
      </c>
      <c r="C864" s="167" t="s">
        <v>78</v>
      </c>
      <c r="D864" s="167" t="s">
        <v>27</v>
      </c>
      <c r="E864" s="167" t="s">
        <v>79</v>
      </c>
      <c r="F864" s="167" t="s">
        <v>7</v>
      </c>
      <c r="H864" s="67"/>
      <c r="I864" s="133" t="s">
        <v>115</v>
      </c>
      <c r="J864" s="133" t="s">
        <v>173</v>
      </c>
      <c r="M864" s="76"/>
      <c r="O864" s="121"/>
      <c r="P864" s="88"/>
      <c r="Q864" s="121"/>
    </row>
    <row r="865" spans="1:17" s="68" customFormat="1" x14ac:dyDescent="0.25">
      <c r="A865" s="113">
        <v>1</v>
      </c>
      <c r="B865" s="113">
        <v>2</v>
      </c>
      <c r="C865" s="113">
        <v>3</v>
      </c>
      <c r="D865" s="113">
        <v>4</v>
      </c>
      <c r="E865" s="113">
        <v>5</v>
      </c>
      <c r="F865" s="113">
        <v>6</v>
      </c>
      <c r="G865" s="79"/>
      <c r="H865" s="78"/>
      <c r="I865" s="130"/>
      <c r="J865" s="130"/>
      <c r="O865" s="121"/>
      <c r="P865" s="88"/>
      <c r="Q865" s="121"/>
    </row>
    <row r="866" spans="1:17" s="68" customFormat="1" x14ac:dyDescent="0.25">
      <c r="A866" s="167">
        <v>1</v>
      </c>
      <c r="B866" s="10" t="s">
        <v>175</v>
      </c>
      <c r="C866" s="167"/>
      <c r="D866" s="167"/>
      <c r="E866" s="165" t="e">
        <f>F866/D866</f>
        <v>#DIV/0!</v>
      </c>
      <c r="F866" s="165"/>
      <c r="H866" s="67"/>
      <c r="I866" s="142"/>
      <c r="J866" s="142"/>
      <c r="O866" s="121"/>
      <c r="P866" s="88"/>
      <c r="Q866" s="121"/>
    </row>
    <row r="867" spans="1:17" s="79" customFormat="1" x14ac:dyDescent="0.25">
      <c r="A867" s="144"/>
      <c r="B867" s="145" t="s">
        <v>20</v>
      </c>
      <c r="C867" s="144" t="s">
        <v>21</v>
      </c>
      <c r="D867" s="144" t="s">
        <v>21</v>
      </c>
      <c r="E867" s="144" t="s">
        <v>21</v>
      </c>
      <c r="F867" s="146">
        <f>F866</f>
        <v>0</v>
      </c>
      <c r="G867" s="67"/>
      <c r="H867" s="67"/>
      <c r="I867" s="135">
        <f>SUM(I866)</f>
        <v>0</v>
      </c>
      <c r="J867" s="135">
        <f>SUM(J866)</f>
        <v>0</v>
      </c>
      <c r="O867" s="193"/>
      <c r="P867" s="198"/>
      <c r="Q867" s="193"/>
    </row>
    <row r="868" spans="1:17" s="68" customFormat="1" x14ac:dyDescent="0.25">
      <c r="A868" s="35"/>
      <c r="B868" s="11"/>
      <c r="C868" s="17"/>
      <c r="D868" s="17"/>
      <c r="E868" s="17"/>
      <c r="F868" s="36"/>
      <c r="G868" s="67"/>
      <c r="H868" s="67"/>
      <c r="I868" s="67"/>
      <c r="J868" s="67"/>
      <c r="O868" s="121"/>
      <c r="P868" s="88"/>
      <c r="Q868" s="121"/>
    </row>
    <row r="869" spans="1:17" x14ac:dyDescent="0.25">
      <c r="A869" s="35"/>
      <c r="B869" s="48" t="s">
        <v>100</v>
      </c>
      <c r="C869" s="164">
        <f>C870+C871+C872</f>
        <v>0</v>
      </c>
      <c r="D869" s="194"/>
      <c r="P869" s="106"/>
    </row>
    <row r="870" spans="1:17" x14ac:dyDescent="0.25">
      <c r="A870" s="35"/>
      <c r="B870" s="49" t="s">
        <v>2</v>
      </c>
      <c r="C870" s="164">
        <f>F867+D860+D851+E840+F830+F820+F810+F800+F790+F780+E770+D760+D749+E738+F728+F717+F709+F694+D685+D676+E667+E655+E646+C634+C623+C612+C601+C588+E575+E560+E549+D538+E522+F513+F506+F488+E474+J466-C871-C872</f>
        <v>0</v>
      </c>
      <c r="D870" s="195"/>
      <c r="P870" s="106"/>
    </row>
    <row r="871" spans="1:17" x14ac:dyDescent="0.25">
      <c r="A871" s="17"/>
      <c r="B871" s="11" t="s">
        <v>13</v>
      </c>
      <c r="C871" s="164">
        <f>I867+I860+I851+I840+I830+I820+I810+I790+I800+I780+I770+I760+I749+I738+I728+I717+I709+I694+I685+I676+I667+I655+I646+I634+I623+I612+I601+I588+I575+I560+I549+I538+I522+I513+I506+I488+I474</f>
        <v>0</v>
      </c>
      <c r="D871" s="195"/>
      <c r="L871" s="38"/>
      <c r="M871" s="11"/>
      <c r="N871" s="75"/>
      <c r="P871" s="106"/>
    </row>
    <row r="872" spans="1:17" x14ac:dyDescent="0.25">
      <c r="A872" s="17"/>
      <c r="B872" s="11" t="s">
        <v>106</v>
      </c>
      <c r="C872" s="164">
        <f>J867+J860+J851+J840+J830+J820+J810+J800+J790+J780+J770+J760+J749+J738+J728+J717+J709+J694+J685+J676+J667+J655+J646+J634+J623+J612+J601+J588+J575+J560+J549+J538+J522+J513+J506+J488+J474</f>
        <v>0</v>
      </c>
      <c r="D872" s="195"/>
    </row>
    <row r="873" spans="1:17" x14ac:dyDescent="0.25">
      <c r="A873" s="17"/>
      <c r="B873" s="11"/>
      <c r="C873" s="17"/>
      <c r="D873" s="17"/>
      <c r="E873" s="17"/>
      <c r="F873" s="17"/>
    </row>
    <row r="874" spans="1:17" x14ac:dyDescent="0.25">
      <c r="A874" s="17"/>
      <c r="B874" s="175" t="s">
        <v>195</v>
      </c>
      <c r="C874" s="201">
        <f>F867+D860+D851+E840+F830+F820+F810+F800+F790+F780+E770+D760+D749+E738+F728+F717+F709+F694+D685+D676+E667</f>
        <v>0</v>
      </c>
      <c r="D874" s="17"/>
      <c r="E874" s="17"/>
      <c r="F874" s="17"/>
    </row>
    <row r="875" spans="1:17" ht="69.75" x14ac:dyDescent="0.25">
      <c r="A875" s="17"/>
      <c r="B875" s="200" t="s">
        <v>196</v>
      </c>
      <c r="C875" s="202"/>
      <c r="D875" s="17"/>
      <c r="E875" s="17"/>
      <c r="F875" s="17"/>
    </row>
    <row r="876" spans="1:17" ht="45" x14ac:dyDescent="0.25">
      <c r="A876" s="17"/>
      <c r="B876" s="175" t="s">
        <v>197</v>
      </c>
      <c r="C876" s="201">
        <f>C874-C875</f>
        <v>0</v>
      </c>
      <c r="D876" s="17"/>
      <c r="E876" s="17"/>
      <c r="F876" s="17"/>
    </row>
    <row r="877" spans="1:17" x14ac:dyDescent="0.25">
      <c r="A877" s="17"/>
      <c r="B877" s="11"/>
      <c r="C877" s="17"/>
      <c r="D877" s="17"/>
      <c r="E877" s="17"/>
      <c r="F877" s="17"/>
    </row>
    <row r="878" spans="1:17" x14ac:dyDescent="0.25">
      <c r="A878" s="17"/>
      <c r="B878" s="11"/>
      <c r="C878" s="17"/>
      <c r="D878" s="17"/>
      <c r="E878" s="17"/>
      <c r="F878" s="17"/>
    </row>
    <row r="879" spans="1:17" x14ac:dyDescent="0.25">
      <c r="A879" s="17"/>
      <c r="B879" s="11"/>
      <c r="C879" s="17"/>
      <c r="D879" s="17"/>
      <c r="E879" s="17"/>
      <c r="F879" s="17"/>
    </row>
    <row r="880" spans="1:17" x14ac:dyDescent="0.25">
      <c r="A880" s="17"/>
      <c r="B880" s="11"/>
      <c r="C880" s="17"/>
      <c r="D880" s="17"/>
      <c r="E880" s="17"/>
      <c r="F880" s="17"/>
    </row>
    <row r="881" spans="1:17" x14ac:dyDescent="0.25">
      <c r="A881" s="858" t="s">
        <v>9</v>
      </c>
      <c r="B881" s="858"/>
      <c r="C881" s="39"/>
      <c r="D881" s="928" t="e">
        <f>#REF!</f>
        <v>#REF!</v>
      </c>
      <c r="E881" s="928"/>
      <c r="F881" s="17"/>
      <c r="G881" s="17"/>
      <c r="H881" s="17"/>
      <c r="I881" s="17"/>
      <c r="J881" s="17"/>
    </row>
    <row r="882" spans="1:17" x14ac:dyDescent="0.25">
      <c r="A882" s="17"/>
      <c r="B882" s="40"/>
      <c r="C882" s="161" t="s">
        <v>10</v>
      </c>
      <c r="D882" s="929" t="s">
        <v>3</v>
      </c>
      <c r="E882" s="929"/>
      <c r="F882" s="17"/>
      <c r="G882" s="17"/>
      <c r="H882" s="17"/>
      <c r="I882" s="17"/>
      <c r="J882" s="17"/>
    </row>
    <row r="883" spans="1:17" s="17" customFormat="1" x14ac:dyDescent="0.25">
      <c r="A883" s="927"/>
      <c r="B883" s="927"/>
      <c r="C883" s="41"/>
      <c r="D883" s="162"/>
      <c r="E883" s="42"/>
      <c r="L883" s="111"/>
      <c r="O883" s="20"/>
      <c r="P883" s="20"/>
      <c r="Q883" s="20"/>
    </row>
    <row r="884" spans="1:17" s="17" customFormat="1" x14ac:dyDescent="0.25">
      <c r="A884" s="927"/>
      <c r="B884" s="927"/>
      <c r="C884" s="41"/>
      <c r="D884" s="910"/>
      <c r="E884" s="910"/>
      <c r="L884" s="111"/>
      <c r="O884" s="20"/>
      <c r="P884" s="20"/>
      <c r="Q884" s="20"/>
    </row>
    <row r="885" spans="1:17" s="17" customFormat="1" x14ac:dyDescent="0.25">
      <c r="A885" s="20"/>
      <c r="B885" s="43"/>
      <c r="C885" s="9"/>
      <c r="D885" s="910"/>
      <c r="E885" s="910"/>
      <c r="L885" s="111"/>
      <c r="O885" s="20"/>
      <c r="P885" s="20"/>
      <c r="Q885" s="20"/>
    </row>
    <row r="886" spans="1:17" s="17" customFormat="1" x14ac:dyDescent="0.25">
      <c r="B886" s="40"/>
      <c r="C886" s="44"/>
      <c r="D886" s="45"/>
      <c r="E886" s="46"/>
      <c r="L886" s="111"/>
      <c r="O886" s="20"/>
      <c r="P886" s="20"/>
      <c r="Q886" s="20"/>
    </row>
    <row r="887" spans="1:17" s="17" customFormat="1" x14ac:dyDescent="0.25">
      <c r="A887" s="858" t="s">
        <v>11</v>
      </c>
      <c r="B887" s="858"/>
      <c r="C887" s="47"/>
      <c r="D887" s="928" t="e">
        <f>#REF!</f>
        <v>#REF!</v>
      </c>
      <c r="E887" s="928"/>
      <c r="L887" s="111"/>
      <c r="O887" s="20"/>
      <c r="P887" s="20"/>
      <c r="Q887" s="20"/>
    </row>
    <row r="888" spans="1:17" s="17" customFormat="1" x14ac:dyDescent="0.25">
      <c r="B888" s="40"/>
      <c r="C888" s="161" t="s">
        <v>10</v>
      </c>
      <c r="D888" s="857" t="s">
        <v>3</v>
      </c>
      <c r="E888" s="857"/>
      <c r="L888" s="111"/>
      <c r="O888" s="20"/>
      <c r="P888" s="20"/>
      <c r="Q888" s="20"/>
    </row>
    <row r="889" spans="1:17" x14ac:dyDescent="0.25">
      <c r="A889" s="851" t="str">
        <f>'130РПл'!A1:J1</f>
        <v>Муниципальное бюджетное общеобразовательное учреждение "Кингисеппская средняя общеобразовательная школа № 4"</v>
      </c>
      <c r="B889" s="851"/>
      <c r="C889" s="851"/>
      <c r="D889" s="851"/>
      <c r="E889" s="851"/>
      <c r="F889" s="851"/>
      <c r="G889" s="851"/>
      <c r="H889" s="851"/>
      <c r="I889" s="851"/>
      <c r="J889" s="851"/>
      <c r="K889" s="116"/>
    </row>
    <row r="891" spans="1:17" x14ac:dyDescent="0.25">
      <c r="A891" s="852" t="s">
        <v>77</v>
      </c>
      <c r="B891" s="852"/>
      <c r="C891" s="852"/>
      <c r="D891" s="852"/>
      <c r="E891" s="852"/>
      <c r="F891" s="852"/>
      <c r="G891" s="852"/>
      <c r="H891" s="852"/>
      <c r="I891" s="852"/>
      <c r="J891" s="852"/>
      <c r="K891" s="117"/>
    </row>
    <row r="893" spans="1:17" x14ac:dyDescent="0.25">
      <c r="A893" s="111"/>
      <c r="B893" s="111"/>
      <c r="C893" s="111"/>
      <c r="D893" s="111"/>
      <c r="E893" s="111"/>
      <c r="F893" s="111"/>
      <c r="G893" s="69" t="s">
        <v>104</v>
      </c>
      <c r="H893" s="2"/>
      <c r="I893" s="70"/>
      <c r="J893" s="2"/>
      <c r="K893" s="118"/>
    </row>
    <row r="894" spans="1:17" x14ac:dyDescent="0.25">
      <c r="B894" s="17"/>
    </row>
    <row r="895" spans="1:17" ht="23.25" customHeight="1" x14ac:dyDescent="0.25">
      <c r="A895" s="853" t="s">
        <v>95</v>
      </c>
      <c r="B895" s="853"/>
      <c r="C895" s="854" t="s">
        <v>176</v>
      </c>
      <c r="D895" s="855"/>
      <c r="E895" s="855"/>
      <c r="F895" s="855"/>
      <c r="G895" s="855"/>
      <c r="H895" s="855"/>
      <c r="I895" s="855"/>
      <c r="J895" s="856"/>
      <c r="K895" s="72"/>
    </row>
    <row r="896" spans="1:17" x14ac:dyDescent="0.25">
      <c r="A896" s="20"/>
      <c r="B896" s="20"/>
      <c r="C896" s="66"/>
      <c r="D896" s="66"/>
      <c r="E896" s="66"/>
      <c r="F896" s="66"/>
      <c r="G896" s="66"/>
      <c r="H896" s="66"/>
      <c r="I896" s="66"/>
      <c r="J896" s="66"/>
      <c r="K896" s="72"/>
    </row>
    <row r="898" spans="1:17" ht="55.5" customHeight="1" x14ac:dyDescent="0.25">
      <c r="A898" s="881" t="s">
        <v>307</v>
      </c>
      <c r="B898" s="881"/>
      <c r="C898" s="881"/>
      <c r="D898" s="881"/>
      <c r="E898" s="881"/>
      <c r="F898" s="881"/>
      <c r="G898" s="881"/>
      <c r="H898" s="881"/>
      <c r="I898" s="881"/>
      <c r="J898" s="881"/>
    </row>
    <row r="899" spans="1:17" x14ac:dyDescent="0.2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7" x14ac:dyDescent="0.25">
      <c r="A900" s="880" t="s">
        <v>191</v>
      </c>
      <c r="B900" s="880"/>
      <c r="C900" s="880"/>
      <c r="D900" s="880"/>
      <c r="E900" s="880"/>
      <c r="F900" s="880"/>
      <c r="G900" s="880"/>
      <c r="H900" s="880"/>
      <c r="I900" s="880"/>
      <c r="J900" s="880"/>
      <c r="K900" s="123"/>
    </row>
    <row r="901" spans="1:17" x14ac:dyDescent="0.25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0"/>
    </row>
    <row r="902" spans="1:17" x14ac:dyDescent="0.25">
      <c r="A902" s="882" t="s">
        <v>120</v>
      </c>
      <c r="B902" s="882"/>
      <c r="C902" s="882"/>
      <c r="D902" s="882"/>
      <c r="E902" s="882"/>
      <c r="F902" s="882"/>
      <c r="G902" s="882"/>
      <c r="H902" s="882"/>
      <c r="I902" s="882"/>
      <c r="J902" s="882"/>
      <c r="K902" s="125"/>
    </row>
    <row r="903" spans="1:17" x14ac:dyDescent="0.25">
      <c r="B903" s="111"/>
      <c r="C903" s="111"/>
      <c r="D903" s="111"/>
      <c r="E903" s="111"/>
      <c r="F903" s="111"/>
      <c r="G903" s="111"/>
      <c r="H903" s="111"/>
      <c r="I903" s="111"/>
      <c r="J903" s="111"/>
      <c r="K903" s="176"/>
    </row>
    <row r="904" spans="1:17" x14ac:dyDescent="0.25">
      <c r="B904" s="11"/>
      <c r="C904" s="11"/>
      <c r="D904" s="20"/>
      <c r="E904" s="20"/>
      <c r="F904" s="20"/>
      <c r="G904" s="20"/>
      <c r="H904" s="20"/>
      <c r="I904" s="20"/>
      <c r="J904" s="20"/>
      <c r="K904" s="119"/>
    </row>
    <row r="905" spans="1:17" x14ac:dyDescent="0.25">
      <c r="A905" s="875" t="s">
        <v>24</v>
      </c>
      <c r="B905" s="875" t="s">
        <v>22</v>
      </c>
      <c r="C905" s="875" t="s">
        <v>23</v>
      </c>
      <c r="D905" s="877" t="s">
        <v>16</v>
      </c>
      <c r="E905" s="878"/>
      <c r="F905" s="878"/>
      <c r="G905" s="879"/>
      <c r="H905" s="884" t="s">
        <v>17</v>
      </c>
      <c r="I905" s="884" t="s">
        <v>25</v>
      </c>
      <c r="J905" s="874" t="s">
        <v>168</v>
      </c>
      <c r="K905" s="18"/>
    </row>
    <row r="906" spans="1:17" x14ac:dyDescent="0.25">
      <c r="A906" s="883"/>
      <c r="B906" s="883"/>
      <c r="C906" s="883"/>
      <c r="D906" s="875" t="s">
        <v>6</v>
      </c>
      <c r="E906" s="877" t="s">
        <v>1</v>
      </c>
      <c r="F906" s="878"/>
      <c r="G906" s="879"/>
      <c r="H906" s="885"/>
      <c r="I906" s="885"/>
      <c r="J906" s="874"/>
      <c r="K906" s="21"/>
    </row>
    <row r="907" spans="1:17" ht="93" x14ac:dyDescent="0.25">
      <c r="A907" s="876"/>
      <c r="B907" s="876"/>
      <c r="C907" s="876"/>
      <c r="D907" s="876"/>
      <c r="E907" s="167" t="s">
        <v>18</v>
      </c>
      <c r="F907" s="167" t="s">
        <v>26</v>
      </c>
      <c r="G907" s="167" t="s">
        <v>19</v>
      </c>
      <c r="H907" s="886"/>
      <c r="I907" s="886"/>
      <c r="J907" s="874"/>
      <c r="K907" s="180"/>
    </row>
    <row r="908" spans="1:17" x14ac:dyDescent="0.25">
      <c r="A908" s="113">
        <v>1</v>
      </c>
      <c r="B908" s="113">
        <v>2</v>
      </c>
      <c r="C908" s="113">
        <v>3</v>
      </c>
      <c r="D908" s="113">
        <v>4</v>
      </c>
      <c r="E908" s="113">
        <v>5</v>
      </c>
      <c r="F908" s="113">
        <v>6</v>
      </c>
      <c r="G908" s="113">
        <v>7</v>
      </c>
      <c r="H908" s="113">
        <v>8</v>
      </c>
      <c r="I908" s="113">
        <v>9</v>
      </c>
      <c r="J908" s="113">
        <v>10</v>
      </c>
      <c r="K908" s="180"/>
    </row>
    <row r="909" spans="1:17" x14ac:dyDescent="0.25">
      <c r="A909" s="167" t="s">
        <v>89</v>
      </c>
      <c r="B909" s="10"/>
      <c r="C909" s="165"/>
      <c r="D909" s="165">
        <f>F909+G909+E909</f>
        <v>0</v>
      </c>
      <c r="E909" s="165"/>
      <c r="F909" s="165"/>
      <c r="G909" s="165">
        <f>ROUND((J909-K909)/12,2)</f>
        <v>0</v>
      </c>
      <c r="H909" s="165">
        <v>0</v>
      </c>
      <c r="I909" s="165"/>
      <c r="J909" s="5"/>
      <c r="K909" s="183">
        <f>ROUND((E909+F909)*12,2)</f>
        <v>0</v>
      </c>
      <c r="M909" s="75"/>
      <c r="N909" s="181"/>
      <c r="O909" s="185"/>
    </row>
    <row r="910" spans="1:17" s="78" customFormat="1" x14ac:dyDescent="0.25">
      <c r="A910" s="144"/>
      <c r="B910" s="145" t="s">
        <v>20</v>
      </c>
      <c r="C910" s="146">
        <f>SUM(C909:C909)</f>
        <v>0</v>
      </c>
      <c r="D910" s="146">
        <f>SUM(D909:D909)</f>
        <v>0</v>
      </c>
      <c r="E910" s="144" t="s">
        <v>21</v>
      </c>
      <c r="F910" s="144" t="s">
        <v>21</v>
      </c>
      <c r="G910" s="144" t="s">
        <v>21</v>
      </c>
      <c r="H910" s="144" t="s">
        <v>21</v>
      </c>
      <c r="I910" s="144" t="s">
        <v>21</v>
      </c>
      <c r="J910" s="146">
        <f>SUM(J909:J909)</f>
        <v>0</v>
      </c>
      <c r="K910" s="182"/>
      <c r="M910" s="75"/>
      <c r="N910" s="181"/>
      <c r="O910" s="185"/>
      <c r="P910" s="184"/>
      <c r="Q910" s="188"/>
    </row>
    <row r="911" spans="1:17" x14ac:dyDescent="0.25">
      <c r="K911" s="114"/>
    </row>
    <row r="912" spans="1:17" x14ac:dyDescent="0.25">
      <c r="A912" s="868" t="s">
        <v>124</v>
      </c>
      <c r="B912" s="868"/>
      <c r="C912" s="868"/>
      <c r="D912" s="868"/>
      <c r="E912" s="868"/>
      <c r="F912" s="868"/>
      <c r="G912" s="868"/>
      <c r="H912" s="868"/>
      <c r="I912" s="868"/>
      <c r="J912" s="868"/>
      <c r="K912" s="115"/>
    </row>
    <row r="913" spans="1:17" x14ac:dyDescent="0.25">
      <c r="A913" s="174"/>
      <c r="B913" s="174"/>
      <c r="C913" s="174"/>
      <c r="D913" s="174"/>
      <c r="E913" s="174"/>
      <c r="F913" s="174"/>
      <c r="G913" s="174"/>
      <c r="H913" s="174"/>
      <c r="I913" s="850" t="s">
        <v>172</v>
      </c>
      <c r="J913" s="850"/>
    </row>
    <row r="914" spans="1:17" ht="56.25" x14ac:dyDescent="0.25">
      <c r="A914" s="14" t="s">
        <v>24</v>
      </c>
      <c r="B914" s="14" t="s">
        <v>14</v>
      </c>
      <c r="C914" s="167" t="s">
        <v>132</v>
      </c>
      <c r="D914" s="167" t="s">
        <v>133</v>
      </c>
      <c r="E914" s="167" t="s">
        <v>134</v>
      </c>
      <c r="G914" s="174"/>
      <c r="H914" s="174"/>
      <c r="I914" s="133" t="s">
        <v>115</v>
      </c>
      <c r="J914" s="133" t="s">
        <v>173</v>
      </c>
      <c r="K914" s="120"/>
    </row>
    <row r="915" spans="1:17" x14ac:dyDescent="0.25">
      <c r="A915" s="91">
        <v>1</v>
      </c>
      <c r="B915" s="91">
        <v>2</v>
      </c>
      <c r="C915" s="113">
        <v>3</v>
      </c>
      <c r="D915" s="113">
        <v>4</v>
      </c>
      <c r="E915" s="113">
        <v>5</v>
      </c>
      <c r="G915" s="174"/>
      <c r="H915" s="174"/>
      <c r="I915" s="134"/>
      <c r="J915" s="133"/>
    </row>
    <row r="916" spans="1:17" ht="139.5" x14ac:dyDescent="0.25">
      <c r="A916" s="84">
        <v>1</v>
      </c>
      <c r="B916" s="90" t="s">
        <v>123</v>
      </c>
      <c r="C916" s="165"/>
      <c r="D916" s="77">
        <v>12</v>
      </c>
      <c r="E916" s="85"/>
      <c r="G916" s="86"/>
      <c r="H916" s="87"/>
      <c r="I916" s="138"/>
      <c r="J916" s="138"/>
    </row>
    <row r="917" spans="1:17" x14ac:dyDescent="0.25">
      <c r="A917" s="84">
        <v>2</v>
      </c>
      <c r="B917" s="90" t="s">
        <v>160</v>
      </c>
      <c r="C917" s="165"/>
      <c r="D917" s="77"/>
      <c r="E917" s="85"/>
      <c r="G917" s="86"/>
      <c r="H917" s="87"/>
      <c r="I917" s="138"/>
      <c r="J917" s="138"/>
    </row>
    <row r="918" spans="1:17" x14ac:dyDescent="0.25">
      <c r="A918" s="147"/>
      <c r="B918" s="145" t="s">
        <v>20</v>
      </c>
      <c r="C918" s="148"/>
      <c r="D918" s="149"/>
      <c r="E918" s="146">
        <f>E917+E916</f>
        <v>0</v>
      </c>
      <c r="G918" s="174"/>
      <c r="H918" s="174"/>
      <c r="I918" s="135">
        <f>SUM(I916:I917)</f>
        <v>0</v>
      </c>
      <c r="J918" s="135">
        <f>SUM(J916:J917)</f>
        <v>0</v>
      </c>
    </row>
    <row r="920" spans="1:17" x14ac:dyDescent="0.25">
      <c r="A920" s="880" t="s">
        <v>190</v>
      </c>
      <c r="B920" s="880"/>
      <c r="C920" s="880"/>
      <c r="D920" s="880"/>
      <c r="E920" s="880"/>
      <c r="F920" s="880"/>
      <c r="G920" s="880"/>
      <c r="H920" s="880"/>
      <c r="I920" s="880"/>
      <c r="J920" s="880"/>
    </row>
    <row r="921" spans="1:17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</row>
    <row r="922" spans="1:17" x14ac:dyDescent="0.25">
      <c r="A922" s="865" t="s">
        <v>121</v>
      </c>
      <c r="B922" s="865"/>
      <c r="C922" s="865"/>
      <c r="D922" s="865"/>
      <c r="E922" s="865"/>
      <c r="F922" s="865"/>
      <c r="G922" s="865"/>
      <c r="H922" s="865"/>
      <c r="I922" s="865"/>
      <c r="J922" s="865"/>
      <c r="K922" s="125"/>
    </row>
    <row r="923" spans="1:17" x14ac:dyDescent="0.25">
      <c r="A923" s="163"/>
      <c r="B923" s="24"/>
      <c r="C923" s="163"/>
      <c r="D923" s="163"/>
      <c r="E923" s="163"/>
      <c r="F923" s="163"/>
      <c r="I923" s="850" t="s">
        <v>172</v>
      </c>
      <c r="J923" s="850"/>
      <c r="K923" s="111"/>
    </row>
    <row r="924" spans="1:17" ht="69.75" x14ac:dyDescent="0.25">
      <c r="A924" s="167" t="s">
        <v>24</v>
      </c>
      <c r="B924" s="167" t="s">
        <v>14</v>
      </c>
      <c r="C924" s="167" t="s">
        <v>40</v>
      </c>
      <c r="D924" s="167" t="s">
        <v>38</v>
      </c>
      <c r="E924" s="167" t="s">
        <v>39</v>
      </c>
      <c r="F924" s="167" t="s">
        <v>80</v>
      </c>
      <c r="I924" s="133" t="s">
        <v>115</v>
      </c>
      <c r="J924" s="133" t="s">
        <v>173</v>
      </c>
      <c r="K924" s="122"/>
      <c r="O924" s="106"/>
    </row>
    <row r="925" spans="1:17" x14ac:dyDescent="0.25">
      <c r="A925" s="113">
        <v>1</v>
      </c>
      <c r="B925" s="113">
        <v>2</v>
      </c>
      <c r="C925" s="113">
        <v>3</v>
      </c>
      <c r="D925" s="113">
        <v>4</v>
      </c>
      <c r="E925" s="113">
        <v>5</v>
      </c>
      <c r="F925" s="113">
        <v>6</v>
      </c>
      <c r="G925" s="78"/>
      <c r="H925" s="78"/>
      <c r="I925" s="136"/>
      <c r="J925" s="136"/>
      <c r="O925" s="106"/>
    </row>
    <row r="926" spans="1:17" ht="69.75" x14ac:dyDescent="0.25">
      <c r="A926" s="167">
        <v>1</v>
      </c>
      <c r="B926" s="10" t="s">
        <v>28</v>
      </c>
      <c r="C926" s="167" t="s">
        <v>21</v>
      </c>
      <c r="D926" s="167" t="s">
        <v>21</v>
      </c>
      <c r="E926" s="167" t="s">
        <v>21</v>
      </c>
      <c r="F926" s="5">
        <f>F928</f>
        <v>0</v>
      </c>
      <c r="I926" s="137">
        <f>I928</f>
        <v>0</v>
      </c>
      <c r="J926" s="137">
        <f>J928</f>
        <v>0</v>
      </c>
      <c r="O926" s="106"/>
    </row>
    <row r="927" spans="1:17" s="78" customFormat="1" x14ac:dyDescent="0.25">
      <c r="A927" s="873" t="s">
        <v>29</v>
      </c>
      <c r="B927" s="10" t="s">
        <v>1</v>
      </c>
      <c r="C927" s="167"/>
      <c r="D927" s="167"/>
      <c r="E927" s="167"/>
      <c r="F927" s="5"/>
      <c r="G927" s="67"/>
      <c r="H927" s="67"/>
      <c r="I927" s="137"/>
      <c r="J927" s="137"/>
      <c r="K927" s="79"/>
      <c r="O927" s="186"/>
      <c r="P927" s="188"/>
      <c r="Q927" s="188"/>
    </row>
    <row r="928" spans="1:17" ht="69.75" x14ac:dyDescent="0.25">
      <c r="A928" s="873"/>
      <c r="B928" s="10" t="s">
        <v>30</v>
      </c>
      <c r="C928" s="167" t="e">
        <f>F928/E928/D928</f>
        <v>#DIV/0!</v>
      </c>
      <c r="D928" s="167"/>
      <c r="E928" s="167"/>
      <c r="F928" s="5"/>
      <c r="I928" s="143"/>
      <c r="J928" s="143"/>
      <c r="O928" s="106"/>
    </row>
    <row r="929" spans="1:17" ht="69.75" x14ac:dyDescent="0.25">
      <c r="A929" s="167">
        <v>2</v>
      </c>
      <c r="B929" s="10" t="s">
        <v>34</v>
      </c>
      <c r="C929" s="167" t="s">
        <v>21</v>
      </c>
      <c r="D929" s="167" t="s">
        <v>21</v>
      </c>
      <c r="E929" s="167" t="s">
        <v>21</v>
      </c>
      <c r="F929" s="5">
        <f>F931</f>
        <v>0</v>
      </c>
      <c r="I929" s="137">
        <f>I931</f>
        <v>0</v>
      </c>
      <c r="J929" s="137">
        <f>J931</f>
        <v>0</v>
      </c>
      <c r="O929" s="106"/>
    </row>
    <row r="930" spans="1:17" x14ac:dyDescent="0.25">
      <c r="A930" s="873" t="s">
        <v>35</v>
      </c>
      <c r="B930" s="10" t="s">
        <v>1</v>
      </c>
      <c r="C930" s="167"/>
      <c r="D930" s="167"/>
      <c r="E930" s="167"/>
      <c r="F930" s="5"/>
      <c r="I930" s="137"/>
      <c r="J930" s="137"/>
      <c r="O930" s="106"/>
    </row>
    <row r="931" spans="1:17" ht="69.75" x14ac:dyDescent="0.25">
      <c r="A931" s="873"/>
      <c r="B931" s="10" t="s">
        <v>30</v>
      </c>
      <c r="C931" s="167" t="e">
        <f t="shared" ref="C931" si="22">F931/E931/D931</f>
        <v>#DIV/0!</v>
      </c>
      <c r="D931" s="167"/>
      <c r="E931" s="167"/>
      <c r="F931" s="5"/>
      <c r="I931" s="143"/>
      <c r="J931" s="143"/>
      <c r="O931" s="106"/>
    </row>
    <row r="932" spans="1:17" x14ac:dyDescent="0.25">
      <c r="A932" s="147"/>
      <c r="B932" s="145" t="s">
        <v>20</v>
      </c>
      <c r="C932" s="144" t="s">
        <v>21</v>
      </c>
      <c r="D932" s="144" t="s">
        <v>21</v>
      </c>
      <c r="E932" s="144" t="s">
        <v>21</v>
      </c>
      <c r="F932" s="146">
        <f>F929+F926</f>
        <v>0</v>
      </c>
      <c r="I932" s="137">
        <f>I926+I929</f>
        <v>0</v>
      </c>
      <c r="J932" s="137">
        <f>J926+J929</f>
        <v>0</v>
      </c>
      <c r="O932" s="106"/>
    </row>
    <row r="933" spans="1:17" x14ac:dyDescent="0.25">
      <c r="A933" s="17"/>
      <c r="B933" s="11"/>
      <c r="C933" s="17"/>
      <c r="D933" s="17"/>
      <c r="E933" s="17"/>
      <c r="F933" s="17"/>
      <c r="G933" s="121"/>
      <c r="O933" s="106"/>
    </row>
    <row r="934" spans="1:17" x14ac:dyDescent="0.25">
      <c r="A934" s="865" t="s">
        <v>118</v>
      </c>
      <c r="B934" s="865"/>
      <c r="C934" s="865"/>
      <c r="D934" s="865"/>
      <c r="E934" s="865"/>
      <c r="F934" s="865"/>
      <c r="G934" s="865"/>
      <c r="H934" s="865"/>
      <c r="I934" s="865"/>
      <c r="J934" s="865"/>
      <c r="O934" s="106"/>
    </row>
    <row r="935" spans="1:17" x14ac:dyDescent="0.25">
      <c r="A935" s="163"/>
      <c r="B935" s="24"/>
      <c r="C935" s="163"/>
      <c r="D935" s="163"/>
      <c r="E935" s="163"/>
      <c r="F935" s="163"/>
      <c r="I935" s="850" t="s">
        <v>172</v>
      </c>
      <c r="J935" s="850"/>
      <c r="O935" s="106"/>
    </row>
    <row r="936" spans="1:17" ht="69.75" x14ac:dyDescent="0.25">
      <c r="A936" s="167" t="s">
        <v>24</v>
      </c>
      <c r="B936" s="167" t="s">
        <v>14</v>
      </c>
      <c r="C936" s="167" t="s">
        <v>163</v>
      </c>
      <c r="D936" s="167" t="s">
        <v>38</v>
      </c>
      <c r="E936" s="167" t="s">
        <v>39</v>
      </c>
      <c r="F936" s="167" t="s">
        <v>80</v>
      </c>
      <c r="I936" s="133" t="s">
        <v>115</v>
      </c>
      <c r="J936" s="133" t="s">
        <v>173</v>
      </c>
      <c r="K936" s="122"/>
      <c r="O936" s="106"/>
    </row>
    <row r="937" spans="1:17" x14ac:dyDescent="0.25">
      <c r="A937" s="112">
        <v>1</v>
      </c>
      <c r="B937" s="112">
        <v>2</v>
      </c>
      <c r="C937" s="112">
        <v>3</v>
      </c>
      <c r="D937" s="112">
        <v>4</v>
      </c>
      <c r="E937" s="112">
        <v>5</v>
      </c>
      <c r="F937" s="112">
        <v>6</v>
      </c>
      <c r="G937" s="8"/>
      <c r="H937" s="8"/>
      <c r="I937" s="136"/>
      <c r="J937" s="136"/>
      <c r="O937" s="106"/>
    </row>
    <row r="938" spans="1:17" ht="69.75" x14ac:dyDescent="0.25">
      <c r="A938" s="167">
        <v>1</v>
      </c>
      <c r="B938" s="10" t="s">
        <v>28</v>
      </c>
      <c r="C938" s="167" t="s">
        <v>21</v>
      </c>
      <c r="D938" s="167" t="s">
        <v>21</v>
      </c>
      <c r="E938" s="167" t="s">
        <v>21</v>
      </c>
      <c r="F938" s="5">
        <f>F940+F942+F941+F943</f>
        <v>0</v>
      </c>
      <c r="I938" s="137">
        <f>I940+I941+I942+I943</f>
        <v>0</v>
      </c>
      <c r="J938" s="137">
        <f>J940+J941+J942+J943</f>
        <v>0</v>
      </c>
      <c r="O938" s="106"/>
    </row>
    <row r="939" spans="1:17" s="8" customFormat="1" x14ac:dyDescent="0.25">
      <c r="A939" s="167"/>
      <c r="B939" s="10" t="s">
        <v>1</v>
      </c>
      <c r="C939" s="167"/>
      <c r="D939" s="167"/>
      <c r="E939" s="167"/>
      <c r="F939" s="5"/>
      <c r="G939" s="67"/>
      <c r="H939" s="67"/>
      <c r="I939" s="137"/>
      <c r="J939" s="137"/>
      <c r="K939" s="80"/>
      <c r="O939" s="187"/>
      <c r="P939" s="192"/>
      <c r="Q939" s="192"/>
    </row>
    <row r="940" spans="1:17" ht="46.5" x14ac:dyDescent="0.25">
      <c r="A940" s="167" t="s">
        <v>29</v>
      </c>
      <c r="B940" s="10" t="s">
        <v>32</v>
      </c>
      <c r="C940" s="167" t="e">
        <f t="shared" ref="C940:C941" si="23">F940/E940/D940</f>
        <v>#DIV/0!</v>
      </c>
      <c r="D940" s="167"/>
      <c r="E940" s="167"/>
      <c r="F940" s="5"/>
      <c r="I940" s="143"/>
      <c r="J940" s="143"/>
      <c r="O940" s="106"/>
    </row>
    <row r="941" spans="1:17" ht="46.5" x14ac:dyDescent="0.25">
      <c r="A941" s="167" t="s">
        <v>31</v>
      </c>
      <c r="B941" s="10" t="s">
        <v>33</v>
      </c>
      <c r="C941" s="167" t="e">
        <f t="shared" si="23"/>
        <v>#DIV/0!</v>
      </c>
      <c r="D941" s="167"/>
      <c r="E941" s="167"/>
      <c r="F941" s="5"/>
      <c r="I941" s="143"/>
      <c r="J941" s="143"/>
      <c r="O941" s="106"/>
    </row>
    <row r="942" spans="1:17" x14ac:dyDescent="0.25">
      <c r="A942" s="167"/>
      <c r="B942" s="10"/>
      <c r="C942" s="167"/>
      <c r="D942" s="167"/>
      <c r="E942" s="167"/>
      <c r="F942" s="5"/>
      <c r="I942" s="143"/>
      <c r="J942" s="143"/>
      <c r="O942" s="106"/>
    </row>
    <row r="943" spans="1:17" x14ac:dyDescent="0.25">
      <c r="A943" s="167"/>
      <c r="B943" s="10"/>
      <c r="C943" s="167"/>
      <c r="D943" s="167"/>
      <c r="E943" s="167"/>
      <c r="F943" s="5"/>
      <c r="I943" s="143"/>
      <c r="J943" s="143"/>
      <c r="O943" s="106"/>
    </row>
    <row r="944" spans="1:17" ht="69.75" x14ac:dyDescent="0.25">
      <c r="A944" s="167">
        <v>2</v>
      </c>
      <c r="B944" s="10" t="s">
        <v>34</v>
      </c>
      <c r="C944" s="167" t="s">
        <v>21</v>
      </c>
      <c r="D944" s="167" t="s">
        <v>21</v>
      </c>
      <c r="E944" s="167" t="s">
        <v>21</v>
      </c>
      <c r="F944" s="5">
        <f>F946+F948+F947+F949</f>
        <v>0</v>
      </c>
      <c r="I944" s="137">
        <f>I946+I947+I948+I949</f>
        <v>0</v>
      </c>
      <c r="J944" s="137">
        <f>J946+J947+J948+J949</f>
        <v>0</v>
      </c>
      <c r="O944" s="106"/>
    </row>
    <row r="945" spans="1:17" x14ac:dyDescent="0.25">
      <c r="A945" s="167"/>
      <c r="B945" s="10" t="s">
        <v>1</v>
      </c>
      <c r="C945" s="167"/>
      <c r="D945" s="167"/>
      <c r="E945" s="167"/>
      <c r="F945" s="5"/>
      <c r="I945" s="137"/>
      <c r="J945" s="137"/>
      <c r="O945" s="106"/>
    </row>
    <row r="946" spans="1:17" ht="46.5" x14ac:dyDescent="0.25">
      <c r="A946" s="167" t="s">
        <v>35</v>
      </c>
      <c r="B946" s="10" t="s">
        <v>32</v>
      </c>
      <c r="C946" s="167" t="e">
        <f t="shared" ref="C946:C947" si="24">F946/E946/D946</f>
        <v>#DIV/0!</v>
      </c>
      <c r="D946" s="167"/>
      <c r="E946" s="167"/>
      <c r="F946" s="5"/>
      <c r="I946" s="143"/>
      <c r="J946" s="143"/>
      <c r="O946" s="106"/>
    </row>
    <row r="947" spans="1:17" ht="46.5" x14ac:dyDescent="0.25">
      <c r="A947" s="167" t="s">
        <v>36</v>
      </c>
      <c r="B947" s="10" t="s">
        <v>33</v>
      </c>
      <c r="C947" s="167" t="e">
        <f t="shared" si="24"/>
        <v>#DIV/0!</v>
      </c>
      <c r="D947" s="167"/>
      <c r="E947" s="167"/>
      <c r="F947" s="5"/>
      <c r="I947" s="143"/>
      <c r="J947" s="143"/>
      <c r="O947" s="106"/>
    </row>
    <row r="948" spans="1:17" x14ac:dyDescent="0.25">
      <c r="A948" s="167"/>
      <c r="B948" s="10"/>
      <c r="C948" s="167"/>
      <c r="D948" s="167"/>
      <c r="E948" s="167"/>
      <c r="F948" s="5"/>
      <c r="I948" s="143"/>
      <c r="J948" s="143"/>
      <c r="O948" s="106"/>
    </row>
    <row r="949" spans="1:17" x14ac:dyDescent="0.25">
      <c r="A949" s="167"/>
      <c r="B949" s="10"/>
      <c r="C949" s="167"/>
      <c r="D949" s="167"/>
      <c r="E949" s="167"/>
      <c r="F949" s="5"/>
      <c r="I949" s="143"/>
      <c r="J949" s="143"/>
      <c r="O949" s="106"/>
    </row>
    <row r="950" spans="1:17" x14ac:dyDescent="0.25">
      <c r="A950" s="147"/>
      <c r="B950" s="145" t="s">
        <v>20</v>
      </c>
      <c r="C950" s="144" t="s">
        <v>21</v>
      </c>
      <c r="D950" s="144" t="s">
        <v>21</v>
      </c>
      <c r="E950" s="144" t="s">
        <v>21</v>
      </c>
      <c r="F950" s="146">
        <f>F944+F938</f>
        <v>0</v>
      </c>
      <c r="I950" s="137">
        <f>I938+I944</f>
        <v>0</v>
      </c>
      <c r="J950" s="137">
        <f>J938+J944</f>
        <v>0</v>
      </c>
      <c r="O950" s="106"/>
    </row>
    <row r="951" spans="1:17" x14ac:dyDescent="0.25">
      <c r="A951" s="17"/>
      <c r="B951" s="11"/>
      <c r="C951" s="17"/>
      <c r="D951" s="17"/>
      <c r="E951" s="17"/>
      <c r="F951" s="17"/>
      <c r="O951" s="106"/>
    </row>
    <row r="952" spans="1:17" x14ac:dyDescent="0.25">
      <c r="A952" s="865" t="s">
        <v>119</v>
      </c>
      <c r="B952" s="865"/>
      <c r="C952" s="865"/>
      <c r="D952" s="865"/>
      <c r="E952" s="865"/>
      <c r="F952" s="865"/>
      <c r="G952" s="865"/>
      <c r="H952" s="865"/>
      <c r="I952" s="865"/>
      <c r="J952" s="865"/>
      <c r="O952" s="106"/>
    </row>
    <row r="953" spans="1:17" x14ac:dyDescent="0.25">
      <c r="A953" s="163"/>
      <c r="B953" s="24"/>
      <c r="C953" s="163"/>
      <c r="D953" s="163"/>
      <c r="E953" s="163"/>
      <c r="F953" s="163"/>
      <c r="I953" s="850" t="s">
        <v>172</v>
      </c>
      <c r="J953" s="850"/>
      <c r="O953" s="106"/>
    </row>
    <row r="954" spans="1:17" ht="93" x14ac:dyDescent="0.25">
      <c r="A954" s="167" t="s">
        <v>24</v>
      </c>
      <c r="B954" s="167" t="s">
        <v>14</v>
      </c>
      <c r="C954" s="167" t="s">
        <v>43</v>
      </c>
      <c r="D954" s="167" t="s">
        <v>41</v>
      </c>
      <c r="E954" s="167" t="s">
        <v>44</v>
      </c>
      <c r="F954" s="167" t="s">
        <v>42</v>
      </c>
      <c r="I954" s="133" t="s">
        <v>115</v>
      </c>
      <c r="J954" s="133" t="s">
        <v>173</v>
      </c>
      <c r="K954" s="122"/>
      <c r="O954" s="106"/>
    </row>
    <row r="955" spans="1:17" x14ac:dyDescent="0.25">
      <c r="A955" s="113">
        <v>1</v>
      </c>
      <c r="B955" s="113">
        <v>2</v>
      </c>
      <c r="C955" s="113">
        <v>3</v>
      </c>
      <c r="D955" s="113">
        <v>4</v>
      </c>
      <c r="E955" s="113">
        <v>5</v>
      </c>
      <c r="F955" s="113">
        <v>6</v>
      </c>
      <c r="G955" s="78"/>
      <c r="H955" s="78"/>
      <c r="I955" s="136"/>
      <c r="J955" s="136"/>
      <c r="O955" s="106"/>
    </row>
    <row r="956" spans="1:17" x14ac:dyDescent="0.25">
      <c r="A956" s="167">
        <v>1</v>
      </c>
      <c r="B956" s="10" t="s">
        <v>45</v>
      </c>
      <c r="C956" s="167"/>
      <c r="D956" s="167"/>
      <c r="E956" s="167">
        <v>50</v>
      </c>
      <c r="F956" s="5">
        <f>E956*D956*C956</f>
        <v>0</v>
      </c>
      <c r="I956" s="138"/>
      <c r="J956" s="138"/>
      <c r="O956" s="106"/>
    </row>
    <row r="957" spans="1:17" s="78" customFormat="1" x14ac:dyDescent="0.25">
      <c r="A957" s="147"/>
      <c r="B957" s="145" t="s">
        <v>20</v>
      </c>
      <c r="C957" s="144" t="s">
        <v>21</v>
      </c>
      <c r="D957" s="144" t="s">
        <v>21</v>
      </c>
      <c r="E957" s="144" t="s">
        <v>21</v>
      </c>
      <c r="F957" s="146">
        <f>F956</f>
        <v>0</v>
      </c>
      <c r="G957" s="67"/>
      <c r="H957" s="67"/>
      <c r="I957" s="135">
        <f>I956</f>
        <v>0</v>
      </c>
      <c r="J957" s="135">
        <f>J956</f>
        <v>0</v>
      </c>
      <c r="K957" s="79"/>
      <c r="O957" s="186"/>
      <c r="P957" s="188"/>
      <c r="Q957" s="188"/>
    </row>
    <row r="958" spans="1:17" x14ac:dyDescent="0.25">
      <c r="O958" s="106"/>
    </row>
    <row r="959" spans="1:17" ht="50.25" customHeight="1" x14ac:dyDescent="0.25">
      <c r="A959" s="871" t="s">
        <v>189</v>
      </c>
      <c r="B959" s="871"/>
      <c r="C959" s="871"/>
      <c r="D959" s="871"/>
      <c r="E959" s="871"/>
      <c r="F959" s="871"/>
      <c r="G959" s="871"/>
      <c r="H959" s="871"/>
      <c r="I959" s="871"/>
      <c r="J959" s="871"/>
      <c r="O959" s="106"/>
    </row>
    <row r="960" spans="1:17" x14ac:dyDescent="0.2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7" x14ac:dyDescent="0.25">
      <c r="A961" s="861" t="s">
        <v>118</v>
      </c>
      <c r="B961" s="861"/>
      <c r="C961" s="861"/>
      <c r="D961" s="861"/>
      <c r="E961" s="861"/>
      <c r="F961" s="861"/>
      <c r="G961" s="861"/>
      <c r="H961" s="861"/>
      <c r="I961" s="861"/>
      <c r="J961" s="861"/>
      <c r="K961" s="124"/>
    </row>
    <row r="962" spans="1:17" x14ac:dyDescent="0.25">
      <c r="A962" s="862"/>
      <c r="B962" s="862"/>
      <c r="C962" s="862"/>
      <c r="D962" s="862"/>
      <c r="E962" s="862"/>
      <c r="F962" s="17"/>
      <c r="I962" s="850" t="s">
        <v>172</v>
      </c>
      <c r="J962" s="850"/>
      <c r="K962" s="170"/>
    </row>
    <row r="963" spans="1:17" ht="56.25" x14ac:dyDescent="0.25">
      <c r="A963" s="167" t="s">
        <v>15</v>
      </c>
      <c r="B963" s="167" t="s">
        <v>14</v>
      </c>
      <c r="C963" s="167" t="s">
        <v>27</v>
      </c>
      <c r="D963" s="167" t="s">
        <v>75</v>
      </c>
      <c r="E963" s="167" t="s">
        <v>76</v>
      </c>
      <c r="I963" s="133" t="s">
        <v>115</v>
      </c>
      <c r="J963" s="133" t="s">
        <v>173</v>
      </c>
      <c r="K963" s="81"/>
    </row>
    <row r="964" spans="1:17" x14ac:dyDescent="0.25">
      <c r="A964" s="113">
        <v>1</v>
      </c>
      <c r="B964" s="113">
        <v>2</v>
      </c>
      <c r="C964" s="113">
        <v>3</v>
      </c>
      <c r="D964" s="113">
        <v>4</v>
      </c>
      <c r="E964" s="113">
        <v>5</v>
      </c>
      <c r="F964" s="78"/>
      <c r="G964" s="78"/>
      <c r="H964" s="78"/>
      <c r="I964" s="136"/>
      <c r="J964" s="136"/>
    </row>
    <row r="965" spans="1:17" ht="139.5" x14ac:dyDescent="0.25">
      <c r="A965" s="167">
        <v>1</v>
      </c>
      <c r="B965" s="10" t="s">
        <v>105</v>
      </c>
      <c r="C965" s="167"/>
      <c r="D965" s="165" t="e">
        <f>E965/C965</f>
        <v>#DIV/0!</v>
      </c>
      <c r="E965" s="165"/>
      <c r="I965" s="138"/>
      <c r="J965" s="138"/>
    </row>
    <row r="966" spans="1:17" s="78" customFormat="1" x14ac:dyDescent="0.25">
      <c r="A966" s="144"/>
      <c r="B966" s="145" t="s">
        <v>20</v>
      </c>
      <c r="C966" s="144"/>
      <c r="D966" s="144" t="s">
        <v>21</v>
      </c>
      <c r="E966" s="146">
        <f>E965</f>
        <v>0</v>
      </c>
      <c r="F966" s="67"/>
      <c r="G966" s="67"/>
      <c r="H966" s="67"/>
      <c r="I966" s="135">
        <f>I965</f>
        <v>0</v>
      </c>
      <c r="J966" s="135">
        <f>J965</f>
        <v>0</v>
      </c>
      <c r="K966" s="79"/>
      <c r="O966" s="188"/>
      <c r="P966" s="188"/>
      <c r="Q966" s="188"/>
    </row>
    <row r="968" spans="1:17" ht="63.75" customHeight="1" x14ac:dyDescent="0.25">
      <c r="A968" s="871" t="s">
        <v>188</v>
      </c>
      <c r="B968" s="871"/>
      <c r="C968" s="871"/>
      <c r="D968" s="871"/>
      <c r="E968" s="871"/>
      <c r="F968" s="871"/>
      <c r="G968" s="871"/>
      <c r="H968" s="871"/>
      <c r="I968" s="871"/>
      <c r="J968" s="871"/>
    </row>
    <row r="969" spans="1:17" x14ac:dyDescent="0.25">
      <c r="A969" s="17"/>
      <c r="B969" s="11"/>
      <c r="C969" s="17"/>
      <c r="D969" s="17"/>
      <c r="E969" s="17"/>
      <c r="F969" s="17"/>
    </row>
    <row r="970" spans="1:17" x14ac:dyDescent="0.25">
      <c r="A970" s="861" t="s">
        <v>122</v>
      </c>
      <c r="B970" s="861"/>
      <c r="C970" s="861"/>
      <c r="D970" s="861"/>
      <c r="E970" s="861"/>
      <c r="F970" s="861"/>
      <c r="G970" s="861"/>
      <c r="H970" s="861"/>
      <c r="I970" s="861"/>
      <c r="J970" s="861"/>
      <c r="K970" s="124"/>
    </row>
    <row r="971" spans="1:17" x14ac:dyDescent="0.25">
      <c r="A971" s="23"/>
      <c r="B971" s="11"/>
      <c r="C971" s="17"/>
      <c r="D971" s="17"/>
      <c r="E971" s="17"/>
      <c r="F971" s="17"/>
      <c r="I971" s="850" t="s">
        <v>172</v>
      </c>
      <c r="J971" s="850"/>
    </row>
    <row r="972" spans="1:17" ht="93" x14ac:dyDescent="0.25">
      <c r="A972" s="167" t="s">
        <v>24</v>
      </c>
      <c r="B972" s="167" t="s">
        <v>46</v>
      </c>
      <c r="C972" s="167" t="s">
        <v>53</v>
      </c>
      <c r="D972" s="167" t="s">
        <v>54</v>
      </c>
      <c r="F972" s="17"/>
      <c r="I972" s="133" t="s">
        <v>115</v>
      </c>
      <c r="J972" s="133" t="s">
        <v>173</v>
      </c>
    </row>
    <row r="973" spans="1:17" x14ac:dyDescent="0.25">
      <c r="A973" s="113">
        <v>1</v>
      </c>
      <c r="B973" s="113">
        <v>2</v>
      </c>
      <c r="C973" s="113">
        <v>3</v>
      </c>
      <c r="D973" s="113">
        <v>4</v>
      </c>
      <c r="E973" s="78"/>
      <c r="F973" s="1"/>
      <c r="G973" s="78"/>
      <c r="H973" s="78"/>
      <c r="I973" s="133"/>
      <c r="J973" s="133"/>
    </row>
    <row r="974" spans="1:17" ht="45" x14ac:dyDescent="0.25">
      <c r="A974" s="171">
        <v>1</v>
      </c>
      <c r="B974" s="26" t="s">
        <v>47</v>
      </c>
      <c r="C974" s="171" t="s">
        <v>21</v>
      </c>
      <c r="D974" s="5">
        <f>D975</f>
        <v>0</v>
      </c>
      <c r="F974" s="17"/>
      <c r="I974" s="138">
        <f>I975</f>
        <v>0</v>
      </c>
      <c r="J974" s="138">
        <f>J975</f>
        <v>0</v>
      </c>
    </row>
    <row r="975" spans="1:17" s="78" customFormat="1" x14ac:dyDescent="0.25">
      <c r="A975" s="167" t="s">
        <v>29</v>
      </c>
      <c r="B975" s="10" t="s">
        <v>48</v>
      </c>
      <c r="C975" s="165">
        <f>J910+E916</f>
        <v>0</v>
      </c>
      <c r="D975" s="165"/>
      <c r="E975" s="67"/>
      <c r="F975" s="17"/>
      <c r="G975" s="67"/>
      <c r="H975" s="67"/>
      <c r="I975" s="138"/>
      <c r="J975" s="138"/>
      <c r="K975" s="74">
        <f>C975*0.22</f>
        <v>0</v>
      </c>
      <c r="L975" s="872" t="s">
        <v>114</v>
      </c>
      <c r="O975" s="188"/>
      <c r="P975" s="188"/>
      <c r="Q975" s="188"/>
    </row>
    <row r="976" spans="1:17" ht="45" x14ac:dyDescent="0.25">
      <c r="A976" s="171">
        <v>2</v>
      </c>
      <c r="B976" s="26" t="s">
        <v>49</v>
      </c>
      <c r="C976" s="171" t="s">
        <v>21</v>
      </c>
      <c r="D976" s="5">
        <f>D978+D979</f>
        <v>0</v>
      </c>
      <c r="F976" s="17"/>
      <c r="I976" s="138">
        <f>I978+I979+I980</f>
        <v>0</v>
      </c>
      <c r="J976" s="138">
        <f>J978+J979+J980</f>
        <v>0</v>
      </c>
      <c r="K976" s="74"/>
      <c r="L976" s="872"/>
    </row>
    <row r="977" spans="1:17" x14ac:dyDescent="0.25">
      <c r="A977" s="873" t="s">
        <v>35</v>
      </c>
      <c r="B977" s="10" t="s">
        <v>1</v>
      </c>
      <c r="C977" s="167"/>
      <c r="D977" s="165"/>
      <c r="F977" s="17"/>
      <c r="I977" s="138"/>
      <c r="J977" s="138"/>
      <c r="K977" s="74"/>
      <c r="L977" s="872"/>
      <c r="N977" s="27"/>
      <c r="O977" s="27"/>
      <c r="P977" s="27"/>
      <c r="Q977" s="27"/>
    </row>
    <row r="978" spans="1:17" ht="69.75" x14ac:dyDescent="0.25">
      <c r="A978" s="873"/>
      <c r="B978" s="10" t="s">
        <v>50</v>
      </c>
      <c r="C978" s="7">
        <f>C975</f>
        <v>0</v>
      </c>
      <c r="D978" s="165"/>
      <c r="F978" s="17"/>
      <c r="I978" s="138"/>
      <c r="J978" s="138"/>
      <c r="K978" s="74">
        <f>C978*0.029</f>
        <v>0</v>
      </c>
      <c r="L978" s="872"/>
      <c r="N978" s="27"/>
      <c r="O978" s="27"/>
      <c r="P978" s="27"/>
      <c r="Q978" s="27"/>
    </row>
    <row r="979" spans="1:17" ht="69.75" x14ac:dyDescent="0.25">
      <c r="A979" s="167" t="s">
        <v>37</v>
      </c>
      <c r="B979" s="10" t="s">
        <v>51</v>
      </c>
      <c r="C979" s="165">
        <f>C975</f>
        <v>0</v>
      </c>
      <c r="D979" s="165"/>
      <c r="F979" s="17"/>
      <c r="I979" s="138"/>
      <c r="J979" s="138"/>
      <c r="K979" s="74">
        <f>C979*0.002</f>
        <v>0</v>
      </c>
      <c r="L979" s="872"/>
      <c r="N979" s="27"/>
      <c r="O979" s="27"/>
      <c r="P979" s="27"/>
      <c r="Q979" s="27"/>
    </row>
    <row r="980" spans="1:17" ht="67.5" x14ac:dyDescent="0.25">
      <c r="A980" s="171">
        <v>3</v>
      </c>
      <c r="B980" s="26" t="s">
        <v>52</v>
      </c>
      <c r="C980" s="165">
        <f>C975</f>
        <v>0</v>
      </c>
      <c r="D980" s="165"/>
      <c r="F980" s="17"/>
      <c r="I980" s="138"/>
      <c r="J980" s="138"/>
      <c r="K980" s="74">
        <f>C980*0.051</f>
        <v>0</v>
      </c>
      <c r="L980" s="872"/>
      <c r="N980" s="27"/>
      <c r="O980" s="27"/>
      <c r="P980" s="27"/>
      <c r="Q980" s="27"/>
    </row>
    <row r="981" spans="1:17" x14ac:dyDescent="0.25">
      <c r="A981" s="171">
        <v>4</v>
      </c>
      <c r="B981" s="26" t="s">
        <v>106</v>
      </c>
      <c r="C981" s="165"/>
      <c r="D981" s="165"/>
      <c r="F981" s="17"/>
      <c r="I981" s="138"/>
      <c r="J981" s="138"/>
      <c r="N981" s="27"/>
      <c r="O981" s="27"/>
      <c r="P981" s="27"/>
      <c r="Q981" s="27"/>
    </row>
    <row r="982" spans="1:17" x14ac:dyDescent="0.25">
      <c r="A982" s="144"/>
      <c r="B982" s="145" t="s">
        <v>20</v>
      </c>
      <c r="C982" s="144" t="s">
        <v>21</v>
      </c>
      <c r="D982" s="146">
        <f>D980+D976+D974+D981</f>
        <v>0</v>
      </c>
      <c r="F982" s="17"/>
      <c r="I982" s="135">
        <f>I981+I980+I976+I974</f>
        <v>0</v>
      </c>
      <c r="J982" s="135">
        <f>J981+J980+J976+J974</f>
        <v>0</v>
      </c>
      <c r="N982" s="27"/>
      <c r="O982" s="27"/>
      <c r="P982" s="27"/>
      <c r="Q982" s="27"/>
    </row>
    <row r="984" spans="1:17" ht="63" customHeight="1" x14ac:dyDescent="0.25">
      <c r="A984" s="869" t="s">
        <v>187</v>
      </c>
      <c r="B984" s="869"/>
      <c r="C984" s="869"/>
      <c r="D984" s="869"/>
      <c r="E984" s="869"/>
      <c r="F984" s="869"/>
      <c r="G984" s="869"/>
      <c r="H984" s="869"/>
      <c r="I984" s="869"/>
      <c r="J984" s="869"/>
    </row>
    <row r="986" spans="1:17" x14ac:dyDescent="0.25">
      <c r="A986" s="868" t="s">
        <v>162</v>
      </c>
      <c r="B986" s="868"/>
      <c r="C986" s="868"/>
      <c r="D986" s="868"/>
      <c r="E986" s="868"/>
      <c r="F986" s="868"/>
      <c r="G986" s="868"/>
      <c r="H986" s="868"/>
      <c r="I986" s="868"/>
      <c r="J986" s="868"/>
      <c r="K986" s="126"/>
    </row>
    <row r="987" spans="1:17" x14ac:dyDescent="0.25">
      <c r="A987" s="174"/>
      <c r="B987" s="174"/>
      <c r="C987" s="174"/>
      <c r="D987" s="174"/>
      <c r="E987" s="174"/>
      <c r="F987" s="174"/>
      <c r="G987" s="174"/>
      <c r="H987" s="174"/>
      <c r="I987" s="850" t="s">
        <v>172</v>
      </c>
      <c r="J987" s="850"/>
    </row>
    <row r="988" spans="1:17" ht="56.25" x14ac:dyDescent="0.25">
      <c r="A988" s="14" t="s">
        <v>24</v>
      </c>
      <c r="B988" s="14" t="s">
        <v>14</v>
      </c>
      <c r="C988" s="167" t="s">
        <v>132</v>
      </c>
      <c r="D988" s="167" t="s">
        <v>133</v>
      </c>
      <c r="E988" s="167" t="s">
        <v>109</v>
      </c>
      <c r="G988" s="174"/>
      <c r="H988" s="174"/>
      <c r="I988" s="133" t="s">
        <v>115</v>
      </c>
      <c r="J988" s="133" t="s">
        <v>173</v>
      </c>
      <c r="K988" s="120"/>
    </row>
    <row r="989" spans="1:17" x14ac:dyDescent="0.25">
      <c r="A989" s="91">
        <v>1</v>
      </c>
      <c r="B989" s="91">
        <v>2</v>
      </c>
      <c r="C989" s="113">
        <v>3</v>
      </c>
      <c r="D989" s="113">
        <v>4</v>
      </c>
      <c r="E989" s="113">
        <v>5</v>
      </c>
      <c r="G989" s="174"/>
      <c r="H989" s="174"/>
      <c r="I989" s="138"/>
      <c r="J989" s="138"/>
    </row>
    <row r="990" spans="1:17" ht="69.75" x14ac:dyDescent="0.25">
      <c r="A990" s="84">
        <v>1</v>
      </c>
      <c r="B990" s="101" t="s">
        <v>166</v>
      </c>
      <c r="C990" s="165"/>
      <c r="D990" s="77" t="e">
        <f>E990/C990*100</f>
        <v>#DIV/0!</v>
      </c>
      <c r="E990" s="85"/>
      <c r="G990" s="86"/>
      <c r="H990" s="87"/>
      <c r="I990" s="138"/>
      <c r="J990" s="138"/>
    </row>
    <row r="991" spans="1:17" ht="93" x14ac:dyDescent="0.25">
      <c r="A991" s="84">
        <v>2</v>
      </c>
      <c r="B991" s="101" t="s">
        <v>164</v>
      </c>
      <c r="C991" s="165"/>
      <c r="D991" s="77" t="e">
        <f>E991/C991*100</f>
        <v>#DIV/0!</v>
      </c>
      <c r="E991" s="85"/>
      <c r="G991" s="86"/>
      <c r="H991" s="87"/>
      <c r="I991" s="138"/>
      <c r="J991" s="138"/>
    </row>
    <row r="992" spans="1:17" ht="93" x14ac:dyDescent="0.25">
      <c r="A992" s="84">
        <v>3</v>
      </c>
      <c r="B992" s="101" t="s">
        <v>165</v>
      </c>
      <c r="C992" s="165"/>
      <c r="D992" s="77" t="e">
        <f>E992/C992*100</f>
        <v>#DIV/0!</v>
      </c>
      <c r="E992" s="85"/>
      <c r="G992" s="86"/>
      <c r="H992" s="87"/>
      <c r="I992" s="138"/>
      <c r="J992" s="138"/>
    </row>
    <row r="993" spans="1:20" x14ac:dyDescent="0.25">
      <c r="A993" s="147"/>
      <c r="B993" s="145" t="s">
        <v>20</v>
      </c>
      <c r="C993" s="148"/>
      <c r="D993" s="149"/>
      <c r="E993" s="146">
        <f>E990</f>
        <v>0</v>
      </c>
      <c r="G993" s="174"/>
      <c r="H993" s="174"/>
      <c r="I993" s="135">
        <f>I990</f>
        <v>0</v>
      </c>
      <c r="J993" s="135">
        <f>J990</f>
        <v>0</v>
      </c>
    </row>
    <row r="995" spans="1:20" ht="48" customHeight="1" x14ac:dyDescent="0.25">
      <c r="A995" s="869" t="s">
        <v>186</v>
      </c>
      <c r="B995" s="869"/>
      <c r="C995" s="869"/>
      <c r="D995" s="869"/>
      <c r="E995" s="869"/>
      <c r="F995" s="869"/>
      <c r="G995" s="869"/>
      <c r="H995" s="869"/>
      <c r="I995" s="869"/>
      <c r="J995" s="869"/>
    </row>
    <row r="997" spans="1:20" x14ac:dyDescent="0.25">
      <c r="A997" s="861" t="s">
        <v>131</v>
      </c>
      <c r="B997" s="861"/>
      <c r="C997" s="861"/>
      <c r="D997" s="861"/>
      <c r="E997" s="861"/>
      <c r="F997" s="861"/>
      <c r="G997" s="861"/>
      <c r="H997" s="861"/>
      <c r="I997" s="861"/>
      <c r="J997" s="861"/>
      <c r="K997" s="126"/>
    </row>
    <row r="998" spans="1:20" x14ac:dyDescent="0.35">
      <c r="A998" s="870"/>
      <c r="B998" s="870"/>
      <c r="C998" s="870"/>
      <c r="D998" s="870"/>
      <c r="E998" s="870"/>
      <c r="F998" s="17"/>
      <c r="G998" s="12"/>
      <c r="H998" s="12"/>
      <c r="I998" s="850" t="s">
        <v>172</v>
      </c>
      <c r="J998" s="850"/>
    </row>
    <row r="999" spans="1:20" s="12" customFormat="1" ht="69.75" x14ac:dyDescent="0.35">
      <c r="A999" s="167" t="s">
        <v>24</v>
      </c>
      <c r="B999" s="167" t="s">
        <v>14</v>
      </c>
      <c r="C999" s="167" t="s">
        <v>58</v>
      </c>
      <c r="D999" s="167" t="s">
        <v>55</v>
      </c>
      <c r="E999" s="167" t="s">
        <v>7</v>
      </c>
      <c r="I999" s="133" t="s">
        <v>115</v>
      </c>
      <c r="J999" s="133" t="s">
        <v>173</v>
      </c>
      <c r="K999" s="81"/>
      <c r="L999" s="36"/>
      <c r="M999" s="36"/>
      <c r="O999" s="189"/>
      <c r="P999" s="196"/>
      <c r="Q999" s="196"/>
      <c r="R999" s="92"/>
      <c r="S999" s="92"/>
      <c r="T999" s="92"/>
    </row>
    <row r="1000" spans="1:20" s="12" customFormat="1" x14ac:dyDescent="0.35">
      <c r="A1000" s="113">
        <v>1</v>
      </c>
      <c r="B1000" s="113">
        <v>2</v>
      </c>
      <c r="C1000" s="113">
        <v>3</v>
      </c>
      <c r="D1000" s="113">
        <v>4</v>
      </c>
      <c r="E1000" s="113">
        <v>5</v>
      </c>
      <c r="F1000" s="97"/>
      <c r="G1000" s="97"/>
      <c r="H1000" s="97"/>
      <c r="I1000" s="138"/>
      <c r="J1000" s="138"/>
      <c r="K1000" s="16"/>
      <c r="L1000" s="36"/>
      <c r="M1000" s="36"/>
      <c r="O1000" s="189"/>
      <c r="P1000" s="196"/>
      <c r="Q1000" s="196"/>
      <c r="R1000" s="92"/>
      <c r="S1000" s="92"/>
      <c r="T1000" s="92"/>
    </row>
    <row r="1001" spans="1:20" s="12" customFormat="1" x14ac:dyDescent="0.35">
      <c r="A1001" s="167">
        <v>1</v>
      </c>
      <c r="B1001" s="10" t="s">
        <v>56</v>
      </c>
      <c r="C1001" s="94">
        <f>C1003</f>
        <v>0</v>
      </c>
      <c r="D1001" s="14">
        <f>D1003</f>
        <v>1.5</v>
      </c>
      <c r="E1001" s="94">
        <f>E1003</f>
        <v>0</v>
      </c>
      <c r="I1001" s="138">
        <f>I1003</f>
        <v>0</v>
      </c>
      <c r="J1001" s="138">
        <f>J1003</f>
        <v>0</v>
      </c>
      <c r="K1001" s="16"/>
      <c r="L1001" s="36"/>
      <c r="M1001" s="36"/>
      <c r="O1001" s="189"/>
      <c r="P1001" s="196"/>
      <c r="Q1001" s="196"/>
      <c r="R1001" s="92"/>
      <c r="S1001" s="92"/>
      <c r="T1001" s="92"/>
    </row>
    <row r="1002" spans="1:20" s="97" customFormat="1" x14ac:dyDescent="0.35">
      <c r="A1002" s="167"/>
      <c r="B1002" s="10" t="s">
        <v>57</v>
      </c>
      <c r="C1002" s="165"/>
      <c r="D1002" s="167"/>
      <c r="E1002" s="165"/>
      <c r="F1002" s="12"/>
      <c r="G1002" s="12"/>
      <c r="H1002" s="12"/>
      <c r="I1002" s="138"/>
      <c r="J1002" s="138"/>
      <c r="K1002" s="98"/>
      <c r="L1002" s="99"/>
      <c r="M1002" s="99"/>
      <c r="O1002" s="190"/>
      <c r="P1002" s="197"/>
      <c r="Q1002" s="197"/>
      <c r="R1002" s="100"/>
      <c r="S1002" s="100"/>
      <c r="T1002" s="100"/>
    </row>
    <row r="1003" spans="1:20" s="12" customFormat="1" x14ac:dyDescent="0.35">
      <c r="A1003" s="167"/>
      <c r="B1003" s="10" t="s">
        <v>130</v>
      </c>
      <c r="C1003" s="165"/>
      <c r="D1003" s="167">
        <v>1.5</v>
      </c>
      <c r="E1003" s="165"/>
      <c r="I1003" s="138"/>
      <c r="J1003" s="138"/>
      <c r="K1003" s="16" t="s">
        <v>193</v>
      </c>
      <c r="L1003" s="36"/>
      <c r="M1003" s="36"/>
      <c r="O1003" s="189"/>
      <c r="P1003" s="196"/>
      <c r="Q1003" s="196"/>
      <c r="R1003" s="92"/>
      <c r="S1003" s="92"/>
      <c r="T1003" s="92"/>
    </row>
    <row r="1004" spans="1:20" s="12" customFormat="1" x14ac:dyDescent="0.35">
      <c r="A1004" s="144"/>
      <c r="B1004" s="145" t="s">
        <v>20</v>
      </c>
      <c r="C1004" s="144" t="s">
        <v>21</v>
      </c>
      <c r="D1004" s="144" t="s">
        <v>21</v>
      </c>
      <c r="E1004" s="146">
        <f>E1001</f>
        <v>0</v>
      </c>
      <c r="I1004" s="135">
        <f>I1001</f>
        <v>0</v>
      </c>
      <c r="J1004" s="135">
        <f>J1001</f>
        <v>0</v>
      </c>
      <c r="K1004" s="16"/>
      <c r="L1004" s="36"/>
      <c r="M1004" s="36"/>
      <c r="O1004" s="189"/>
      <c r="P1004" s="196"/>
      <c r="Q1004" s="196"/>
      <c r="R1004" s="92"/>
      <c r="S1004" s="92"/>
      <c r="T1004" s="92"/>
    </row>
    <row r="1005" spans="1:20" s="12" customFormat="1" x14ac:dyDescent="0.35">
      <c r="A1005" s="28"/>
      <c r="B1005" s="29"/>
      <c r="C1005" s="28"/>
      <c r="D1005" s="28"/>
      <c r="E1005" s="17"/>
      <c r="F1005" s="17"/>
      <c r="K1005" s="16"/>
      <c r="L1005" s="36"/>
      <c r="M1005" s="36"/>
      <c r="O1005" s="189"/>
      <c r="P1005" s="196"/>
      <c r="Q1005" s="196"/>
      <c r="R1005" s="92"/>
      <c r="S1005" s="92"/>
      <c r="T1005" s="92"/>
    </row>
    <row r="1006" spans="1:20" s="12" customFormat="1" x14ac:dyDescent="0.35">
      <c r="A1006" s="28"/>
      <c r="B1006" s="29"/>
      <c r="C1006" s="28"/>
      <c r="D1006" s="28"/>
      <c r="E1006" s="17"/>
      <c r="F1006" s="17"/>
      <c r="K1006" s="16"/>
      <c r="L1006" s="36"/>
      <c r="M1006" s="36"/>
      <c r="O1006" s="189"/>
      <c r="P1006" s="196"/>
      <c r="Q1006" s="196"/>
      <c r="R1006" s="92"/>
      <c r="S1006" s="92"/>
      <c r="T1006" s="92"/>
    </row>
    <row r="1007" spans="1:20" s="12" customFormat="1" x14ac:dyDescent="0.35">
      <c r="A1007" s="28"/>
      <c r="B1007" s="29"/>
      <c r="C1007" s="28"/>
      <c r="D1007" s="28"/>
      <c r="E1007" s="17"/>
      <c r="F1007" s="17"/>
      <c r="I1007" s="850" t="s">
        <v>172</v>
      </c>
      <c r="J1007" s="850"/>
      <c r="K1007" s="16"/>
      <c r="L1007" s="36"/>
      <c r="M1007" s="36"/>
      <c r="O1007" s="189"/>
      <c r="P1007" s="196"/>
      <c r="Q1007" s="196"/>
      <c r="R1007" s="92"/>
      <c r="S1007" s="92"/>
      <c r="T1007" s="92"/>
    </row>
    <row r="1008" spans="1:20" s="12" customFormat="1" ht="116.25" x14ac:dyDescent="0.35">
      <c r="A1008" s="168" t="s">
        <v>24</v>
      </c>
      <c r="B1008" s="167" t="s">
        <v>14</v>
      </c>
      <c r="C1008" s="168" t="s">
        <v>125</v>
      </c>
      <c r="D1008" s="167" t="s">
        <v>55</v>
      </c>
      <c r="E1008" s="167" t="s">
        <v>161</v>
      </c>
      <c r="I1008" s="133" t="s">
        <v>115</v>
      </c>
      <c r="J1008" s="133" t="s">
        <v>173</v>
      </c>
      <c r="K1008" s="16"/>
      <c r="L1008" s="36"/>
      <c r="M1008" s="36"/>
      <c r="O1008" s="189"/>
      <c r="P1008" s="196"/>
      <c r="Q1008" s="196"/>
      <c r="R1008" s="92"/>
      <c r="S1008" s="92"/>
      <c r="T1008" s="92"/>
    </row>
    <row r="1009" spans="1:20" s="12" customFormat="1" x14ac:dyDescent="0.35">
      <c r="A1009" s="113">
        <v>1</v>
      </c>
      <c r="B1009" s="113">
        <v>2</v>
      </c>
      <c r="C1009" s="113">
        <v>3</v>
      </c>
      <c r="D1009" s="113">
        <v>4</v>
      </c>
      <c r="E1009" s="113">
        <v>5</v>
      </c>
      <c r="F1009" s="97"/>
      <c r="G1009" s="97"/>
      <c r="H1009" s="97"/>
      <c r="I1009" s="134"/>
      <c r="J1009" s="134"/>
      <c r="K1009" s="16"/>
      <c r="L1009" s="36"/>
      <c r="M1009" s="36"/>
      <c r="O1009" s="189"/>
      <c r="P1009" s="196"/>
      <c r="Q1009" s="196"/>
      <c r="R1009" s="92"/>
      <c r="S1009" s="92"/>
      <c r="T1009" s="92"/>
    </row>
    <row r="1010" spans="1:20" s="12" customFormat="1" x14ac:dyDescent="0.35">
      <c r="A1010" s="13">
        <v>1</v>
      </c>
      <c r="B1010" s="95" t="s">
        <v>126</v>
      </c>
      <c r="C1010" s="165" t="s">
        <v>12</v>
      </c>
      <c r="D1010" s="165" t="s">
        <v>12</v>
      </c>
      <c r="E1010" s="165">
        <f>E1014</f>
        <v>0</v>
      </c>
      <c r="I1010" s="135">
        <f>I1011</f>
        <v>0</v>
      </c>
      <c r="J1010" s="135">
        <f>J1011</f>
        <v>0</v>
      </c>
      <c r="K1010" s="16"/>
      <c r="L1010" s="36"/>
      <c r="M1010" s="36"/>
      <c r="O1010" s="189"/>
      <c r="P1010" s="196"/>
      <c r="Q1010" s="196"/>
      <c r="R1010" s="92"/>
      <c r="S1010" s="92"/>
      <c r="T1010" s="92"/>
    </row>
    <row r="1011" spans="1:20" s="97" customFormat="1" ht="46.5" x14ac:dyDescent="0.35">
      <c r="A1011" s="165"/>
      <c r="B1011" s="95" t="s">
        <v>127</v>
      </c>
      <c r="C1011" s="165">
        <f>C1014</f>
        <v>0</v>
      </c>
      <c r="D1011" s="165">
        <f>D1014</f>
        <v>2.2000000000000002</v>
      </c>
      <c r="E1011" s="165">
        <f>E1014</f>
        <v>0</v>
      </c>
      <c r="F1011" s="12"/>
      <c r="G1011" s="12"/>
      <c r="H1011" s="12"/>
      <c r="I1011" s="135">
        <f>I1014</f>
        <v>0</v>
      </c>
      <c r="J1011" s="135">
        <f>J1014</f>
        <v>0</v>
      </c>
      <c r="K1011" s="98"/>
      <c r="L1011" s="99"/>
      <c r="M1011" s="99"/>
      <c r="O1011" s="190"/>
      <c r="P1011" s="197"/>
      <c r="Q1011" s="197"/>
      <c r="R1011" s="100"/>
      <c r="S1011" s="100"/>
      <c r="T1011" s="100"/>
    </row>
    <row r="1012" spans="1:20" s="12" customFormat="1" x14ac:dyDescent="0.35">
      <c r="A1012" s="867"/>
      <c r="B1012" s="95" t="s">
        <v>116</v>
      </c>
      <c r="C1012" s="867"/>
      <c r="D1012" s="867"/>
      <c r="E1012" s="867"/>
      <c r="I1012" s="138"/>
      <c r="J1012" s="138"/>
      <c r="K1012" s="16"/>
      <c r="L1012" s="36"/>
      <c r="M1012" s="36"/>
      <c r="O1012" s="189"/>
      <c r="P1012" s="196"/>
      <c r="Q1012" s="196"/>
      <c r="R1012" s="92"/>
      <c r="S1012" s="92"/>
      <c r="T1012" s="92"/>
    </row>
    <row r="1013" spans="1:20" s="12" customFormat="1" x14ac:dyDescent="0.35">
      <c r="A1013" s="867"/>
      <c r="B1013" s="95" t="s">
        <v>128</v>
      </c>
      <c r="C1013" s="867"/>
      <c r="D1013" s="867"/>
      <c r="E1013" s="867"/>
      <c r="I1013" s="138"/>
      <c r="J1013" s="138"/>
      <c r="K1013" s="16"/>
      <c r="L1013" s="36"/>
      <c r="M1013" s="36"/>
      <c r="O1013" s="189"/>
      <c r="P1013" s="196"/>
      <c r="Q1013" s="196"/>
      <c r="R1013" s="92"/>
      <c r="S1013" s="92"/>
      <c r="T1013" s="92"/>
    </row>
    <row r="1014" spans="1:20" s="12" customFormat="1" x14ac:dyDescent="0.35">
      <c r="A1014" s="165"/>
      <c r="B1014" s="95" t="s">
        <v>129</v>
      </c>
      <c r="C1014" s="165">
        <f>E1014/D1014*100</f>
        <v>0</v>
      </c>
      <c r="D1014" s="165">
        <v>2.2000000000000002</v>
      </c>
      <c r="E1014" s="165"/>
      <c r="I1014" s="138"/>
      <c r="J1014" s="138"/>
      <c r="K1014" s="16"/>
      <c r="L1014" s="36"/>
      <c r="M1014" s="36"/>
      <c r="O1014" s="189"/>
      <c r="P1014" s="196"/>
      <c r="Q1014" s="196"/>
      <c r="R1014" s="92"/>
      <c r="S1014" s="92"/>
      <c r="T1014" s="92"/>
    </row>
    <row r="1015" spans="1:20" s="12" customFormat="1" hidden="1" x14ac:dyDescent="0.35">
      <c r="A1015" s="867"/>
      <c r="B1015" s="165" t="s">
        <v>116</v>
      </c>
      <c r="C1015" s="867"/>
      <c r="D1015" s="867"/>
      <c r="E1015" s="867"/>
      <c r="I1015" s="139"/>
      <c r="J1015" s="139"/>
      <c r="K1015" s="16"/>
      <c r="L1015" s="36"/>
      <c r="M1015" s="36"/>
      <c r="O1015" s="189"/>
      <c r="P1015" s="196"/>
      <c r="Q1015" s="196"/>
      <c r="R1015" s="92"/>
      <c r="S1015" s="92"/>
      <c r="T1015" s="92"/>
    </row>
    <row r="1016" spans="1:20" s="12" customFormat="1" hidden="1" x14ac:dyDescent="0.35">
      <c r="A1016" s="867"/>
      <c r="B1016" s="165" t="s">
        <v>128</v>
      </c>
      <c r="C1016" s="867"/>
      <c r="D1016" s="867"/>
      <c r="E1016" s="867"/>
      <c r="I1016" s="139"/>
      <c r="J1016" s="139"/>
      <c r="K1016" s="16"/>
      <c r="L1016" s="36"/>
      <c r="M1016" s="36"/>
      <c r="O1016" s="189"/>
      <c r="P1016" s="196"/>
      <c r="Q1016" s="196"/>
      <c r="R1016" s="92"/>
      <c r="S1016" s="92"/>
      <c r="T1016" s="92"/>
    </row>
    <row r="1017" spans="1:20" s="12" customFormat="1" hidden="1" x14ac:dyDescent="0.35">
      <c r="A1017" s="165"/>
      <c r="B1017" s="165"/>
      <c r="C1017" s="165"/>
      <c r="D1017" s="165"/>
      <c r="E1017" s="165"/>
      <c r="I1017" s="139"/>
      <c r="J1017" s="139"/>
      <c r="K1017" s="16"/>
      <c r="L1017" s="36"/>
      <c r="M1017" s="36"/>
      <c r="O1017" s="189"/>
      <c r="P1017" s="196"/>
      <c r="Q1017" s="196"/>
      <c r="R1017" s="92"/>
      <c r="S1017" s="92"/>
      <c r="T1017" s="92"/>
    </row>
    <row r="1018" spans="1:20" s="12" customFormat="1" hidden="1" x14ac:dyDescent="0.35">
      <c r="A1018" s="165"/>
      <c r="B1018" s="165"/>
      <c r="C1018" s="165"/>
      <c r="D1018" s="165"/>
      <c r="E1018" s="165"/>
      <c r="I1018" s="139"/>
      <c r="J1018" s="139"/>
      <c r="K1018" s="16"/>
      <c r="L1018" s="36"/>
      <c r="M1018" s="36"/>
      <c r="O1018" s="189"/>
      <c r="P1018" s="196"/>
      <c r="Q1018" s="196"/>
      <c r="R1018" s="92"/>
      <c r="S1018" s="92"/>
      <c r="T1018" s="92"/>
    </row>
    <row r="1019" spans="1:20" s="12" customFormat="1" x14ac:dyDescent="0.35">
      <c r="A1019" s="146"/>
      <c r="B1019" s="146" t="s">
        <v>20</v>
      </c>
      <c r="C1019" s="146"/>
      <c r="D1019" s="146" t="s">
        <v>21</v>
      </c>
      <c r="E1019" s="146">
        <f>E1010</f>
        <v>0</v>
      </c>
      <c r="I1019" s="135">
        <f>I1010</f>
        <v>0</v>
      </c>
      <c r="J1019" s="135">
        <f>J1010</f>
        <v>0</v>
      </c>
      <c r="K1019" s="16"/>
      <c r="L1019" s="36"/>
      <c r="M1019" s="36"/>
      <c r="O1019" s="189"/>
      <c r="P1019" s="196"/>
      <c r="Q1019" s="196"/>
      <c r="R1019" s="92"/>
      <c r="S1019" s="92"/>
      <c r="T1019" s="92"/>
    </row>
    <row r="1020" spans="1:20" s="12" customFormat="1" x14ac:dyDescent="0.35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16"/>
      <c r="L1020" s="36"/>
      <c r="M1020" s="36"/>
      <c r="O1020" s="189"/>
      <c r="P1020" s="196"/>
      <c r="Q1020" s="196"/>
      <c r="R1020" s="92"/>
      <c r="S1020" s="92"/>
      <c r="T1020" s="92"/>
    </row>
    <row r="1021" spans="1:20" s="12" customFormat="1" ht="55.5" customHeight="1" x14ac:dyDescent="0.35">
      <c r="A1021" s="863" t="s">
        <v>185</v>
      </c>
      <c r="B1021" s="863"/>
      <c r="C1021" s="863"/>
      <c r="D1021" s="863"/>
      <c r="E1021" s="863"/>
      <c r="F1021" s="863"/>
      <c r="G1021" s="863"/>
      <c r="H1021" s="863"/>
      <c r="I1021" s="863"/>
      <c r="J1021" s="863"/>
      <c r="K1021" s="16"/>
      <c r="L1021" s="36"/>
      <c r="M1021" s="36"/>
      <c r="O1021" s="189"/>
      <c r="P1021" s="196"/>
      <c r="Q1021" s="196"/>
      <c r="R1021" s="92"/>
      <c r="S1021" s="92"/>
      <c r="T1021" s="92"/>
    </row>
    <row r="1022" spans="1:20" x14ac:dyDescent="0.25">
      <c r="A1022" s="173"/>
      <c r="B1022" s="173"/>
      <c r="C1022" s="173"/>
      <c r="D1022" s="173"/>
      <c r="E1022" s="173"/>
      <c r="F1022" s="173"/>
      <c r="G1022" s="173"/>
      <c r="H1022" s="173"/>
      <c r="I1022" s="173"/>
      <c r="J1022" s="173"/>
    </row>
    <row r="1023" spans="1:20" x14ac:dyDescent="0.25">
      <c r="A1023" s="861" t="s">
        <v>131</v>
      </c>
      <c r="B1023" s="861"/>
      <c r="C1023" s="861"/>
      <c r="D1023" s="861"/>
      <c r="E1023" s="861"/>
      <c r="F1023" s="861"/>
      <c r="G1023" s="861"/>
      <c r="H1023" s="861"/>
      <c r="I1023" s="861"/>
      <c r="J1023" s="861"/>
      <c r="K1023" s="123"/>
    </row>
    <row r="1024" spans="1:20" x14ac:dyDescent="0.25">
      <c r="I1024" s="850" t="s">
        <v>172</v>
      </c>
      <c r="J1024" s="850"/>
      <c r="K1024" s="173"/>
    </row>
    <row r="1025" spans="1:20" s="12" customFormat="1" ht="56.25" x14ac:dyDescent="0.35">
      <c r="A1025" s="14" t="s">
        <v>24</v>
      </c>
      <c r="B1025" s="14" t="s">
        <v>14</v>
      </c>
      <c r="C1025" s="14" t="s">
        <v>81</v>
      </c>
      <c r="D1025" s="67"/>
      <c r="E1025" s="67"/>
      <c r="F1025" s="67"/>
      <c r="G1025" s="67"/>
      <c r="H1025" s="67"/>
      <c r="I1025" s="133" t="s">
        <v>115</v>
      </c>
      <c r="J1025" s="133" t="s">
        <v>173</v>
      </c>
      <c r="K1025" s="81"/>
      <c r="L1025" s="36"/>
      <c r="M1025" s="36"/>
      <c r="O1025" s="189"/>
      <c r="P1025" s="196"/>
      <c r="Q1025" s="196"/>
      <c r="R1025" s="92"/>
      <c r="S1025" s="92"/>
      <c r="T1025" s="92"/>
    </row>
    <row r="1026" spans="1:20" x14ac:dyDescent="0.25">
      <c r="A1026" s="91">
        <v>1</v>
      </c>
      <c r="B1026" s="91">
        <v>2</v>
      </c>
      <c r="C1026" s="91">
        <v>3</v>
      </c>
      <c r="D1026" s="78"/>
      <c r="E1026" s="78"/>
      <c r="F1026" s="78"/>
      <c r="G1026" s="78"/>
      <c r="H1026" s="78"/>
      <c r="I1026" s="140"/>
      <c r="J1026" s="140"/>
    </row>
    <row r="1027" spans="1:20" x14ac:dyDescent="0.25">
      <c r="A1027" s="14">
        <v>1</v>
      </c>
      <c r="B1027" s="101" t="s">
        <v>82</v>
      </c>
      <c r="C1027" s="102">
        <f>C1028+C1029+C1030+C1031</f>
        <v>0</v>
      </c>
      <c r="I1027" s="135">
        <f>I1028+I1029+I1030+I1031</f>
        <v>0</v>
      </c>
      <c r="J1027" s="135">
        <f>J1028+J1029+J1030+J1031</f>
        <v>0</v>
      </c>
    </row>
    <row r="1028" spans="1:20" s="78" customFormat="1" x14ac:dyDescent="0.25">
      <c r="A1028" s="14"/>
      <c r="B1028" s="101"/>
      <c r="C1028" s="94"/>
      <c r="D1028" s="67"/>
      <c r="E1028" s="67"/>
      <c r="F1028" s="67"/>
      <c r="G1028" s="67"/>
      <c r="H1028" s="67"/>
      <c r="I1028" s="140"/>
      <c r="J1028" s="140"/>
      <c r="K1028" s="79"/>
      <c r="O1028" s="188"/>
      <c r="P1028" s="188"/>
      <c r="Q1028" s="188"/>
    </row>
    <row r="1029" spans="1:20" x14ac:dyDescent="0.25">
      <c r="A1029" s="14"/>
      <c r="B1029" s="101"/>
      <c r="C1029" s="94"/>
      <c r="I1029" s="140"/>
      <c r="J1029" s="140"/>
    </row>
    <row r="1030" spans="1:20" x14ac:dyDescent="0.25">
      <c r="A1030" s="14"/>
      <c r="B1030" s="101"/>
      <c r="C1030" s="94"/>
      <c r="I1030" s="140"/>
      <c r="J1030" s="140"/>
    </row>
    <row r="1031" spans="1:20" x14ac:dyDescent="0.25">
      <c r="A1031" s="14"/>
      <c r="B1031" s="101"/>
      <c r="C1031" s="94"/>
      <c r="I1031" s="140"/>
      <c r="J1031" s="140"/>
    </row>
    <row r="1032" spans="1:20" x14ac:dyDescent="0.25">
      <c r="A1032" s="144"/>
      <c r="B1032" s="145" t="s">
        <v>20</v>
      </c>
      <c r="C1032" s="146">
        <f>C1027</f>
        <v>0</v>
      </c>
      <c r="I1032" s="135">
        <f>I1027</f>
        <v>0</v>
      </c>
      <c r="J1032" s="135">
        <f>J1027</f>
        <v>0</v>
      </c>
    </row>
    <row r="1034" spans="1:20" ht="36" customHeight="1" x14ac:dyDescent="0.25">
      <c r="A1034" s="863" t="s">
        <v>184</v>
      </c>
      <c r="B1034" s="863"/>
      <c r="C1034" s="863"/>
      <c r="D1034" s="863"/>
      <c r="E1034" s="863"/>
      <c r="F1034" s="863"/>
      <c r="G1034" s="863"/>
      <c r="H1034" s="863"/>
      <c r="I1034" s="863"/>
      <c r="J1034" s="863"/>
    </row>
    <row r="1035" spans="1:20" x14ac:dyDescent="0.25">
      <c r="A1035" s="173"/>
      <c r="B1035" s="173"/>
      <c r="C1035" s="173"/>
      <c r="D1035" s="173"/>
      <c r="E1035" s="173"/>
      <c r="F1035" s="173"/>
      <c r="G1035" s="173"/>
      <c r="H1035" s="173"/>
      <c r="I1035" s="173"/>
      <c r="J1035" s="173"/>
    </row>
    <row r="1036" spans="1:20" x14ac:dyDescent="0.25">
      <c r="A1036" s="861" t="s">
        <v>131</v>
      </c>
      <c r="B1036" s="861"/>
      <c r="C1036" s="861"/>
      <c r="D1036" s="861"/>
      <c r="E1036" s="861"/>
      <c r="F1036" s="861"/>
      <c r="G1036" s="861"/>
      <c r="H1036" s="861"/>
      <c r="I1036" s="861"/>
      <c r="J1036" s="861"/>
      <c r="K1036" s="123"/>
    </row>
    <row r="1037" spans="1:20" x14ac:dyDescent="0.25">
      <c r="I1037" s="850" t="s">
        <v>172</v>
      </c>
      <c r="J1037" s="850"/>
      <c r="K1037" s="173"/>
    </row>
    <row r="1038" spans="1:20" s="12" customFormat="1" ht="56.25" x14ac:dyDescent="0.35">
      <c r="A1038" s="14" t="s">
        <v>24</v>
      </c>
      <c r="B1038" s="14" t="s">
        <v>14</v>
      </c>
      <c r="C1038" s="14" t="s">
        <v>81</v>
      </c>
      <c r="D1038" s="67"/>
      <c r="E1038" s="67"/>
      <c r="F1038" s="67"/>
      <c r="G1038" s="67"/>
      <c r="H1038" s="67"/>
      <c r="I1038" s="133" t="s">
        <v>115</v>
      </c>
      <c r="J1038" s="133" t="s">
        <v>173</v>
      </c>
      <c r="K1038" s="81"/>
      <c r="L1038" s="36"/>
      <c r="M1038" s="36"/>
      <c r="O1038" s="189"/>
      <c r="P1038" s="196"/>
      <c r="Q1038" s="196"/>
      <c r="R1038" s="92"/>
      <c r="S1038" s="92"/>
      <c r="T1038" s="92"/>
    </row>
    <row r="1039" spans="1:20" x14ac:dyDescent="0.25">
      <c r="A1039" s="91">
        <v>1</v>
      </c>
      <c r="B1039" s="91">
        <v>2</v>
      </c>
      <c r="C1039" s="91">
        <v>3</v>
      </c>
      <c r="D1039" s="78"/>
      <c r="E1039" s="78"/>
      <c r="F1039" s="78"/>
      <c r="G1039" s="78"/>
      <c r="H1039" s="78"/>
      <c r="I1039" s="140"/>
      <c r="J1039" s="140"/>
    </row>
    <row r="1040" spans="1:20" x14ac:dyDescent="0.25">
      <c r="A1040" s="14">
        <v>1</v>
      </c>
      <c r="B1040" s="101"/>
      <c r="C1040" s="102"/>
      <c r="I1040" s="138"/>
      <c r="J1040" s="138"/>
    </row>
    <row r="1041" spans="1:20" s="78" customFormat="1" x14ac:dyDescent="0.25">
      <c r="A1041" s="14"/>
      <c r="B1041" s="101"/>
      <c r="C1041" s="94"/>
      <c r="D1041" s="67"/>
      <c r="E1041" s="67"/>
      <c r="F1041" s="67"/>
      <c r="G1041" s="67"/>
      <c r="H1041" s="67"/>
      <c r="I1041" s="140"/>
      <c r="J1041" s="140"/>
      <c r="K1041" s="79"/>
      <c r="O1041" s="188"/>
      <c r="P1041" s="188"/>
      <c r="Q1041" s="188"/>
    </row>
    <row r="1042" spans="1:20" x14ac:dyDescent="0.25">
      <c r="A1042" s="14"/>
      <c r="B1042" s="101"/>
      <c r="C1042" s="94"/>
      <c r="I1042" s="140"/>
      <c r="J1042" s="140"/>
    </row>
    <row r="1043" spans="1:20" x14ac:dyDescent="0.25">
      <c r="A1043" s="14"/>
      <c r="B1043" s="101"/>
      <c r="C1043" s="94"/>
      <c r="I1043" s="140"/>
      <c r="J1043" s="140"/>
    </row>
    <row r="1044" spans="1:20" x14ac:dyDescent="0.25">
      <c r="A1044" s="14"/>
      <c r="B1044" s="101"/>
      <c r="C1044" s="94"/>
      <c r="I1044" s="140"/>
      <c r="J1044" s="140"/>
    </row>
    <row r="1045" spans="1:20" x14ac:dyDescent="0.25">
      <c r="A1045" s="144"/>
      <c r="B1045" s="145" t="s">
        <v>20</v>
      </c>
      <c r="C1045" s="146">
        <f>SUM(C1040:C1044)</f>
        <v>0</v>
      </c>
      <c r="I1045" s="135">
        <f>SUM(I1040:I1044)</f>
        <v>0</v>
      </c>
      <c r="J1045" s="135">
        <f>SUM(J1040:J1044)</f>
        <v>0</v>
      </c>
    </row>
    <row r="1047" spans="1:20" x14ac:dyDescent="0.25">
      <c r="A1047" s="861" t="s">
        <v>135</v>
      </c>
      <c r="B1047" s="861"/>
      <c r="C1047" s="861"/>
      <c r="D1047" s="861"/>
      <c r="E1047" s="861"/>
      <c r="F1047" s="861"/>
      <c r="G1047" s="861"/>
      <c r="H1047" s="861"/>
      <c r="I1047" s="861"/>
      <c r="J1047" s="861"/>
    </row>
    <row r="1048" spans="1:20" x14ac:dyDescent="0.25">
      <c r="I1048" s="850" t="s">
        <v>172</v>
      </c>
      <c r="J1048" s="850"/>
    </row>
    <row r="1049" spans="1:20" s="12" customFormat="1" ht="56.25" x14ac:dyDescent="0.35">
      <c r="A1049" s="14" t="s">
        <v>24</v>
      </c>
      <c r="B1049" s="14" t="s">
        <v>14</v>
      </c>
      <c r="C1049" s="14" t="s">
        <v>81</v>
      </c>
      <c r="D1049" s="67"/>
      <c r="E1049" s="67"/>
      <c r="F1049" s="67"/>
      <c r="G1049" s="67"/>
      <c r="H1049" s="67"/>
      <c r="I1049" s="133" t="s">
        <v>115</v>
      </c>
      <c r="J1049" s="133" t="s">
        <v>173</v>
      </c>
      <c r="K1049" s="81"/>
      <c r="L1049" s="36"/>
      <c r="M1049" s="36"/>
      <c r="O1049" s="189"/>
      <c r="P1049" s="196"/>
      <c r="Q1049" s="196"/>
      <c r="R1049" s="92"/>
      <c r="S1049" s="92"/>
      <c r="T1049" s="92"/>
    </row>
    <row r="1050" spans="1:20" x14ac:dyDescent="0.25">
      <c r="A1050" s="91">
        <v>1</v>
      </c>
      <c r="B1050" s="91">
        <v>2</v>
      </c>
      <c r="C1050" s="91">
        <v>3</v>
      </c>
      <c r="D1050" s="78"/>
      <c r="E1050" s="78"/>
      <c r="F1050" s="78"/>
      <c r="G1050" s="78"/>
      <c r="H1050" s="78"/>
      <c r="I1050" s="140"/>
      <c r="J1050" s="140"/>
    </row>
    <row r="1051" spans="1:20" x14ac:dyDescent="0.25">
      <c r="A1051" s="14">
        <v>1</v>
      </c>
      <c r="B1051" s="101"/>
      <c r="C1051" s="102"/>
      <c r="I1051" s="138"/>
      <c r="J1051" s="138"/>
    </row>
    <row r="1052" spans="1:20" s="78" customFormat="1" x14ac:dyDescent="0.25">
      <c r="A1052" s="14"/>
      <c r="B1052" s="101"/>
      <c r="C1052" s="94"/>
      <c r="D1052" s="67"/>
      <c r="E1052" s="67"/>
      <c r="F1052" s="67"/>
      <c r="G1052" s="67"/>
      <c r="H1052" s="67"/>
      <c r="I1052" s="140"/>
      <c r="J1052" s="140"/>
      <c r="K1052" s="79"/>
      <c r="O1052" s="188"/>
      <c r="P1052" s="188"/>
      <c r="Q1052" s="188"/>
    </row>
    <row r="1053" spans="1:20" x14ac:dyDescent="0.25">
      <c r="A1053" s="14"/>
      <c r="B1053" s="101"/>
      <c r="C1053" s="94"/>
      <c r="I1053" s="140"/>
      <c r="J1053" s="140"/>
    </row>
    <row r="1054" spans="1:20" x14ac:dyDescent="0.25">
      <c r="A1054" s="14"/>
      <c r="B1054" s="101"/>
      <c r="C1054" s="94"/>
      <c r="I1054" s="140"/>
      <c r="J1054" s="140"/>
    </row>
    <row r="1055" spans="1:20" x14ac:dyDescent="0.25">
      <c r="A1055" s="14"/>
      <c r="B1055" s="101"/>
      <c r="C1055" s="94"/>
      <c r="I1055" s="140"/>
      <c r="J1055" s="140"/>
    </row>
    <row r="1056" spans="1:20" x14ac:dyDescent="0.25">
      <c r="A1056" s="144"/>
      <c r="B1056" s="145" t="s">
        <v>20</v>
      </c>
      <c r="C1056" s="146">
        <f>SUM(C1051:C1055)</f>
        <v>0</v>
      </c>
      <c r="I1056" s="135">
        <f>SUM(I1051:I1055)</f>
        <v>0</v>
      </c>
      <c r="J1056" s="135">
        <f>SUM(J1051:J1055)</f>
        <v>0</v>
      </c>
    </row>
    <row r="1058" spans="1:20" x14ac:dyDescent="0.25">
      <c r="A1058" s="861" t="s">
        <v>136</v>
      </c>
      <c r="B1058" s="861"/>
      <c r="C1058" s="861"/>
      <c r="D1058" s="861"/>
      <c r="E1058" s="861"/>
      <c r="F1058" s="861"/>
      <c r="G1058" s="861"/>
      <c r="H1058" s="861"/>
      <c r="I1058" s="861"/>
      <c r="J1058" s="861"/>
    </row>
    <row r="1059" spans="1:20" x14ac:dyDescent="0.25">
      <c r="I1059" s="850" t="s">
        <v>172</v>
      </c>
      <c r="J1059" s="850"/>
    </row>
    <row r="1060" spans="1:20" s="12" customFormat="1" ht="56.25" x14ac:dyDescent="0.35">
      <c r="A1060" s="14" t="s">
        <v>24</v>
      </c>
      <c r="B1060" s="14" t="s">
        <v>14</v>
      </c>
      <c r="C1060" s="14" t="s">
        <v>81</v>
      </c>
      <c r="D1060" s="67"/>
      <c r="E1060" s="67"/>
      <c r="F1060" s="67"/>
      <c r="G1060" s="67"/>
      <c r="H1060" s="67"/>
      <c r="I1060" s="133" t="s">
        <v>115</v>
      </c>
      <c r="J1060" s="133" t="s">
        <v>173</v>
      </c>
      <c r="K1060" s="81"/>
      <c r="L1060" s="36"/>
      <c r="M1060" s="36"/>
      <c r="O1060" s="189"/>
      <c r="P1060" s="196"/>
      <c r="Q1060" s="196"/>
      <c r="R1060" s="92"/>
      <c r="S1060" s="92"/>
      <c r="T1060" s="92"/>
    </row>
    <row r="1061" spans="1:20" x14ac:dyDescent="0.25">
      <c r="A1061" s="91">
        <v>1</v>
      </c>
      <c r="B1061" s="91">
        <v>2</v>
      </c>
      <c r="C1061" s="91">
        <v>3</v>
      </c>
      <c r="D1061" s="78"/>
      <c r="E1061" s="78"/>
      <c r="F1061" s="78"/>
      <c r="G1061" s="78"/>
      <c r="H1061" s="78"/>
      <c r="I1061" s="140"/>
      <c r="J1061" s="140"/>
    </row>
    <row r="1062" spans="1:20" x14ac:dyDescent="0.25">
      <c r="A1062" s="14">
        <v>1</v>
      </c>
      <c r="B1062" s="101"/>
      <c r="C1062" s="102"/>
      <c r="I1062" s="138"/>
      <c r="J1062" s="138"/>
    </row>
    <row r="1063" spans="1:20" s="78" customFormat="1" x14ac:dyDescent="0.25">
      <c r="A1063" s="14"/>
      <c r="B1063" s="101"/>
      <c r="C1063" s="94"/>
      <c r="D1063" s="67"/>
      <c r="E1063" s="67"/>
      <c r="F1063" s="67"/>
      <c r="G1063" s="67"/>
      <c r="H1063" s="67"/>
      <c r="I1063" s="140"/>
      <c r="J1063" s="140"/>
      <c r="K1063" s="79"/>
      <c r="O1063" s="188"/>
      <c r="P1063" s="188"/>
      <c r="Q1063" s="188"/>
    </row>
    <row r="1064" spans="1:20" x14ac:dyDescent="0.25">
      <c r="A1064" s="14"/>
      <c r="B1064" s="101"/>
      <c r="C1064" s="94"/>
      <c r="I1064" s="140"/>
      <c r="J1064" s="140"/>
    </row>
    <row r="1065" spans="1:20" x14ac:dyDescent="0.25">
      <c r="A1065" s="14"/>
      <c r="B1065" s="101"/>
      <c r="C1065" s="94"/>
      <c r="I1065" s="140"/>
      <c r="J1065" s="140"/>
    </row>
    <row r="1066" spans="1:20" x14ac:dyDescent="0.25">
      <c r="A1066" s="14"/>
      <c r="B1066" s="101"/>
      <c r="C1066" s="94"/>
      <c r="I1066" s="140"/>
      <c r="J1066" s="140"/>
    </row>
    <row r="1067" spans="1:20" x14ac:dyDescent="0.25">
      <c r="A1067" s="144"/>
      <c r="B1067" s="145" t="s">
        <v>20</v>
      </c>
      <c r="C1067" s="146">
        <f>SUM(C1062:C1066)</f>
        <v>0</v>
      </c>
      <c r="I1067" s="135">
        <f>SUM(I1062:I1066)</f>
        <v>0</v>
      </c>
      <c r="J1067" s="135">
        <f>SUM(J1062:J1066)</f>
        <v>0</v>
      </c>
    </row>
    <row r="1069" spans="1:20" x14ac:dyDescent="0.25">
      <c r="A1069" s="861" t="s">
        <v>137</v>
      </c>
      <c r="B1069" s="861"/>
      <c r="C1069" s="861"/>
      <c r="D1069" s="861"/>
      <c r="E1069" s="861"/>
      <c r="F1069" s="861"/>
      <c r="G1069" s="861"/>
      <c r="H1069" s="861"/>
      <c r="I1069" s="861"/>
      <c r="J1069" s="861"/>
    </row>
    <row r="1070" spans="1:20" x14ac:dyDescent="0.25">
      <c r="I1070" s="850" t="s">
        <v>172</v>
      </c>
      <c r="J1070" s="850"/>
    </row>
    <row r="1071" spans="1:20" s="12" customFormat="1" ht="56.25" x14ac:dyDescent="0.35">
      <c r="A1071" s="14" t="s">
        <v>24</v>
      </c>
      <c r="B1071" s="14" t="s">
        <v>14</v>
      </c>
      <c r="C1071" s="14" t="s">
        <v>81</v>
      </c>
      <c r="D1071" s="67"/>
      <c r="E1071" s="67"/>
      <c r="F1071" s="67"/>
      <c r="G1071" s="67"/>
      <c r="H1071" s="67"/>
      <c r="I1071" s="133" t="s">
        <v>115</v>
      </c>
      <c r="J1071" s="133" t="s">
        <v>173</v>
      </c>
      <c r="K1071" s="81"/>
      <c r="L1071" s="36"/>
      <c r="M1071" s="36"/>
      <c r="O1071" s="189"/>
      <c r="P1071" s="196"/>
      <c r="Q1071" s="196"/>
      <c r="R1071" s="92"/>
      <c r="S1071" s="92"/>
      <c r="T1071" s="92"/>
    </row>
    <row r="1072" spans="1:20" x14ac:dyDescent="0.25">
      <c r="A1072" s="91">
        <v>1</v>
      </c>
      <c r="B1072" s="91">
        <v>2</v>
      </c>
      <c r="C1072" s="91">
        <v>3</v>
      </c>
      <c r="D1072" s="78"/>
      <c r="E1072" s="78"/>
      <c r="F1072" s="78"/>
      <c r="G1072" s="78"/>
      <c r="H1072" s="78"/>
      <c r="I1072" s="140"/>
      <c r="J1072" s="140"/>
    </row>
    <row r="1073" spans="1:20" x14ac:dyDescent="0.25">
      <c r="A1073" s="14">
        <v>1</v>
      </c>
      <c r="B1073" s="101"/>
      <c r="C1073" s="102"/>
      <c r="I1073" s="138"/>
      <c r="J1073" s="138"/>
    </row>
    <row r="1074" spans="1:20" s="78" customFormat="1" x14ac:dyDescent="0.25">
      <c r="A1074" s="14"/>
      <c r="B1074" s="101"/>
      <c r="C1074" s="94"/>
      <c r="D1074" s="67"/>
      <c r="E1074" s="67"/>
      <c r="F1074" s="67"/>
      <c r="G1074" s="67"/>
      <c r="H1074" s="67"/>
      <c r="I1074" s="140"/>
      <c r="J1074" s="140"/>
      <c r="K1074" s="79"/>
      <c r="O1074" s="188"/>
      <c r="P1074" s="188"/>
      <c r="Q1074" s="188"/>
    </row>
    <row r="1075" spans="1:20" x14ac:dyDescent="0.25">
      <c r="A1075" s="14"/>
      <c r="B1075" s="101"/>
      <c r="C1075" s="94"/>
      <c r="I1075" s="140"/>
      <c r="J1075" s="140"/>
    </row>
    <row r="1076" spans="1:20" x14ac:dyDescent="0.25">
      <c r="A1076" s="14"/>
      <c r="B1076" s="101"/>
      <c r="C1076" s="94"/>
      <c r="I1076" s="140"/>
      <c r="J1076" s="140"/>
    </row>
    <row r="1077" spans="1:20" x14ac:dyDescent="0.25">
      <c r="A1077" s="14"/>
      <c r="B1077" s="101"/>
      <c r="C1077" s="94"/>
      <c r="I1077" s="140"/>
      <c r="J1077" s="140"/>
    </row>
    <row r="1078" spans="1:20" x14ac:dyDescent="0.25">
      <c r="A1078" s="144"/>
      <c r="B1078" s="145" t="s">
        <v>20</v>
      </c>
      <c r="C1078" s="146">
        <f>SUM(C1073:C1077)</f>
        <v>0</v>
      </c>
      <c r="I1078" s="135">
        <f>SUM(I1073:I1077)</f>
        <v>0</v>
      </c>
      <c r="J1078" s="135">
        <f>SUM(J1073:J1077)</f>
        <v>0</v>
      </c>
    </row>
    <row r="1081" spans="1:20" ht="54.75" customHeight="1" x14ac:dyDescent="0.25">
      <c r="A1081" s="863" t="s">
        <v>183</v>
      </c>
      <c r="B1081" s="863"/>
      <c r="C1081" s="863"/>
      <c r="D1081" s="863"/>
      <c r="E1081" s="863"/>
      <c r="F1081" s="863"/>
      <c r="G1081" s="863"/>
      <c r="H1081" s="863"/>
      <c r="I1081" s="863"/>
      <c r="J1081" s="863"/>
    </row>
    <row r="1083" spans="1:20" x14ac:dyDescent="0.25">
      <c r="A1083" s="861" t="s">
        <v>138</v>
      </c>
      <c r="B1083" s="861"/>
      <c r="C1083" s="861"/>
      <c r="D1083" s="861"/>
      <c r="E1083" s="861"/>
      <c r="F1083" s="861"/>
      <c r="G1083" s="861"/>
      <c r="H1083" s="861"/>
      <c r="I1083" s="861"/>
      <c r="J1083" s="861"/>
      <c r="K1083" s="123"/>
    </row>
    <row r="1084" spans="1:20" x14ac:dyDescent="0.25">
      <c r="I1084" s="850" t="s">
        <v>172</v>
      </c>
      <c r="J1084" s="850"/>
    </row>
    <row r="1085" spans="1:20" s="12" customFormat="1" ht="56.25" x14ac:dyDescent="0.35">
      <c r="A1085" s="14" t="s">
        <v>24</v>
      </c>
      <c r="B1085" s="14" t="s">
        <v>14</v>
      </c>
      <c r="C1085" s="167" t="s">
        <v>132</v>
      </c>
      <c r="D1085" s="167" t="s">
        <v>133</v>
      </c>
      <c r="E1085" s="167" t="s">
        <v>134</v>
      </c>
      <c r="F1085" s="67"/>
      <c r="G1085" s="67"/>
      <c r="H1085" s="67"/>
      <c r="I1085" s="133" t="s">
        <v>115</v>
      </c>
      <c r="J1085" s="133" t="s">
        <v>173</v>
      </c>
      <c r="K1085" s="81"/>
      <c r="L1085" s="36"/>
      <c r="M1085" s="36"/>
      <c r="O1085" s="189"/>
      <c r="P1085" s="196"/>
      <c r="Q1085" s="196"/>
      <c r="R1085" s="92"/>
      <c r="S1085" s="92"/>
      <c r="T1085" s="92"/>
    </row>
    <row r="1086" spans="1:20" x14ac:dyDescent="0.25">
      <c r="A1086" s="91">
        <v>1</v>
      </c>
      <c r="B1086" s="91">
        <v>2</v>
      </c>
      <c r="C1086" s="113">
        <v>3</v>
      </c>
      <c r="D1086" s="113">
        <v>4</v>
      </c>
      <c r="E1086" s="113">
        <v>5</v>
      </c>
      <c r="F1086" s="78"/>
      <c r="G1086" s="78"/>
      <c r="H1086" s="78"/>
      <c r="I1086" s="138"/>
      <c r="J1086" s="138"/>
    </row>
    <row r="1087" spans="1:20" x14ac:dyDescent="0.25">
      <c r="A1087" s="14">
        <v>1</v>
      </c>
      <c r="B1087" s="101"/>
      <c r="C1087" s="94"/>
      <c r="D1087" s="14"/>
      <c r="E1087" s="94"/>
      <c r="I1087" s="138"/>
      <c r="J1087" s="138"/>
    </row>
    <row r="1088" spans="1:20" s="78" customFormat="1" x14ac:dyDescent="0.25">
      <c r="A1088" s="14"/>
      <c r="B1088" s="101"/>
      <c r="C1088" s="165"/>
      <c r="D1088" s="167"/>
      <c r="E1088" s="165"/>
      <c r="F1088" s="67"/>
      <c r="G1088" s="67"/>
      <c r="H1088" s="67"/>
      <c r="I1088" s="138"/>
      <c r="J1088" s="138"/>
      <c r="K1088" s="79"/>
      <c r="O1088" s="188"/>
      <c r="P1088" s="188"/>
      <c r="Q1088" s="188"/>
    </row>
    <row r="1089" spans="1:20" x14ac:dyDescent="0.25">
      <c r="A1089" s="14"/>
      <c r="B1089" s="101"/>
      <c r="C1089" s="165"/>
      <c r="D1089" s="167"/>
      <c r="E1089" s="165"/>
      <c r="I1089" s="138"/>
      <c r="J1089" s="138"/>
    </row>
    <row r="1090" spans="1:20" x14ac:dyDescent="0.25">
      <c r="A1090" s="144"/>
      <c r="B1090" s="145" t="s">
        <v>20</v>
      </c>
      <c r="C1090" s="144" t="s">
        <v>21</v>
      </c>
      <c r="D1090" s="144" t="s">
        <v>21</v>
      </c>
      <c r="E1090" s="146">
        <f>E1087</f>
        <v>0</v>
      </c>
      <c r="I1090" s="135">
        <f>SUM(I1087:I1089)</f>
        <v>0</v>
      </c>
      <c r="J1090" s="135">
        <f>SUM(J1087:J1089)</f>
        <v>0</v>
      </c>
    </row>
    <row r="1092" spans="1:20" x14ac:dyDescent="0.25">
      <c r="A1092" s="861" t="s">
        <v>139</v>
      </c>
      <c r="B1092" s="861"/>
      <c r="C1092" s="861"/>
      <c r="D1092" s="861"/>
      <c r="E1092" s="861"/>
      <c r="F1092" s="861"/>
      <c r="G1092" s="861"/>
      <c r="H1092" s="861"/>
      <c r="I1092" s="861"/>
      <c r="J1092" s="861"/>
    </row>
    <row r="1093" spans="1:20" x14ac:dyDescent="0.25">
      <c r="I1093" s="850" t="s">
        <v>172</v>
      </c>
      <c r="J1093" s="850"/>
    </row>
    <row r="1094" spans="1:20" s="12" customFormat="1" ht="56.25" x14ac:dyDescent="0.35">
      <c r="A1094" s="14" t="s">
        <v>24</v>
      </c>
      <c r="B1094" s="14" t="s">
        <v>14</v>
      </c>
      <c r="C1094" s="167" t="s">
        <v>132</v>
      </c>
      <c r="D1094" s="167" t="s">
        <v>133</v>
      </c>
      <c r="E1094" s="167" t="s">
        <v>134</v>
      </c>
      <c r="F1094" s="67"/>
      <c r="G1094" s="67"/>
      <c r="H1094" s="67"/>
      <c r="I1094" s="133" t="s">
        <v>115</v>
      </c>
      <c r="J1094" s="133" t="s">
        <v>173</v>
      </c>
      <c r="K1094" s="81"/>
      <c r="L1094" s="36"/>
      <c r="M1094" s="36"/>
      <c r="O1094" s="189"/>
      <c r="P1094" s="196"/>
      <c r="Q1094" s="196"/>
      <c r="R1094" s="92"/>
      <c r="S1094" s="92"/>
      <c r="T1094" s="92"/>
    </row>
    <row r="1095" spans="1:20" x14ac:dyDescent="0.25">
      <c r="A1095" s="91">
        <v>1</v>
      </c>
      <c r="B1095" s="91">
        <v>2</v>
      </c>
      <c r="C1095" s="113">
        <v>3</v>
      </c>
      <c r="D1095" s="113">
        <v>4</v>
      </c>
      <c r="E1095" s="113">
        <v>5</v>
      </c>
      <c r="F1095" s="78"/>
      <c r="G1095" s="78"/>
      <c r="H1095" s="78"/>
      <c r="I1095" s="138"/>
      <c r="J1095" s="138"/>
    </row>
    <row r="1096" spans="1:20" x14ac:dyDescent="0.25">
      <c r="A1096" s="14">
        <v>1</v>
      </c>
      <c r="B1096" s="101"/>
      <c r="C1096" s="94"/>
      <c r="D1096" s="14"/>
      <c r="E1096" s="94"/>
      <c r="I1096" s="138"/>
      <c r="J1096" s="138"/>
    </row>
    <row r="1097" spans="1:20" s="78" customFormat="1" x14ac:dyDescent="0.25">
      <c r="A1097" s="14"/>
      <c r="B1097" s="101"/>
      <c r="C1097" s="165"/>
      <c r="D1097" s="167"/>
      <c r="E1097" s="165"/>
      <c r="F1097" s="67"/>
      <c r="G1097" s="67"/>
      <c r="H1097" s="67"/>
      <c r="I1097" s="138"/>
      <c r="J1097" s="138"/>
      <c r="K1097" s="79"/>
      <c r="O1097" s="188"/>
      <c r="P1097" s="188"/>
      <c r="Q1097" s="188"/>
    </row>
    <row r="1098" spans="1:20" x14ac:dyDescent="0.25">
      <c r="A1098" s="14"/>
      <c r="B1098" s="101"/>
      <c r="C1098" s="165"/>
      <c r="D1098" s="167"/>
      <c r="E1098" s="165"/>
      <c r="I1098" s="138"/>
      <c r="J1098" s="138"/>
    </row>
    <row r="1099" spans="1:20" x14ac:dyDescent="0.25">
      <c r="A1099" s="144"/>
      <c r="B1099" s="145" t="s">
        <v>20</v>
      </c>
      <c r="C1099" s="144" t="s">
        <v>21</v>
      </c>
      <c r="D1099" s="144" t="s">
        <v>21</v>
      </c>
      <c r="E1099" s="146">
        <f>E1096</f>
        <v>0</v>
      </c>
      <c r="I1099" s="135">
        <f>SUM(I1096:I1098)</f>
        <v>0</v>
      </c>
      <c r="J1099" s="135">
        <f>SUM(J1096:J1098)</f>
        <v>0</v>
      </c>
    </row>
    <row r="1102" spans="1:20" ht="58.5" customHeight="1" x14ac:dyDescent="0.25">
      <c r="A1102" s="863" t="s">
        <v>182</v>
      </c>
      <c r="B1102" s="863"/>
      <c r="C1102" s="863"/>
      <c r="D1102" s="863"/>
      <c r="E1102" s="863"/>
      <c r="F1102" s="863"/>
      <c r="G1102" s="863"/>
      <c r="H1102" s="863"/>
      <c r="I1102" s="863"/>
      <c r="J1102" s="863"/>
    </row>
    <row r="1104" spans="1:20" x14ac:dyDescent="0.25">
      <c r="A1104" s="866" t="s">
        <v>140</v>
      </c>
      <c r="B1104" s="866"/>
      <c r="C1104" s="866"/>
      <c r="D1104" s="866"/>
      <c r="E1104" s="866"/>
      <c r="F1104" s="866"/>
      <c r="G1104" s="866"/>
      <c r="H1104" s="866"/>
      <c r="I1104" s="866"/>
      <c r="J1104" s="866"/>
      <c r="K1104" s="123"/>
    </row>
    <row r="1105" spans="1:17" x14ac:dyDescent="0.25">
      <c r="A1105" s="32"/>
      <c r="B1105" s="11"/>
      <c r="C1105" s="17"/>
      <c r="D1105" s="17"/>
      <c r="E1105" s="17"/>
      <c r="F1105" s="17"/>
      <c r="I1105" s="850" t="s">
        <v>172</v>
      </c>
      <c r="J1105" s="850"/>
    </row>
    <row r="1106" spans="1:17" ht="56.25" x14ac:dyDescent="0.25">
      <c r="A1106" s="167" t="s">
        <v>24</v>
      </c>
      <c r="B1106" s="167" t="s">
        <v>14</v>
      </c>
      <c r="C1106" s="167" t="s">
        <v>71</v>
      </c>
      <c r="D1106" s="167" t="s">
        <v>72</v>
      </c>
      <c r="E1106" s="167" t="s">
        <v>73</v>
      </c>
      <c r="I1106" s="133" t="s">
        <v>115</v>
      </c>
      <c r="J1106" s="133" t="s">
        <v>173</v>
      </c>
      <c r="K1106" s="127"/>
    </row>
    <row r="1107" spans="1:17" x14ac:dyDescent="0.25">
      <c r="A1107" s="113">
        <v>1</v>
      </c>
      <c r="B1107" s="113">
        <v>2</v>
      </c>
      <c r="C1107" s="113">
        <v>3</v>
      </c>
      <c r="D1107" s="113">
        <v>4</v>
      </c>
      <c r="E1107" s="113">
        <v>5</v>
      </c>
      <c r="F1107" s="78"/>
      <c r="G1107" s="78"/>
      <c r="H1107" s="78"/>
      <c r="I1107" s="138"/>
      <c r="J1107" s="138"/>
    </row>
    <row r="1108" spans="1:17" x14ac:dyDescent="0.25">
      <c r="A1108" s="171"/>
      <c r="B1108" s="26"/>
      <c r="C1108" s="167"/>
      <c r="D1108" s="13"/>
      <c r="E1108" s="165"/>
      <c r="I1108" s="138"/>
      <c r="J1108" s="138"/>
    </row>
    <row r="1109" spans="1:17" s="78" customFormat="1" x14ac:dyDescent="0.25">
      <c r="A1109" s="167"/>
      <c r="B1109" s="10"/>
      <c r="C1109" s="167"/>
      <c r="D1109" s="13"/>
      <c r="E1109" s="165"/>
      <c r="F1109" s="67"/>
      <c r="G1109" s="67"/>
      <c r="H1109" s="67"/>
      <c r="I1109" s="138"/>
      <c r="J1109" s="138"/>
      <c r="K1109" s="79"/>
      <c r="O1109" s="188"/>
      <c r="P1109" s="188"/>
      <c r="Q1109" s="188"/>
    </row>
    <row r="1110" spans="1:17" x14ac:dyDescent="0.25">
      <c r="A1110" s="167"/>
      <c r="B1110" s="10"/>
      <c r="C1110" s="167"/>
      <c r="D1110" s="13"/>
      <c r="E1110" s="165"/>
      <c r="I1110" s="138"/>
      <c r="J1110" s="138"/>
    </row>
    <row r="1111" spans="1:17" x14ac:dyDescent="0.25">
      <c r="A1111" s="144"/>
      <c r="B1111" s="145" t="s">
        <v>20</v>
      </c>
      <c r="C1111" s="144" t="s">
        <v>21</v>
      </c>
      <c r="D1111" s="144" t="s">
        <v>21</v>
      </c>
      <c r="E1111" s="146">
        <f>SUM(E1108:E1110)</f>
        <v>0</v>
      </c>
      <c r="I1111" s="135">
        <f>SUM(I1108:I1110)</f>
        <v>0</v>
      </c>
      <c r="J1111" s="135">
        <f>SUM(J1108:J1110)</f>
        <v>0</v>
      </c>
    </row>
    <row r="1112" spans="1:17" x14ac:dyDescent="0.25">
      <c r="A1112" s="30"/>
      <c r="B1112" s="31"/>
      <c r="C1112" s="30"/>
      <c r="D1112" s="30"/>
      <c r="E1112" s="30"/>
      <c r="F1112" s="30"/>
    </row>
    <row r="1113" spans="1:17" x14ac:dyDescent="0.25">
      <c r="A1113" s="860" t="s">
        <v>118</v>
      </c>
      <c r="B1113" s="860"/>
      <c r="C1113" s="860"/>
      <c r="D1113" s="860"/>
      <c r="E1113" s="860"/>
      <c r="F1113" s="860"/>
      <c r="G1113" s="860"/>
      <c r="H1113" s="860"/>
      <c r="I1113" s="860"/>
      <c r="J1113" s="860"/>
    </row>
    <row r="1114" spans="1:17" x14ac:dyDescent="0.25">
      <c r="A1114" s="30"/>
      <c r="B1114" s="11"/>
      <c r="C1114" s="17"/>
      <c r="D1114" s="17"/>
      <c r="E1114" s="17"/>
      <c r="F1114" s="17"/>
      <c r="I1114" s="850" t="s">
        <v>172</v>
      </c>
      <c r="J1114" s="850"/>
    </row>
    <row r="1115" spans="1:17" ht="56.25" x14ac:dyDescent="0.25">
      <c r="A1115" s="167" t="s">
        <v>24</v>
      </c>
      <c r="B1115" s="167" t="s">
        <v>14</v>
      </c>
      <c r="C1115" s="167" t="s">
        <v>74</v>
      </c>
      <c r="D1115" s="167" t="s">
        <v>117</v>
      </c>
      <c r="F1115" s="17"/>
      <c r="I1115" s="133" t="s">
        <v>115</v>
      </c>
      <c r="J1115" s="133" t="s">
        <v>173</v>
      </c>
      <c r="K1115" s="128"/>
    </row>
    <row r="1116" spans="1:17" x14ac:dyDescent="0.25">
      <c r="A1116" s="113">
        <v>1</v>
      </c>
      <c r="B1116" s="113">
        <v>2</v>
      </c>
      <c r="C1116" s="113">
        <v>3</v>
      </c>
      <c r="D1116" s="113">
        <v>4</v>
      </c>
      <c r="E1116" s="78"/>
      <c r="F1116" s="1"/>
      <c r="G1116" s="78"/>
      <c r="H1116" s="78"/>
      <c r="I1116" s="138"/>
      <c r="J1116" s="138"/>
    </row>
    <row r="1117" spans="1:17" x14ac:dyDescent="0.25">
      <c r="A1117" s="167"/>
      <c r="B1117" s="26"/>
      <c r="C1117" s="13"/>
      <c r="D1117" s="165"/>
      <c r="F1117" s="17"/>
      <c r="I1117" s="138"/>
      <c r="J1117" s="138"/>
    </row>
    <row r="1118" spans="1:17" s="78" customFormat="1" x14ac:dyDescent="0.25">
      <c r="A1118" s="167"/>
      <c r="B1118" s="10"/>
      <c r="C1118" s="13"/>
      <c r="D1118" s="165"/>
      <c r="E1118" s="67"/>
      <c r="F1118" s="17"/>
      <c r="G1118" s="67"/>
      <c r="H1118" s="67"/>
      <c r="I1118" s="138"/>
      <c r="J1118" s="138"/>
      <c r="K1118" s="79"/>
      <c r="O1118" s="188"/>
      <c r="P1118" s="188"/>
      <c r="Q1118" s="188"/>
    </row>
    <row r="1119" spans="1:17" x14ac:dyDescent="0.25">
      <c r="A1119" s="167"/>
      <c r="B1119" s="10"/>
      <c r="C1119" s="13"/>
      <c r="D1119" s="165"/>
      <c r="F1119" s="17"/>
      <c r="I1119" s="138"/>
      <c r="J1119" s="138"/>
    </row>
    <row r="1120" spans="1:17" x14ac:dyDescent="0.25">
      <c r="A1120" s="144"/>
      <c r="B1120" s="145" t="s">
        <v>20</v>
      </c>
      <c r="C1120" s="144" t="s">
        <v>21</v>
      </c>
      <c r="D1120" s="146">
        <f>SUM(D1117:D1119)</f>
        <v>0</v>
      </c>
      <c r="F1120" s="17"/>
      <c r="I1120" s="135">
        <f>SUM(I1117:I1119)</f>
        <v>0</v>
      </c>
      <c r="J1120" s="135">
        <f>SUM(J1117:J1119)</f>
        <v>0</v>
      </c>
    </row>
    <row r="1121" spans="1:17" x14ac:dyDescent="0.25">
      <c r="A1121" s="30"/>
      <c r="B1121" s="31"/>
      <c r="C1121" s="30"/>
      <c r="D1121" s="30"/>
      <c r="E1121" s="30"/>
      <c r="F1121" s="30"/>
    </row>
    <row r="1122" spans="1:17" x14ac:dyDescent="0.25">
      <c r="A1122" s="860" t="s">
        <v>141</v>
      </c>
      <c r="B1122" s="860"/>
      <c r="C1122" s="860"/>
      <c r="D1122" s="860"/>
      <c r="E1122" s="860"/>
      <c r="F1122" s="860"/>
      <c r="G1122" s="860"/>
      <c r="H1122" s="860"/>
      <c r="I1122" s="860"/>
      <c r="J1122" s="860"/>
    </row>
    <row r="1123" spans="1:17" x14ac:dyDescent="0.25">
      <c r="A1123" s="30"/>
      <c r="B1123" s="11"/>
      <c r="C1123" s="17"/>
      <c r="D1123" s="17"/>
      <c r="E1123" s="17"/>
      <c r="F1123" s="17"/>
      <c r="I1123" s="850" t="s">
        <v>172</v>
      </c>
      <c r="J1123" s="850"/>
    </row>
    <row r="1124" spans="1:17" ht="56.25" x14ac:dyDescent="0.25">
      <c r="A1124" s="167" t="s">
        <v>24</v>
      </c>
      <c r="B1124" s="167" t="s">
        <v>14</v>
      </c>
      <c r="C1124" s="167" t="s">
        <v>74</v>
      </c>
      <c r="D1124" s="167" t="s">
        <v>117</v>
      </c>
      <c r="F1124" s="17"/>
      <c r="I1124" s="133" t="s">
        <v>115</v>
      </c>
      <c r="J1124" s="133" t="s">
        <v>173</v>
      </c>
      <c r="K1124" s="128"/>
    </row>
    <row r="1125" spans="1:17" x14ac:dyDescent="0.25">
      <c r="A1125" s="113">
        <v>1</v>
      </c>
      <c r="B1125" s="113">
        <v>2</v>
      </c>
      <c r="C1125" s="113">
        <v>3</v>
      </c>
      <c r="D1125" s="113">
        <v>4</v>
      </c>
      <c r="E1125" s="78"/>
      <c r="F1125" s="1"/>
      <c r="G1125" s="78"/>
      <c r="H1125" s="78"/>
      <c r="I1125" s="138"/>
      <c r="J1125" s="138"/>
    </row>
    <row r="1126" spans="1:17" x14ac:dyDescent="0.25">
      <c r="A1126" s="167"/>
      <c r="B1126" s="26"/>
      <c r="C1126" s="13"/>
      <c r="D1126" s="165"/>
      <c r="F1126" s="17"/>
      <c r="I1126" s="138"/>
      <c r="J1126" s="138"/>
    </row>
    <row r="1127" spans="1:17" s="78" customFormat="1" x14ac:dyDescent="0.25">
      <c r="A1127" s="167"/>
      <c r="B1127" s="10"/>
      <c r="C1127" s="13"/>
      <c r="D1127" s="165"/>
      <c r="E1127" s="67"/>
      <c r="F1127" s="17"/>
      <c r="G1127" s="67"/>
      <c r="H1127" s="67"/>
      <c r="I1127" s="138"/>
      <c r="J1127" s="138"/>
      <c r="K1127" s="79"/>
      <c r="O1127" s="188"/>
      <c r="P1127" s="188"/>
      <c r="Q1127" s="188"/>
    </row>
    <row r="1128" spans="1:17" x14ac:dyDescent="0.25">
      <c r="A1128" s="167"/>
      <c r="B1128" s="10"/>
      <c r="C1128" s="13"/>
      <c r="D1128" s="165"/>
      <c r="F1128" s="17"/>
      <c r="I1128" s="138"/>
      <c r="J1128" s="138"/>
    </row>
    <row r="1129" spans="1:17" x14ac:dyDescent="0.25">
      <c r="A1129" s="144"/>
      <c r="B1129" s="145" t="s">
        <v>20</v>
      </c>
      <c r="C1129" s="144" t="s">
        <v>21</v>
      </c>
      <c r="D1129" s="146">
        <f>SUM(D1126:D1128)</f>
        <v>0</v>
      </c>
      <c r="F1129" s="17"/>
      <c r="I1129" s="135">
        <f>SUM(I1126:I1128)</f>
        <v>0</v>
      </c>
      <c r="J1129" s="135">
        <f>SUM(J1126:J1128)</f>
        <v>0</v>
      </c>
    </row>
    <row r="1130" spans="1:17" x14ac:dyDescent="0.25">
      <c r="A1130" s="30"/>
      <c r="B1130" s="31"/>
      <c r="C1130" s="30"/>
      <c r="D1130" s="30"/>
      <c r="E1130" s="30"/>
      <c r="F1130" s="30"/>
    </row>
    <row r="1131" spans="1:17" x14ac:dyDescent="0.25">
      <c r="A1131" s="861" t="s">
        <v>169</v>
      </c>
      <c r="B1131" s="861"/>
      <c r="C1131" s="861"/>
      <c r="D1131" s="861"/>
      <c r="E1131" s="861"/>
      <c r="F1131" s="861"/>
      <c r="G1131" s="861"/>
      <c r="H1131" s="861"/>
      <c r="I1131" s="861"/>
      <c r="J1131" s="861"/>
    </row>
    <row r="1132" spans="1:17" x14ac:dyDescent="0.25">
      <c r="A1132" s="862"/>
      <c r="B1132" s="862"/>
      <c r="C1132" s="862"/>
      <c r="D1132" s="862"/>
      <c r="E1132" s="862"/>
      <c r="F1132" s="862"/>
      <c r="I1132" s="850" t="s">
        <v>172</v>
      </c>
      <c r="J1132" s="850"/>
    </row>
    <row r="1133" spans="1:17" ht="56.25" x14ac:dyDescent="0.25">
      <c r="A1133" s="167" t="s">
        <v>24</v>
      </c>
      <c r="B1133" s="167" t="s">
        <v>14</v>
      </c>
      <c r="C1133" s="167" t="s">
        <v>78</v>
      </c>
      <c r="D1133" s="167" t="s">
        <v>27</v>
      </c>
      <c r="E1133" s="167" t="s">
        <v>79</v>
      </c>
      <c r="F1133" s="167" t="s">
        <v>7</v>
      </c>
      <c r="I1133" s="133" t="s">
        <v>115</v>
      </c>
      <c r="J1133" s="133" t="s">
        <v>173</v>
      </c>
      <c r="K1133" s="81"/>
    </row>
    <row r="1134" spans="1:17" x14ac:dyDescent="0.25">
      <c r="A1134" s="113">
        <v>1</v>
      </c>
      <c r="B1134" s="113">
        <v>2</v>
      </c>
      <c r="C1134" s="113">
        <v>3</v>
      </c>
      <c r="D1134" s="113">
        <v>4</v>
      </c>
      <c r="E1134" s="113">
        <v>5</v>
      </c>
      <c r="F1134" s="113">
        <v>6</v>
      </c>
      <c r="G1134" s="78"/>
      <c r="H1134" s="78"/>
      <c r="I1134" s="138"/>
      <c r="J1134" s="138"/>
    </row>
    <row r="1135" spans="1:17" x14ac:dyDescent="0.25">
      <c r="A1135" s="167">
        <v>1</v>
      </c>
      <c r="B1135" s="10"/>
      <c r="C1135" s="167"/>
      <c r="D1135" s="167"/>
      <c r="E1135" s="165" t="e">
        <f>F1135/D1135</f>
        <v>#DIV/0!</v>
      </c>
      <c r="F1135" s="165"/>
      <c r="I1135" s="138"/>
      <c r="J1135" s="138"/>
    </row>
    <row r="1136" spans="1:17" s="78" customFormat="1" x14ac:dyDescent="0.25">
      <c r="A1136" s="167">
        <v>2</v>
      </c>
      <c r="B1136" s="10"/>
      <c r="C1136" s="14"/>
      <c r="D1136" s="14"/>
      <c r="E1136" s="165" t="e">
        <f t="shared" ref="E1136:E1137" si="25">F1136/D1136</f>
        <v>#DIV/0!</v>
      </c>
      <c r="F1136" s="165"/>
      <c r="G1136" s="67"/>
      <c r="H1136" s="67"/>
      <c r="I1136" s="138"/>
      <c r="J1136" s="138"/>
      <c r="K1136" s="79"/>
      <c r="O1136" s="188"/>
      <c r="P1136" s="188"/>
      <c r="Q1136" s="188"/>
    </row>
    <row r="1137" spans="1:17" x14ac:dyDescent="0.25">
      <c r="A1137" s="167">
        <v>3</v>
      </c>
      <c r="B1137" s="10"/>
      <c r="C1137" s="167"/>
      <c r="D1137" s="167"/>
      <c r="E1137" s="165" t="e">
        <f t="shared" si="25"/>
        <v>#DIV/0!</v>
      </c>
      <c r="F1137" s="165"/>
      <c r="I1137" s="138"/>
      <c r="J1137" s="138"/>
    </row>
    <row r="1138" spans="1:17" x14ac:dyDescent="0.25">
      <c r="A1138" s="144"/>
      <c r="B1138" s="145" t="s">
        <v>20</v>
      </c>
      <c r="C1138" s="144" t="s">
        <v>21</v>
      </c>
      <c r="D1138" s="144" t="s">
        <v>21</v>
      </c>
      <c r="E1138" s="144" t="s">
        <v>21</v>
      </c>
      <c r="F1138" s="146">
        <f>F1137+F1136+F1135</f>
        <v>0</v>
      </c>
      <c r="I1138" s="135">
        <f>SUM(I1135:I1137)</f>
        <v>0</v>
      </c>
      <c r="J1138" s="135">
        <f>SUM(J1135:J1137)</f>
        <v>0</v>
      </c>
    </row>
    <row r="1139" spans="1:17" x14ac:dyDescent="0.25">
      <c r="A1139" s="30"/>
      <c r="B1139" s="31"/>
      <c r="C1139" s="30"/>
      <c r="D1139" s="30"/>
      <c r="E1139" s="30"/>
      <c r="F1139" s="30"/>
    </row>
    <row r="1140" spans="1:17" x14ac:dyDescent="0.25">
      <c r="A1140" s="30"/>
      <c r="B1140" s="31"/>
      <c r="C1140" s="30"/>
      <c r="D1140" s="30"/>
      <c r="E1140" s="30"/>
      <c r="F1140" s="30"/>
    </row>
    <row r="1141" spans="1:17" x14ac:dyDescent="0.25">
      <c r="A1141" s="863" t="s">
        <v>181</v>
      </c>
      <c r="B1141" s="863"/>
      <c r="C1141" s="863"/>
      <c r="D1141" s="863"/>
      <c r="E1141" s="863"/>
      <c r="F1141" s="863"/>
      <c r="G1141" s="863"/>
      <c r="H1141" s="863"/>
      <c r="I1141" s="863"/>
      <c r="J1141" s="863"/>
    </row>
    <row r="1142" spans="1:17" x14ac:dyDescent="0.25">
      <c r="A1142" s="30"/>
      <c r="B1142" s="31"/>
      <c r="C1142" s="30"/>
      <c r="D1142" s="30"/>
      <c r="E1142" s="30"/>
      <c r="F1142" s="30"/>
    </row>
    <row r="1143" spans="1:17" x14ac:dyDescent="0.25">
      <c r="A1143" s="865" t="s">
        <v>142</v>
      </c>
      <c r="B1143" s="865"/>
      <c r="C1143" s="865"/>
      <c r="D1143" s="865"/>
      <c r="E1143" s="865"/>
      <c r="F1143" s="865"/>
      <c r="G1143" s="865"/>
      <c r="H1143" s="865"/>
      <c r="I1143" s="865"/>
      <c r="J1143" s="865"/>
      <c r="K1143" s="123"/>
    </row>
    <row r="1144" spans="1:17" x14ac:dyDescent="0.25">
      <c r="A1144" s="166"/>
      <c r="B1144" s="34"/>
      <c r="C1144" s="166"/>
      <c r="D1144" s="166"/>
      <c r="E1144" s="166"/>
      <c r="F1144" s="166"/>
      <c r="I1144" s="850" t="s">
        <v>172</v>
      </c>
      <c r="J1144" s="850"/>
    </row>
    <row r="1145" spans="1:17" ht="56.25" x14ac:dyDescent="0.25">
      <c r="A1145" s="167" t="s">
        <v>24</v>
      </c>
      <c r="B1145" s="167" t="s">
        <v>14</v>
      </c>
      <c r="C1145" s="167" t="s">
        <v>65</v>
      </c>
      <c r="D1145" s="167" t="s">
        <v>59</v>
      </c>
      <c r="E1145" s="167" t="s">
        <v>60</v>
      </c>
      <c r="F1145" s="167" t="s">
        <v>159</v>
      </c>
      <c r="I1145" s="133" t="s">
        <v>115</v>
      </c>
      <c r="J1145" s="133" t="s">
        <v>173</v>
      </c>
      <c r="K1145" s="122"/>
    </row>
    <row r="1146" spans="1:17" x14ac:dyDescent="0.25">
      <c r="A1146" s="113">
        <v>1</v>
      </c>
      <c r="B1146" s="113">
        <v>2</v>
      </c>
      <c r="C1146" s="113">
        <v>3</v>
      </c>
      <c r="D1146" s="113">
        <v>4</v>
      </c>
      <c r="E1146" s="113">
        <v>5</v>
      </c>
      <c r="F1146" s="113">
        <v>6</v>
      </c>
      <c r="G1146" s="78"/>
      <c r="H1146" s="78"/>
      <c r="I1146" s="138"/>
      <c r="J1146" s="138"/>
    </row>
    <row r="1147" spans="1:17" x14ac:dyDescent="0.25">
      <c r="A1147" s="167">
        <v>1</v>
      </c>
      <c r="B1147" s="10" t="s">
        <v>61</v>
      </c>
      <c r="C1147" s="167"/>
      <c r="D1147" s="167"/>
      <c r="E1147" s="165" t="e">
        <f>F1147/D1147/C1147</f>
        <v>#DIV/0!</v>
      </c>
      <c r="F1147" s="165"/>
      <c r="I1147" s="138"/>
      <c r="J1147" s="138"/>
    </row>
    <row r="1148" spans="1:17" s="78" customFormat="1" ht="69.75" x14ac:dyDescent="0.25">
      <c r="A1148" s="167">
        <v>2</v>
      </c>
      <c r="B1148" s="10" t="s">
        <v>62</v>
      </c>
      <c r="C1148" s="167"/>
      <c r="D1148" s="167"/>
      <c r="E1148" s="165" t="e">
        <f t="shared" ref="E1148:E1152" si="26">F1148/D1148/C1148</f>
        <v>#DIV/0!</v>
      </c>
      <c r="F1148" s="165"/>
      <c r="G1148" s="67"/>
      <c r="H1148" s="67"/>
      <c r="I1148" s="138"/>
      <c r="J1148" s="138"/>
      <c r="K1148" s="79"/>
      <c r="O1148" s="188"/>
      <c r="P1148" s="188"/>
      <c r="Q1148" s="188"/>
    </row>
    <row r="1149" spans="1:17" ht="69.75" x14ac:dyDescent="0.25">
      <c r="A1149" s="167">
        <v>3</v>
      </c>
      <c r="B1149" s="10" t="s">
        <v>63</v>
      </c>
      <c r="C1149" s="167"/>
      <c r="D1149" s="167"/>
      <c r="E1149" s="165" t="e">
        <f t="shared" si="26"/>
        <v>#DIV/0!</v>
      </c>
      <c r="F1149" s="165"/>
      <c r="I1149" s="138"/>
      <c r="J1149" s="138"/>
    </row>
    <row r="1150" spans="1:17" x14ac:dyDescent="0.25">
      <c r="A1150" s="167">
        <v>4</v>
      </c>
      <c r="B1150" s="10" t="s">
        <v>64</v>
      </c>
      <c r="C1150" s="167"/>
      <c r="D1150" s="167"/>
      <c r="E1150" s="165" t="e">
        <f t="shared" si="26"/>
        <v>#DIV/0!</v>
      </c>
      <c r="F1150" s="165"/>
      <c r="I1150" s="140"/>
      <c r="J1150" s="140"/>
    </row>
    <row r="1151" spans="1:17" ht="116.25" x14ac:dyDescent="0.25">
      <c r="A1151" s="167">
        <v>5</v>
      </c>
      <c r="B1151" s="10" t="s">
        <v>90</v>
      </c>
      <c r="C1151" s="167"/>
      <c r="D1151" s="167"/>
      <c r="E1151" s="165" t="e">
        <f t="shared" si="26"/>
        <v>#DIV/0!</v>
      </c>
      <c r="F1151" s="165"/>
      <c r="I1151" s="138"/>
      <c r="J1151" s="138"/>
    </row>
    <row r="1152" spans="1:17" x14ac:dyDescent="0.25">
      <c r="A1152" s="167">
        <v>6</v>
      </c>
      <c r="B1152" s="10" t="s">
        <v>91</v>
      </c>
      <c r="C1152" s="167"/>
      <c r="D1152" s="167"/>
      <c r="E1152" s="165" t="e">
        <f t="shared" si="26"/>
        <v>#DIV/0!</v>
      </c>
      <c r="F1152" s="165"/>
      <c r="I1152" s="138"/>
      <c r="J1152" s="138"/>
    </row>
    <row r="1153" spans="1:17" x14ac:dyDescent="0.25">
      <c r="A1153" s="144"/>
      <c r="B1153" s="145" t="s">
        <v>20</v>
      </c>
      <c r="C1153" s="144" t="s">
        <v>21</v>
      </c>
      <c r="D1153" s="144" t="s">
        <v>21</v>
      </c>
      <c r="E1153" s="144" t="s">
        <v>21</v>
      </c>
      <c r="F1153" s="146">
        <f>F1152+F1151+F1150+F1149+F1148+F1147</f>
        <v>0</v>
      </c>
      <c r="I1153" s="135">
        <f>SUM(I1147:I1152)</f>
        <v>0</v>
      </c>
      <c r="J1153" s="135">
        <f>SUM(J1147:J1152)</f>
        <v>0</v>
      </c>
    </row>
    <row r="1154" spans="1:17" x14ac:dyDescent="0.25">
      <c r="A1154" s="17"/>
      <c r="B1154" s="11"/>
      <c r="C1154" s="17"/>
      <c r="D1154" s="17"/>
      <c r="E1154" s="17"/>
      <c r="F1154" s="17"/>
    </row>
    <row r="1155" spans="1:17" x14ac:dyDescent="0.25">
      <c r="A1155" s="865" t="s">
        <v>143</v>
      </c>
      <c r="B1155" s="865"/>
      <c r="C1155" s="865"/>
      <c r="D1155" s="865"/>
      <c r="E1155" s="865"/>
      <c r="F1155" s="865"/>
      <c r="G1155" s="865"/>
      <c r="H1155" s="865"/>
      <c r="I1155" s="865"/>
      <c r="J1155" s="865"/>
    </row>
    <row r="1156" spans="1:17" x14ac:dyDescent="0.25">
      <c r="A1156" s="163"/>
      <c r="B1156" s="24"/>
      <c r="C1156" s="163"/>
      <c r="D1156" s="163"/>
      <c r="E1156" s="163"/>
      <c r="F1156" s="17"/>
      <c r="I1156" s="850" t="s">
        <v>172</v>
      </c>
      <c r="J1156" s="850"/>
    </row>
    <row r="1157" spans="1:17" ht="56.25" x14ac:dyDescent="0.25">
      <c r="A1157" s="167" t="s">
        <v>24</v>
      </c>
      <c r="B1157" s="167" t="s">
        <v>14</v>
      </c>
      <c r="C1157" s="167" t="s">
        <v>66</v>
      </c>
      <c r="D1157" s="167" t="s">
        <v>145</v>
      </c>
      <c r="E1157" s="169" t="s">
        <v>107</v>
      </c>
      <c r="F1157" s="167" t="s">
        <v>144</v>
      </c>
      <c r="I1157" s="133" t="s">
        <v>115</v>
      </c>
      <c r="J1157" s="133" t="s">
        <v>173</v>
      </c>
      <c r="K1157" s="122"/>
    </row>
    <row r="1158" spans="1:17" x14ac:dyDescent="0.25">
      <c r="A1158" s="113">
        <v>1</v>
      </c>
      <c r="B1158" s="113">
        <v>2</v>
      </c>
      <c r="C1158" s="113">
        <v>3</v>
      </c>
      <c r="D1158" s="113">
        <v>4</v>
      </c>
      <c r="E1158" s="1">
        <v>5</v>
      </c>
      <c r="F1158" s="113">
        <v>6</v>
      </c>
      <c r="G1158" s="78"/>
      <c r="H1158" s="78"/>
      <c r="I1158" s="132"/>
      <c r="J1158" s="132"/>
    </row>
    <row r="1159" spans="1:17" ht="46.5" x14ac:dyDescent="0.25">
      <c r="A1159" s="167">
        <v>1</v>
      </c>
      <c r="B1159" s="10" t="s">
        <v>87</v>
      </c>
      <c r="C1159" s="167"/>
      <c r="D1159" s="165" t="e">
        <f>F1159/C1159</f>
        <v>#DIV/0!</v>
      </c>
      <c r="E1159" s="169" t="s">
        <v>12</v>
      </c>
      <c r="F1159" s="165"/>
      <c r="I1159" s="138"/>
      <c r="J1159" s="138"/>
    </row>
    <row r="1160" spans="1:17" s="78" customFormat="1" ht="46.5" x14ac:dyDescent="0.25">
      <c r="A1160" s="167">
        <v>2</v>
      </c>
      <c r="B1160" s="10" t="s">
        <v>198</v>
      </c>
      <c r="C1160" s="167" t="s">
        <v>12</v>
      </c>
      <c r="D1160" s="165"/>
      <c r="E1160" s="169" t="e">
        <f>F1160/D1160</f>
        <v>#DIV/0!</v>
      </c>
      <c r="F1160" s="165"/>
      <c r="G1160" s="67"/>
      <c r="H1160" s="67"/>
      <c r="I1160" s="138"/>
      <c r="J1160" s="138"/>
      <c r="K1160" s="79"/>
      <c r="O1160" s="188"/>
      <c r="P1160" s="188"/>
      <c r="Q1160" s="188"/>
    </row>
    <row r="1161" spans="1:17" x14ac:dyDescent="0.25">
      <c r="A1161" s="144"/>
      <c r="B1161" s="145" t="s">
        <v>20</v>
      </c>
      <c r="C1161" s="144" t="s">
        <v>12</v>
      </c>
      <c r="D1161" s="144" t="s">
        <v>12</v>
      </c>
      <c r="E1161" s="144" t="s">
        <v>12</v>
      </c>
      <c r="F1161" s="146">
        <f>F1159+F1160</f>
        <v>0</v>
      </c>
      <c r="I1161" s="131">
        <f>SUM(I1159:I1160)</f>
        <v>0</v>
      </c>
      <c r="J1161" s="131">
        <f>SUM(J1159:J1160)</f>
        <v>0</v>
      </c>
    </row>
    <row r="1162" spans="1:17" x14ac:dyDescent="0.25">
      <c r="A1162" s="17"/>
      <c r="B1162" s="11"/>
      <c r="C1162" s="17"/>
      <c r="D1162" s="17"/>
      <c r="E1162" s="17"/>
      <c r="F1162" s="17"/>
    </row>
    <row r="1163" spans="1:17" x14ac:dyDescent="0.25">
      <c r="A1163" s="861" t="s">
        <v>146</v>
      </c>
      <c r="B1163" s="861"/>
      <c r="C1163" s="861"/>
      <c r="D1163" s="861"/>
      <c r="E1163" s="861"/>
      <c r="F1163" s="861"/>
      <c r="G1163" s="861"/>
      <c r="H1163" s="861"/>
      <c r="I1163" s="861"/>
      <c r="J1163" s="861"/>
    </row>
    <row r="1164" spans="1:17" x14ac:dyDescent="0.25">
      <c r="A1164" s="172"/>
      <c r="B1164" s="172"/>
      <c r="C1164" s="172"/>
      <c r="D1164" s="172"/>
      <c r="E1164" s="172"/>
      <c r="F1164" s="172"/>
      <c r="G1164" s="172"/>
      <c r="H1164" s="172"/>
      <c r="I1164" s="850" t="s">
        <v>172</v>
      </c>
      <c r="J1164" s="850"/>
    </row>
    <row r="1165" spans="1:17" s="17" customFormat="1" ht="56.25" x14ac:dyDescent="0.25">
      <c r="A1165" s="167" t="s">
        <v>24</v>
      </c>
      <c r="B1165" s="167" t="s">
        <v>0</v>
      </c>
      <c r="C1165" s="167" t="s">
        <v>69</v>
      </c>
      <c r="D1165" s="167" t="s">
        <v>67</v>
      </c>
      <c r="E1165" s="167" t="s">
        <v>70</v>
      </c>
      <c r="F1165" s="167" t="s">
        <v>7</v>
      </c>
      <c r="I1165" s="133" t="s">
        <v>115</v>
      </c>
      <c r="J1165" s="133" t="s">
        <v>173</v>
      </c>
      <c r="K1165" s="81"/>
      <c r="O1165" s="20"/>
      <c r="P1165" s="20"/>
      <c r="Q1165" s="20"/>
    </row>
    <row r="1166" spans="1:17" s="17" customFormat="1" x14ac:dyDescent="0.25">
      <c r="A1166" s="113">
        <v>1</v>
      </c>
      <c r="B1166" s="113">
        <v>2</v>
      </c>
      <c r="C1166" s="113">
        <v>4</v>
      </c>
      <c r="D1166" s="113">
        <v>5</v>
      </c>
      <c r="E1166" s="113">
        <v>6</v>
      </c>
      <c r="F1166" s="113">
        <v>7</v>
      </c>
      <c r="G1166" s="1"/>
      <c r="H1166" s="1"/>
      <c r="I1166" s="135"/>
      <c r="J1166" s="135"/>
      <c r="K1166" s="19"/>
      <c r="O1166" s="20"/>
      <c r="P1166" s="20"/>
      <c r="Q1166" s="20"/>
    </row>
    <row r="1167" spans="1:17" s="17" customFormat="1" x14ac:dyDescent="0.25">
      <c r="A1167" s="167">
        <v>1</v>
      </c>
      <c r="B1167" s="10" t="s">
        <v>92</v>
      </c>
      <c r="C1167" s="165" t="e">
        <f>F1167/D1167</f>
        <v>#DIV/0!</v>
      </c>
      <c r="D1167" s="165"/>
      <c r="E1167" s="165"/>
      <c r="F1167" s="165"/>
      <c r="I1167" s="138"/>
      <c r="J1167" s="138"/>
      <c r="K1167" s="19"/>
      <c r="O1167" s="20"/>
      <c r="P1167" s="20"/>
      <c r="Q1167" s="20"/>
    </row>
    <row r="1168" spans="1:17" s="1" customFormat="1" x14ac:dyDescent="0.25">
      <c r="A1168" s="167">
        <v>2</v>
      </c>
      <c r="B1168" s="10" t="s">
        <v>68</v>
      </c>
      <c r="C1168" s="165" t="e">
        <f t="shared" ref="C1168:C1171" si="27">F1168/D1168</f>
        <v>#DIV/0!</v>
      </c>
      <c r="D1168" s="165"/>
      <c r="E1168" s="165"/>
      <c r="F1168" s="165"/>
      <c r="G1168" s="17"/>
      <c r="H1168" s="17"/>
      <c r="I1168" s="138"/>
      <c r="J1168" s="138"/>
      <c r="K1168" s="104"/>
      <c r="O1168" s="191"/>
      <c r="P1168" s="191"/>
      <c r="Q1168" s="191"/>
    </row>
    <row r="1169" spans="1:17" s="17" customFormat="1" x14ac:dyDescent="0.25">
      <c r="A1169" s="167">
        <v>3</v>
      </c>
      <c r="B1169" s="10" t="s">
        <v>93</v>
      </c>
      <c r="C1169" s="165" t="e">
        <f t="shared" si="27"/>
        <v>#DIV/0!</v>
      </c>
      <c r="D1169" s="165"/>
      <c r="E1169" s="165"/>
      <c r="F1169" s="165"/>
      <c r="I1169" s="138"/>
      <c r="J1169" s="138"/>
      <c r="K1169" s="19"/>
      <c r="O1169" s="20"/>
      <c r="P1169" s="20"/>
      <c r="Q1169" s="20"/>
    </row>
    <row r="1170" spans="1:17" s="17" customFormat="1" x14ac:dyDescent="0.25">
      <c r="A1170" s="167">
        <v>4</v>
      </c>
      <c r="B1170" s="10" t="s">
        <v>94</v>
      </c>
      <c r="C1170" s="165" t="e">
        <f t="shared" si="27"/>
        <v>#DIV/0!</v>
      </c>
      <c r="D1170" s="165"/>
      <c r="E1170" s="165"/>
      <c r="F1170" s="165"/>
      <c r="I1170" s="138"/>
      <c r="J1170" s="138"/>
      <c r="K1170" s="19"/>
      <c r="O1170" s="20"/>
      <c r="P1170" s="20"/>
      <c r="Q1170" s="20"/>
    </row>
    <row r="1171" spans="1:17" s="17" customFormat="1" x14ac:dyDescent="0.25">
      <c r="A1171" s="167">
        <v>5</v>
      </c>
      <c r="B1171" s="10" t="s">
        <v>192</v>
      </c>
      <c r="C1171" s="165" t="e">
        <f t="shared" si="27"/>
        <v>#DIV/0!</v>
      </c>
      <c r="D1171" s="165"/>
      <c r="E1171" s="165"/>
      <c r="F1171" s="165"/>
      <c r="I1171" s="138"/>
      <c r="J1171" s="138"/>
      <c r="K1171" s="19"/>
      <c r="O1171" s="20"/>
      <c r="P1171" s="20"/>
      <c r="Q1171" s="20"/>
    </row>
    <row r="1172" spans="1:17" s="17" customFormat="1" x14ac:dyDescent="0.25">
      <c r="A1172" s="144"/>
      <c r="B1172" s="145" t="s">
        <v>20</v>
      </c>
      <c r="C1172" s="144" t="s">
        <v>21</v>
      </c>
      <c r="D1172" s="144" t="s">
        <v>21</v>
      </c>
      <c r="E1172" s="144" t="s">
        <v>21</v>
      </c>
      <c r="F1172" s="146">
        <f>SUM(F1167:F1171)</f>
        <v>0</v>
      </c>
      <c r="I1172" s="135">
        <f>SUM(I1167:I1171)</f>
        <v>0</v>
      </c>
      <c r="J1172" s="135">
        <f>SUM(J1167:J1171)</f>
        <v>0</v>
      </c>
      <c r="K1172" s="19"/>
      <c r="O1172" s="20"/>
      <c r="P1172" s="20"/>
      <c r="Q1172" s="20"/>
    </row>
    <row r="1173" spans="1:17" s="17" customFormat="1" x14ac:dyDescent="0.25">
      <c r="B1173" s="11"/>
      <c r="G1173" s="67"/>
      <c r="H1173" s="67"/>
      <c r="I1173" s="67"/>
      <c r="J1173" s="67"/>
      <c r="K1173" s="19"/>
      <c r="O1173" s="20"/>
      <c r="P1173" s="20"/>
      <c r="Q1173" s="20"/>
    </row>
    <row r="1174" spans="1:17" s="17" customFormat="1" x14ac:dyDescent="0.25">
      <c r="A1174" s="866" t="s">
        <v>140</v>
      </c>
      <c r="B1174" s="866"/>
      <c r="C1174" s="866"/>
      <c r="D1174" s="866"/>
      <c r="E1174" s="866"/>
      <c r="F1174" s="866"/>
      <c r="G1174" s="866"/>
      <c r="H1174" s="866"/>
      <c r="I1174" s="866"/>
      <c r="J1174" s="866"/>
      <c r="K1174" s="19"/>
      <c r="O1174" s="20"/>
      <c r="P1174" s="20"/>
      <c r="Q1174" s="20"/>
    </row>
    <row r="1175" spans="1:17" x14ac:dyDescent="0.25">
      <c r="A1175" s="32"/>
      <c r="B1175" s="11"/>
      <c r="C1175" s="17"/>
      <c r="D1175" s="17"/>
      <c r="E1175" s="17"/>
      <c r="F1175" s="17"/>
      <c r="I1175" s="850" t="s">
        <v>172</v>
      </c>
      <c r="J1175" s="850"/>
    </row>
    <row r="1176" spans="1:17" ht="56.25" x14ac:dyDescent="0.25">
      <c r="A1176" s="167" t="s">
        <v>24</v>
      </c>
      <c r="B1176" s="167" t="s">
        <v>14</v>
      </c>
      <c r="C1176" s="167" t="s">
        <v>71</v>
      </c>
      <c r="D1176" s="167" t="s">
        <v>72</v>
      </c>
      <c r="E1176" s="167" t="s">
        <v>147</v>
      </c>
      <c r="I1176" s="133" t="s">
        <v>115</v>
      </c>
      <c r="J1176" s="133" t="s">
        <v>173</v>
      </c>
      <c r="K1176" s="127"/>
    </row>
    <row r="1177" spans="1:17" x14ac:dyDescent="0.25">
      <c r="A1177" s="113">
        <v>1</v>
      </c>
      <c r="B1177" s="113">
        <v>2</v>
      </c>
      <c r="C1177" s="113">
        <v>3</v>
      </c>
      <c r="D1177" s="113">
        <v>4</v>
      </c>
      <c r="E1177" s="113">
        <v>5</v>
      </c>
      <c r="F1177" s="78"/>
      <c r="G1177" s="78"/>
      <c r="H1177" s="78"/>
      <c r="I1177" s="135"/>
      <c r="J1177" s="135"/>
    </row>
    <row r="1178" spans="1:17" x14ac:dyDescent="0.25">
      <c r="A1178" s="167">
        <v>1</v>
      </c>
      <c r="B1178" s="10"/>
      <c r="C1178" s="167"/>
      <c r="D1178" s="13"/>
      <c r="E1178" s="165"/>
      <c r="I1178" s="138"/>
      <c r="J1178" s="138"/>
    </row>
    <row r="1179" spans="1:17" s="78" customFormat="1" x14ac:dyDescent="0.25">
      <c r="A1179" s="167">
        <v>2</v>
      </c>
      <c r="B1179" s="10"/>
      <c r="C1179" s="167"/>
      <c r="D1179" s="13"/>
      <c r="E1179" s="165"/>
      <c r="F1179" s="67"/>
      <c r="G1179" s="67"/>
      <c r="H1179" s="67"/>
      <c r="I1179" s="138"/>
      <c r="J1179" s="138"/>
      <c r="K1179" s="79"/>
      <c r="O1179" s="188"/>
      <c r="P1179" s="188"/>
      <c r="Q1179" s="188"/>
    </row>
    <row r="1180" spans="1:17" x14ac:dyDescent="0.25">
      <c r="A1180" s="167">
        <v>3</v>
      </c>
      <c r="B1180" s="10"/>
      <c r="C1180" s="167"/>
      <c r="D1180" s="13"/>
      <c r="E1180" s="165"/>
      <c r="I1180" s="138"/>
      <c r="J1180" s="138"/>
      <c r="P1180" s="106"/>
      <c r="Q1180" s="195"/>
    </row>
    <row r="1181" spans="1:17" x14ac:dyDescent="0.25">
      <c r="A1181" s="167">
        <v>4</v>
      </c>
      <c r="B1181" s="10"/>
      <c r="C1181" s="167"/>
      <c r="D1181" s="13"/>
      <c r="E1181" s="165"/>
      <c r="I1181" s="138"/>
      <c r="J1181" s="138"/>
      <c r="P1181" s="106"/>
      <c r="Q1181" s="195"/>
    </row>
    <row r="1182" spans="1:17" x14ac:dyDescent="0.25">
      <c r="A1182" s="144"/>
      <c r="B1182" s="145" t="s">
        <v>20</v>
      </c>
      <c r="C1182" s="144" t="s">
        <v>21</v>
      </c>
      <c r="D1182" s="144" t="s">
        <v>21</v>
      </c>
      <c r="E1182" s="146">
        <f>SUM(E1178:E1181)</f>
        <v>0</v>
      </c>
      <c r="I1182" s="135">
        <f>SUM(I1178:I1181)</f>
        <v>0</v>
      </c>
      <c r="J1182" s="135">
        <f>SUM(J1178:J1181)</f>
        <v>0</v>
      </c>
      <c r="P1182" s="106"/>
      <c r="Q1182" s="195"/>
    </row>
    <row r="1183" spans="1:17" x14ac:dyDescent="0.25">
      <c r="A1183" s="17"/>
      <c r="B1183" s="11"/>
      <c r="C1183" s="17"/>
      <c r="D1183" s="17"/>
      <c r="E1183" s="17"/>
      <c r="F1183" s="17"/>
      <c r="P1183" s="106"/>
      <c r="Q1183" s="195"/>
    </row>
    <row r="1184" spans="1:17" x14ac:dyDescent="0.25">
      <c r="A1184" s="860" t="s">
        <v>118</v>
      </c>
      <c r="B1184" s="860"/>
      <c r="C1184" s="860"/>
      <c r="D1184" s="860"/>
      <c r="E1184" s="860"/>
      <c r="F1184" s="860"/>
      <c r="G1184" s="860"/>
      <c r="H1184" s="860"/>
      <c r="I1184" s="860"/>
      <c r="J1184" s="860"/>
      <c r="P1184" s="106"/>
    </row>
    <row r="1185" spans="1:17" x14ac:dyDescent="0.25">
      <c r="A1185" s="30"/>
      <c r="B1185" s="11"/>
      <c r="C1185" s="17"/>
      <c r="D1185" s="17"/>
      <c r="E1185" s="17"/>
      <c r="F1185" s="17"/>
      <c r="P1185" s="106"/>
    </row>
    <row r="1186" spans="1:17" x14ac:dyDescent="0.25">
      <c r="A1186" s="30"/>
      <c r="B1186" s="11"/>
      <c r="C1186" s="17"/>
      <c r="D1186" s="17"/>
      <c r="E1186" s="17"/>
      <c r="F1186" s="17"/>
      <c r="I1186" s="850" t="s">
        <v>172</v>
      </c>
      <c r="J1186" s="850"/>
      <c r="K1186" s="128"/>
    </row>
    <row r="1187" spans="1:17" ht="56.25" x14ac:dyDescent="0.25">
      <c r="A1187" s="167" t="s">
        <v>24</v>
      </c>
      <c r="B1187" s="167" t="s">
        <v>14</v>
      </c>
      <c r="C1187" s="167" t="s">
        <v>74</v>
      </c>
      <c r="D1187" s="167" t="s">
        <v>117</v>
      </c>
      <c r="F1187" s="17"/>
      <c r="I1187" s="133" t="s">
        <v>115</v>
      </c>
      <c r="J1187" s="133" t="s">
        <v>173</v>
      </c>
      <c r="P1187" s="106"/>
    </row>
    <row r="1188" spans="1:17" x14ac:dyDescent="0.25">
      <c r="A1188" s="113">
        <v>1</v>
      </c>
      <c r="B1188" s="113">
        <v>2</v>
      </c>
      <c r="C1188" s="113">
        <v>3</v>
      </c>
      <c r="D1188" s="113">
        <v>4</v>
      </c>
      <c r="E1188" s="78"/>
      <c r="F1188" s="1"/>
      <c r="G1188" s="78"/>
      <c r="H1188" s="78"/>
      <c r="I1188" s="135"/>
      <c r="J1188" s="135"/>
      <c r="P1188" s="106"/>
    </row>
    <row r="1189" spans="1:17" x14ac:dyDescent="0.25">
      <c r="A1189" s="167"/>
      <c r="B1189" s="15"/>
      <c r="C1189" s="13"/>
      <c r="D1189" s="165"/>
      <c r="F1189" s="17"/>
      <c r="I1189" s="138"/>
      <c r="J1189" s="138"/>
      <c r="P1189" s="106"/>
    </row>
    <row r="1190" spans="1:17" s="78" customFormat="1" x14ac:dyDescent="0.25">
      <c r="A1190" s="167"/>
      <c r="B1190" s="15"/>
      <c r="C1190" s="13"/>
      <c r="D1190" s="165"/>
      <c r="E1190" s="67"/>
      <c r="F1190" s="36"/>
      <c r="G1190" s="67"/>
      <c r="H1190" s="67"/>
      <c r="I1190" s="138"/>
      <c r="J1190" s="138"/>
      <c r="K1190" s="79"/>
      <c r="O1190" s="188"/>
      <c r="P1190" s="186"/>
      <c r="Q1190" s="188"/>
    </row>
    <row r="1191" spans="1:17" x14ac:dyDescent="0.25">
      <c r="A1191" s="167"/>
      <c r="B1191" s="15"/>
      <c r="C1191" s="13"/>
      <c r="D1191" s="165"/>
      <c r="F1191" s="17"/>
      <c r="I1191" s="138"/>
      <c r="J1191" s="138"/>
      <c r="P1191" s="106"/>
      <c r="Q1191" s="195"/>
    </row>
    <row r="1192" spans="1:17" x14ac:dyDescent="0.25">
      <c r="A1192" s="167"/>
      <c r="B1192" s="15"/>
      <c r="C1192" s="13"/>
      <c r="D1192" s="165"/>
      <c r="F1192" s="17"/>
      <c r="I1192" s="138"/>
      <c r="J1192" s="138"/>
      <c r="P1192" s="106"/>
      <c r="Q1192" s="195"/>
    </row>
    <row r="1193" spans="1:17" x14ac:dyDescent="0.25">
      <c r="A1193" s="144"/>
      <c r="B1193" s="145" t="s">
        <v>20</v>
      </c>
      <c r="C1193" s="144" t="s">
        <v>21</v>
      </c>
      <c r="D1193" s="146">
        <f>SUM(D1189:D1192)</f>
        <v>0</v>
      </c>
      <c r="F1193" s="17"/>
      <c r="I1193" s="135">
        <f>SUM(I1189:I1192)</f>
        <v>0</v>
      </c>
      <c r="J1193" s="135">
        <f>SUM(J1189:J1192)</f>
        <v>0</v>
      </c>
      <c r="P1193" s="106"/>
      <c r="Q1193" s="195"/>
    </row>
    <row r="1194" spans="1:17" x14ac:dyDescent="0.25">
      <c r="A1194" s="35"/>
      <c r="B1194" s="11"/>
      <c r="C1194" s="17"/>
      <c r="D1194" s="17"/>
      <c r="E1194" s="17"/>
      <c r="F1194" s="17"/>
      <c r="P1194" s="106"/>
      <c r="Q1194" s="195"/>
    </row>
    <row r="1195" spans="1:17" x14ac:dyDescent="0.25">
      <c r="A1195" s="864" t="s">
        <v>148</v>
      </c>
      <c r="B1195" s="864"/>
      <c r="C1195" s="864"/>
      <c r="D1195" s="864"/>
      <c r="E1195" s="864"/>
      <c r="F1195" s="864"/>
      <c r="G1195" s="864"/>
      <c r="H1195" s="864"/>
      <c r="I1195" s="864"/>
      <c r="J1195" s="864"/>
      <c r="P1195" s="106"/>
    </row>
    <row r="1196" spans="1:17" x14ac:dyDescent="0.25">
      <c r="A1196" s="30"/>
      <c r="B1196" s="11"/>
      <c r="C1196" s="17"/>
      <c r="D1196" s="17"/>
      <c r="E1196" s="17"/>
      <c r="F1196" s="17"/>
      <c r="P1196" s="106"/>
    </row>
    <row r="1197" spans="1:17" x14ac:dyDescent="0.25">
      <c r="A1197" s="30"/>
      <c r="B1197" s="11"/>
      <c r="C1197" s="17"/>
      <c r="D1197" s="17"/>
      <c r="E1197" s="17"/>
      <c r="F1197" s="17"/>
      <c r="I1197" s="850" t="s">
        <v>172</v>
      </c>
      <c r="J1197" s="850"/>
      <c r="K1197" s="129"/>
      <c r="P1197" s="106"/>
    </row>
    <row r="1198" spans="1:17" ht="56.25" x14ac:dyDescent="0.25">
      <c r="A1198" s="167" t="s">
        <v>24</v>
      </c>
      <c r="B1198" s="167" t="s">
        <v>14</v>
      </c>
      <c r="C1198" s="167" t="s">
        <v>74</v>
      </c>
      <c r="D1198" s="167" t="s">
        <v>117</v>
      </c>
      <c r="F1198" s="17"/>
      <c r="I1198" s="133" t="s">
        <v>115</v>
      </c>
      <c r="J1198" s="133" t="s">
        <v>173</v>
      </c>
      <c r="P1198" s="106"/>
    </row>
    <row r="1199" spans="1:17" x14ac:dyDescent="0.25">
      <c r="A1199" s="113">
        <v>1</v>
      </c>
      <c r="B1199" s="113">
        <v>2</v>
      </c>
      <c r="C1199" s="113">
        <v>3</v>
      </c>
      <c r="D1199" s="113">
        <v>4</v>
      </c>
      <c r="E1199" s="78"/>
      <c r="F1199" s="1"/>
      <c r="G1199" s="78"/>
      <c r="H1199" s="78"/>
      <c r="I1199" s="135"/>
      <c r="J1199" s="135"/>
      <c r="P1199" s="106"/>
    </row>
    <row r="1200" spans="1:17" x14ac:dyDescent="0.25">
      <c r="A1200" s="167">
        <v>1</v>
      </c>
      <c r="B1200" s="15"/>
      <c r="C1200" s="13"/>
      <c r="D1200" s="165"/>
      <c r="F1200" s="17"/>
      <c r="G1200" s="75"/>
      <c r="I1200" s="138"/>
      <c r="J1200" s="138"/>
      <c r="P1200" s="106"/>
    </row>
    <row r="1201" spans="1:17" s="78" customFormat="1" x14ac:dyDescent="0.25">
      <c r="A1201" s="167">
        <v>2</v>
      </c>
      <c r="B1201" s="15"/>
      <c r="C1201" s="13"/>
      <c r="D1201" s="165"/>
      <c r="E1201" s="67"/>
      <c r="F1201" s="17"/>
      <c r="G1201" s="67"/>
      <c r="H1201" s="67"/>
      <c r="I1201" s="138"/>
      <c r="J1201" s="138"/>
      <c r="K1201" s="79"/>
      <c r="O1201" s="188"/>
      <c r="P1201" s="186"/>
      <c r="Q1201" s="188"/>
    </row>
    <row r="1202" spans="1:17" x14ac:dyDescent="0.25">
      <c r="A1202" s="167"/>
      <c r="B1202" s="15"/>
      <c r="C1202" s="13"/>
      <c r="D1202" s="165"/>
      <c r="F1202" s="17"/>
      <c r="I1202" s="138"/>
      <c r="J1202" s="138"/>
      <c r="P1202" s="106"/>
      <c r="Q1202" s="195"/>
    </row>
    <row r="1203" spans="1:17" x14ac:dyDescent="0.25">
      <c r="A1203" s="167"/>
      <c r="B1203" s="15"/>
      <c r="C1203" s="13"/>
      <c r="D1203" s="165"/>
      <c r="F1203" s="17"/>
      <c r="I1203" s="138"/>
      <c r="J1203" s="138"/>
      <c r="P1203" s="106"/>
      <c r="Q1203" s="195"/>
    </row>
    <row r="1204" spans="1:17" x14ac:dyDescent="0.25">
      <c r="A1204" s="144"/>
      <c r="B1204" s="145" t="s">
        <v>20</v>
      </c>
      <c r="C1204" s="144" t="s">
        <v>21</v>
      </c>
      <c r="D1204" s="146">
        <f>SUM(D1200:D1203)</f>
        <v>0</v>
      </c>
      <c r="F1204" s="17"/>
      <c r="I1204" s="135">
        <f>SUM(I1200:I1203)</f>
        <v>0</v>
      </c>
      <c r="J1204" s="135">
        <f>SUM(J1200:J1203)</f>
        <v>0</v>
      </c>
      <c r="P1204" s="106"/>
      <c r="Q1204" s="195"/>
    </row>
    <row r="1205" spans="1:17" x14ac:dyDescent="0.25">
      <c r="A1205" s="35"/>
      <c r="B1205" s="11"/>
      <c r="C1205" s="17"/>
      <c r="D1205" s="17"/>
      <c r="E1205" s="17"/>
      <c r="F1205" s="17"/>
      <c r="P1205" s="106"/>
      <c r="Q1205" s="195"/>
    </row>
    <row r="1206" spans="1:17" x14ac:dyDescent="0.25">
      <c r="A1206" s="861" t="s">
        <v>150</v>
      </c>
      <c r="B1206" s="861"/>
      <c r="C1206" s="861"/>
      <c r="D1206" s="861"/>
      <c r="E1206" s="861"/>
      <c r="F1206" s="861"/>
      <c r="G1206" s="861"/>
      <c r="H1206" s="861"/>
      <c r="I1206" s="861"/>
      <c r="J1206" s="861"/>
      <c r="P1206" s="106"/>
    </row>
    <row r="1207" spans="1:17" x14ac:dyDescent="0.25">
      <c r="A1207" s="862"/>
      <c r="B1207" s="862"/>
      <c r="C1207" s="862"/>
      <c r="D1207" s="862"/>
      <c r="E1207" s="862"/>
      <c r="F1207" s="17"/>
      <c r="I1207" s="850" t="s">
        <v>172</v>
      </c>
      <c r="J1207" s="850"/>
      <c r="P1207" s="106"/>
    </row>
    <row r="1208" spans="1:17" ht="56.25" x14ac:dyDescent="0.25">
      <c r="A1208" s="167" t="s">
        <v>15</v>
      </c>
      <c r="B1208" s="167" t="s">
        <v>14</v>
      </c>
      <c r="C1208" s="167" t="s">
        <v>27</v>
      </c>
      <c r="D1208" s="167" t="s">
        <v>75</v>
      </c>
      <c r="E1208" s="167" t="s">
        <v>7</v>
      </c>
      <c r="I1208" s="133" t="s">
        <v>115</v>
      </c>
      <c r="J1208" s="133" t="s">
        <v>173</v>
      </c>
      <c r="P1208" s="106"/>
    </row>
    <row r="1209" spans="1:17" x14ac:dyDescent="0.25">
      <c r="A1209" s="113">
        <v>1</v>
      </c>
      <c r="B1209" s="113">
        <v>2</v>
      </c>
      <c r="C1209" s="113">
        <v>3</v>
      </c>
      <c r="D1209" s="113">
        <v>4</v>
      </c>
      <c r="E1209" s="113">
        <v>5</v>
      </c>
      <c r="F1209" s="78"/>
      <c r="G1209" s="78"/>
      <c r="H1209" s="78"/>
      <c r="I1209" s="135"/>
      <c r="J1209" s="135"/>
      <c r="P1209" s="106"/>
    </row>
    <row r="1210" spans="1:17" x14ac:dyDescent="0.25">
      <c r="A1210" s="167"/>
      <c r="B1210" s="10"/>
      <c r="C1210" s="167"/>
      <c r="D1210" s="165"/>
      <c r="E1210" s="165"/>
      <c r="I1210" s="138"/>
      <c r="J1210" s="138"/>
      <c r="P1210" s="106"/>
    </row>
    <row r="1211" spans="1:17" s="78" customFormat="1" x14ac:dyDescent="0.25">
      <c r="A1211" s="167"/>
      <c r="B1211" s="10"/>
      <c r="C1211" s="167"/>
      <c r="D1211" s="165"/>
      <c r="E1211" s="165"/>
      <c r="F1211" s="67"/>
      <c r="G1211" s="67"/>
      <c r="H1211" s="67"/>
      <c r="I1211" s="138"/>
      <c r="J1211" s="138"/>
      <c r="K1211" s="79"/>
      <c r="O1211" s="188"/>
      <c r="P1211" s="186"/>
      <c r="Q1211" s="188"/>
    </row>
    <row r="1212" spans="1:17" x14ac:dyDescent="0.25">
      <c r="A1212" s="167"/>
      <c r="B1212" s="10"/>
      <c r="C1212" s="167"/>
      <c r="D1212" s="165"/>
      <c r="E1212" s="165"/>
      <c r="I1212" s="138"/>
      <c r="J1212" s="138"/>
      <c r="P1212" s="106"/>
      <c r="Q1212" s="195"/>
    </row>
    <row r="1213" spans="1:17" x14ac:dyDescent="0.25">
      <c r="A1213" s="167"/>
      <c r="B1213" s="10"/>
      <c r="C1213" s="167"/>
      <c r="D1213" s="165"/>
      <c r="E1213" s="165"/>
      <c r="I1213" s="138"/>
      <c r="J1213" s="138"/>
      <c r="P1213" s="106"/>
      <c r="Q1213" s="195"/>
    </row>
    <row r="1214" spans="1:17" x14ac:dyDescent="0.25">
      <c r="A1214" s="144"/>
      <c r="B1214" s="145" t="s">
        <v>20</v>
      </c>
      <c r="C1214" s="144"/>
      <c r="D1214" s="144" t="s">
        <v>21</v>
      </c>
      <c r="E1214" s="146">
        <f>E1213+E1210+E1211+E1212</f>
        <v>0</v>
      </c>
      <c r="I1214" s="135">
        <f>SUM(I1210:I1213)</f>
        <v>0</v>
      </c>
      <c r="J1214" s="135">
        <f>SUM(J1210:J1213)</f>
        <v>0</v>
      </c>
      <c r="P1214" s="106"/>
      <c r="Q1214" s="195"/>
    </row>
    <row r="1215" spans="1:17" x14ac:dyDescent="0.25">
      <c r="A1215" s="17"/>
      <c r="B1215" s="11"/>
      <c r="C1215" s="17"/>
      <c r="D1215" s="17"/>
      <c r="E1215" s="17"/>
      <c r="F1215" s="17"/>
      <c r="P1215" s="106"/>
      <c r="Q1215" s="195"/>
    </row>
    <row r="1216" spans="1:17" x14ac:dyDescent="0.25">
      <c r="A1216" s="861" t="s">
        <v>151</v>
      </c>
      <c r="B1216" s="861"/>
      <c r="C1216" s="861"/>
      <c r="D1216" s="861"/>
      <c r="E1216" s="861"/>
      <c r="F1216" s="861"/>
      <c r="G1216" s="861"/>
      <c r="H1216" s="861"/>
      <c r="I1216" s="861"/>
      <c r="J1216" s="861"/>
      <c r="P1216" s="106"/>
    </row>
    <row r="1217" spans="1:17" x14ac:dyDescent="0.25">
      <c r="A1217" s="862"/>
      <c r="B1217" s="862"/>
      <c r="C1217" s="862"/>
      <c r="D1217" s="862"/>
      <c r="E1217" s="862"/>
      <c r="F1217" s="862"/>
      <c r="I1217" s="850" t="s">
        <v>172</v>
      </c>
      <c r="J1217" s="850"/>
      <c r="P1217" s="106"/>
    </row>
    <row r="1218" spans="1:17" ht="56.25" x14ac:dyDescent="0.25">
      <c r="A1218" s="167" t="s">
        <v>24</v>
      </c>
      <c r="B1218" s="167" t="s">
        <v>14</v>
      </c>
      <c r="C1218" s="167" t="s">
        <v>78</v>
      </c>
      <c r="D1218" s="167" t="s">
        <v>27</v>
      </c>
      <c r="E1218" s="167" t="s">
        <v>79</v>
      </c>
      <c r="F1218" s="167" t="s">
        <v>7</v>
      </c>
      <c r="I1218" s="133" t="s">
        <v>115</v>
      </c>
      <c r="J1218" s="133" t="s">
        <v>173</v>
      </c>
      <c r="K1218" s="81"/>
      <c r="L1218" s="81"/>
      <c r="P1218" s="106"/>
    </row>
    <row r="1219" spans="1:17" x14ac:dyDescent="0.25">
      <c r="A1219" s="113">
        <v>1</v>
      </c>
      <c r="B1219" s="113">
        <v>2</v>
      </c>
      <c r="C1219" s="113">
        <v>3</v>
      </c>
      <c r="D1219" s="113">
        <v>4</v>
      </c>
      <c r="E1219" s="113">
        <v>5</v>
      </c>
      <c r="F1219" s="113">
        <v>6</v>
      </c>
      <c r="G1219" s="78"/>
      <c r="H1219" s="78"/>
      <c r="I1219" s="135"/>
      <c r="J1219" s="135"/>
      <c r="P1219" s="106"/>
    </row>
    <row r="1220" spans="1:17" x14ac:dyDescent="0.25">
      <c r="A1220" s="167">
        <v>1</v>
      </c>
      <c r="B1220" s="10"/>
      <c r="C1220" s="167"/>
      <c r="D1220" s="167"/>
      <c r="E1220" s="165"/>
      <c r="F1220" s="165"/>
      <c r="I1220" s="138"/>
      <c r="J1220" s="138"/>
      <c r="P1220" s="106"/>
    </row>
    <row r="1221" spans="1:17" s="78" customFormat="1" x14ac:dyDescent="0.25">
      <c r="A1221" s="167">
        <v>2</v>
      </c>
      <c r="B1221" s="10"/>
      <c r="C1221" s="167"/>
      <c r="D1221" s="167"/>
      <c r="E1221" s="165"/>
      <c r="F1221" s="165"/>
      <c r="G1221" s="67"/>
      <c r="H1221" s="67"/>
      <c r="I1221" s="138"/>
      <c r="J1221" s="138"/>
      <c r="K1221" s="79"/>
      <c r="O1221" s="188"/>
      <c r="P1221" s="186"/>
      <c r="Q1221" s="188"/>
    </row>
    <row r="1222" spans="1:17" x14ac:dyDescent="0.25">
      <c r="A1222" s="167">
        <v>3</v>
      </c>
      <c r="B1222" s="10"/>
      <c r="C1222" s="167"/>
      <c r="D1222" s="167"/>
      <c r="E1222" s="165"/>
      <c r="F1222" s="165"/>
      <c r="I1222" s="138"/>
      <c r="J1222" s="138"/>
      <c r="K1222" s="76"/>
      <c r="P1222" s="106"/>
      <c r="Q1222" s="195"/>
    </row>
    <row r="1223" spans="1:17" x14ac:dyDescent="0.25">
      <c r="A1223" s="167">
        <v>4</v>
      </c>
      <c r="B1223" s="10"/>
      <c r="C1223" s="167"/>
      <c r="D1223" s="167"/>
      <c r="E1223" s="165"/>
      <c r="F1223" s="165"/>
      <c r="I1223" s="138"/>
      <c r="J1223" s="138"/>
      <c r="P1223" s="106"/>
      <c r="Q1223" s="195"/>
    </row>
    <row r="1224" spans="1:17" x14ac:dyDescent="0.25">
      <c r="A1224" s="144"/>
      <c r="B1224" s="145" t="s">
        <v>20</v>
      </c>
      <c r="C1224" s="144" t="s">
        <v>21</v>
      </c>
      <c r="D1224" s="144" t="s">
        <v>21</v>
      </c>
      <c r="E1224" s="144" t="s">
        <v>21</v>
      </c>
      <c r="F1224" s="146">
        <f>F1223+F1221+F1222+F1220</f>
        <v>0</v>
      </c>
      <c r="I1224" s="135">
        <f>SUM(I1220:I1223)</f>
        <v>0</v>
      </c>
      <c r="J1224" s="135">
        <f>SUM(J1220:J1223)</f>
        <v>0</v>
      </c>
      <c r="P1224" s="106"/>
      <c r="Q1224" s="195"/>
    </row>
    <row r="1225" spans="1:17" x14ac:dyDescent="0.25">
      <c r="A1225" s="17"/>
      <c r="B1225" s="11"/>
      <c r="C1225" s="17"/>
      <c r="D1225" s="17"/>
      <c r="E1225" s="17"/>
      <c r="F1225" s="36"/>
      <c r="P1225" s="106"/>
      <c r="Q1225" s="195"/>
    </row>
    <row r="1226" spans="1:17" x14ac:dyDescent="0.25">
      <c r="A1226" s="861" t="s">
        <v>152</v>
      </c>
      <c r="B1226" s="861"/>
      <c r="C1226" s="861"/>
      <c r="D1226" s="861"/>
      <c r="E1226" s="861"/>
      <c r="F1226" s="861"/>
      <c r="G1226" s="861"/>
      <c r="H1226" s="861"/>
      <c r="I1226" s="861"/>
      <c r="J1226" s="861"/>
      <c r="P1226" s="106"/>
    </row>
    <row r="1227" spans="1:17" x14ac:dyDescent="0.25">
      <c r="A1227" s="862"/>
      <c r="B1227" s="862"/>
      <c r="C1227" s="862"/>
      <c r="D1227" s="862"/>
      <c r="E1227" s="862"/>
      <c r="F1227" s="862"/>
      <c r="I1227" s="850" t="s">
        <v>172</v>
      </c>
      <c r="J1227" s="850"/>
      <c r="P1227" s="106"/>
    </row>
    <row r="1228" spans="1:17" ht="56.25" x14ac:dyDescent="0.25">
      <c r="A1228" s="167" t="s">
        <v>24</v>
      </c>
      <c r="B1228" s="167" t="s">
        <v>14</v>
      </c>
      <c r="C1228" s="167" t="s">
        <v>78</v>
      </c>
      <c r="D1228" s="167" t="s">
        <v>27</v>
      </c>
      <c r="E1228" s="167" t="s">
        <v>79</v>
      </c>
      <c r="F1228" s="167" t="s">
        <v>7</v>
      </c>
      <c r="I1228" s="133" t="s">
        <v>115</v>
      </c>
      <c r="J1228" s="133" t="s">
        <v>173</v>
      </c>
      <c r="K1228" s="81"/>
      <c r="L1228" s="81"/>
      <c r="P1228" s="106"/>
    </row>
    <row r="1229" spans="1:17" x14ac:dyDescent="0.25">
      <c r="A1229" s="113">
        <v>1</v>
      </c>
      <c r="B1229" s="113">
        <v>2</v>
      </c>
      <c r="C1229" s="113">
        <v>3</v>
      </c>
      <c r="D1229" s="113">
        <v>4</v>
      </c>
      <c r="E1229" s="113">
        <v>5</v>
      </c>
      <c r="F1229" s="113">
        <v>6</v>
      </c>
      <c r="G1229" s="78"/>
      <c r="H1229" s="78"/>
      <c r="I1229" s="135"/>
      <c r="J1229" s="135"/>
      <c r="P1229" s="106"/>
    </row>
    <row r="1230" spans="1:17" x14ac:dyDescent="0.25">
      <c r="A1230" s="167">
        <v>1</v>
      </c>
      <c r="B1230" s="10"/>
      <c r="C1230" s="167"/>
      <c r="D1230" s="167"/>
      <c r="E1230" s="165" t="e">
        <f>F1230/D1230</f>
        <v>#DIV/0!</v>
      </c>
      <c r="F1230" s="165"/>
      <c r="I1230" s="138"/>
      <c r="J1230" s="138"/>
      <c r="P1230" s="106"/>
    </row>
    <row r="1231" spans="1:17" s="78" customFormat="1" x14ac:dyDescent="0.25">
      <c r="A1231" s="167">
        <v>2</v>
      </c>
      <c r="B1231" s="10"/>
      <c r="C1231" s="14"/>
      <c r="D1231" s="14"/>
      <c r="E1231" s="165" t="e">
        <f t="shared" ref="E1231:E1233" si="28">F1231/D1231</f>
        <v>#DIV/0!</v>
      </c>
      <c r="F1231" s="165"/>
      <c r="G1231" s="67"/>
      <c r="H1231" s="67"/>
      <c r="I1231" s="138"/>
      <c r="J1231" s="138"/>
      <c r="K1231" s="79"/>
      <c r="O1231" s="188"/>
      <c r="P1231" s="186"/>
      <c r="Q1231" s="188"/>
    </row>
    <row r="1232" spans="1:17" x14ac:dyDescent="0.25">
      <c r="A1232" s="167"/>
      <c r="B1232" s="10"/>
      <c r="C1232" s="14"/>
      <c r="D1232" s="14"/>
      <c r="E1232" s="165" t="e">
        <f t="shared" si="28"/>
        <v>#DIV/0!</v>
      </c>
      <c r="F1232" s="165"/>
      <c r="I1232" s="138"/>
      <c r="J1232" s="138"/>
      <c r="P1232" s="106"/>
    </row>
    <row r="1233" spans="1:17" x14ac:dyDescent="0.25">
      <c r="A1233" s="167">
        <v>3</v>
      </c>
      <c r="B1233" s="10"/>
      <c r="C1233" s="167"/>
      <c r="D1233" s="167"/>
      <c r="E1233" s="165" t="e">
        <f t="shared" si="28"/>
        <v>#DIV/0!</v>
      </c>
      <c r="F1233" s="165"/>
      <c r="I1233" s="138"/>
      <c r="J1233" s="138"/>
      <c r="P1233" s="106"/>
    </row>
    <row r="1234" spans="1:17" x14ac:dyDescent="0.25">
      <c r="A1234" s="144"/>
      <c r="B1234" s="145" t="s">
        <v>20</v>
      </c>
      <c r="C1234" s="144" t="s">
        <v>21</v>
      </c>
      <c r="D1234" s="144" t="s">
        <v>21</v>
      </c>
      <c r="E1234" s="144" t="s">
        <v>21</v>
      </c>
      <c r="F1234" s="146">
        <f>F1233+F1231+F1230+F1232</f>
        <v>0</v>
      </c>
      <c r="I1234" s="135">
        <f>SUM(I1230:I1233)</f>
        <v>0</v>
      </c>
      <c r="J1234" s="135">
        <f>SUM(J1230:J1233)</f>
        <v>0</v>
      </c>
      <c r="P1234" s="106"/>
    </row>
    <row r="1235" spans="1:17" x14ac:dyDescent="0.25">
      <c r="A1235" s="17"/>
      <c r="B1235" s="11"/>
      <c r="C1235" s="17"/>
      <c r="D1235" s="17"/>
      <c r="E1235" s="17"/>
      <c r="F1235" s="36"/>
      <c r="P1235" s="106"/>
    </row>
    <row r="1236" spans="1:17" x14ac:dyDescent="0.25">
      <c r="A1236" s="861" t="s">
        <v>153</v>
      </c>
      <c r="B1236" s="861"/>
      <c r="C1236" s="861"/>
      <c r="D1236" s="861"/>
      <c r="E1236" s="861"/>
      <c r="F1236" s="861"/>
      <c r="G1236" s="861"/>
      <c r="H1236" s="861"/>
      <c r="I1236" s="861"/>
      <c r="J1236" s="861"/>
      <c r="P1236" s="106"/>
    </row>
    <row r="1237" spans="1:17" x14ac:dyDescent="0.25">
      <c r="A1237" s="862"/>
      <c r="B1237" s="862"/>
      <c r="C1237" s="862"/>
      <c r="D1237" s="862"/>
      <c r="E1237" s="862"/>
      <c r="F1237" s="862"/>
      <c r="I1237" s="850" t="s">
        <v>172</v>
      </c>
      <c r="J1237" s="850"/>
      <c r="P1237" s="106"/>
    </row>
    <row r="1238" spans="1:17" ht="56.25" x14ac:dyDescent="0.25">
      <c r="A1238" s="167" t="s">
        <v>24</v>
      </c>
      <c r="B1238" s="167" t="s">
        <v>14</v>
      </c>
      <c r="C1238" s="167" t="s">
        <v>78</v>
      </c>
      <c r="D1238" s="167" t="s">
        <v>27</v>
      </c>
      <c r="E1238" s="167" t="s">
        <v>79</v>
      </c>
      <c r="F1238" s="167" t="s">
        <v>7</v>
      </c>
      <c r="I1238" s="133" t="s">
        <v>115</v>
      </c>
      <c r="J1238" s="133" t="s">
        <v>173</v>
      </c>
      <c r="K1238" s="81"/>
      <c r="L1238" s="81"/>
      <c r="P1238" s="106"/>
    </row>
    <row r="1239" spans="1:17" x14ac:dyDescent="0.25">
      <c r="A1239" s="113">
        <v>1</v>
      </c>
      <c r="B1239" s="113">
        <v>2</v>
      </c>
      <c r="C1239" s="113">
        <v>3</v>
      </c>
      <c r="D1239" s="113">
        <v>4</v>
      </c>
      <c r="E1239" s="113">
        <v>5</v>
      </c>
      <c r="F1239" s="113">
        <v>6</v>
      </c>
      <c r="G1239" s="78"/>
      <c r="H1239" s="78"/>
      <c r="I1239" s="135"/>
      <c r="J1239" s="135"/>
      <c r="P1239" s="106"/>
    </row>
    <row r="1240" spans="1:17" x14ac:dyDescent="0.25">
      <c r="A1240" s="167">
        <v>1</v>
      </c>
      <c r="B1240" s="10"/>
      <c r="C1240" s="167"/>
      <c r="D1240" s="167"/>
      <c r="E1240" s="165" t="e">
        <f>F1240/D1240</f>
        <v>#DIV/0!</v>
      </c>
      <c r="F1240" s="165"/>
      <c r="I1240" s="138"/>
      <c r="J1240" s="138"/>
      <c r="P1240" s="106"/>
    </row>
    <row r="1241" spans="1:17" s="78" customFormat="1" x14ac:dyDescent="0.25">
      <c r="A1241" s="167">
        <v>2</v>
      </c>
      <c r="B1241" s="10"/>
      <c r="C1241" s="14"/>
      <c r="D1241" s="14"/>
      <c r="E1241" s="165" t="e">
        <f t="shared" ref="E1241:E1243" si="29">F1241/D1241</f>
        <v>#DIV/0!</v>
      </c>
      <c r="F1241" s="165"/>
      <c r="G1241" s="67"/>
      <c r="H1241" s="67"/>
      <c r="I1241" s="138"/>
      <c r="J1241" s="138"/>
      <c r="K1241" s="79"/>
      <c r="O1241" s="188"/>
      <c r="P1241" s="186"/>
      <c r="Q1241" s="188"/>
    </row>
    <row r="1242" spans="1:17" x14ac:dyDescent="0.25">
      <c r="A1242" s="167"/>
      <c r="B1242" s="10"/>
      <c r="C1242" s="14"/>
      <c r="D1242" s="14"/>
      <c r="E1242" s="165" t="e">
        <f t="shared" si="29"/>
        <v>#DIV/0!</v>
      </c>
      <c r="F1242" s="165"/>
      <c r="I1242" s="138"/>
      <c r="J1242" s="138"/>
      <c r="P1242" s="106"/>
    </row>
    <row r="1243" spans="1:17" x14ac:dyDescent="0.25">
      <c r="A1243" s="167">
        <v>3</v>
      </c>
      <c r="B1243" s="10"/>
      <c r="C1243" s="167"/>
      <c r="D1243" s="167"/>
      <c r="E1243" s="165" t="e">
        <f t="shared" si="29"/>
        <v>#DIV/0!</v>
      </c>
      <c r="F1243" s="165"/>
      <c r="I1243" s="138"/>
      <c r="J1243" s="138"/>
      <c r="P1243" s="106"/>
    </row>
    <row r="1244" spans="1:17" x14ac:dyDescent="0.25">
      <c r="A1244" s="144"/>
      <c r="B1244" s="145" t="s">
        <v>20</v>
      </c>
      <c r="C1244" s="144" t="s">
        <v>21</v>
      </c>
      <c r="D1244" s="144" t="s">
        <v>21</v>
      </c>
      <c r="E1244" s="144" t="s">
        <v>21</v>
      </c>
      <c r="F1244" s="146">
        <f>F1243+F1241+F1240+F1242</f>
        <v>0</v>
      </c>
      <c r="I1244" s="135">
        <f>SUM(I1240:I1243)</f>
        <v>0</v>
      </c>
      <c r="J1244" s="135">
        <f>SUM(J1240:J1243)</f>
        <v>0</v>
      </c>
      <c r="P1244" s="106"/>
    </row>
    <row r="1245" spans="1:17" x14ac:dyDescent="0.25">
      <c r="A1245" s="17"/>
      <c r="B1245" s="11"/>
      <c r="C1245" s="17"/>
      <c r="D1245" s="17"/>
      <c r="E1245" s="17"/>
      <c r="F1245" s="36"/>
      <c r="P1245" s="106"/>
    </row>
    <row r="1246" spans="1:17" x14ac:dyDescent="0.25">
      <c r="A1246" s="861" t="s">
        <v>154</v>
      </c>
      <c r="B1246" s="861"/>
      <c r="C1246" s="861"/>
      <c r="D1246" s="861"/>
      <c r="E1246" s="861"/>
      <c r="F1246" s="861"/>
      <c r="G1246" s="861"/>
      <c r="H1246" s="861"/>
      <c r="I1246" s="861"/>
      <c r="J1246" s="861"/>
      <c r="P1246" s="106"/>
    </row>
    <row r="1247" spans="1:17" x14ac:dyDescent="0.25">
      <c r="A1247" s="862"/>
      <c r="B1247" s="862"/>
      <c r="C1247" s="862"/>
      <c r="D1247" s="862"/>
      <c r="E1247" s="862"/>
      <c r="F1247" s="862"/>
      <c r="I1247" s="850" t="s">
        <v>172</v>
      </c>
      <c r="J1247" s="850"/>
      <c r="P1247" s="106"/>
    </row>
    <row r="1248" spans="1:17" ht="56.25" x14ac:dyDescent="0.25">
      <c r="A1248" s="167" t="s">
        <v>24</v>
      </c>
      <c r="B1248" s="167" t="s">
        <v>14</v>
      </c>
      <c r="C1248" s="167" t="s">
        <v>78</v>
      </c>
      <c r="D1248" s="167" t="s">
        <v>27</v>
      </c>
      <c r="E1248" s="167" t="s">
        <v>79</v>
      </c>
      <c r="F1248" s="167" t="s">
        <v>7</v>
      </c>
      <c r="I1248" s="133" t="s">
        <v>115</v>
      </c>
      <c r="J1248" s="133" t="s">
        <v>173</v>
      </c>
      <c r="K1248" s="81"/>
      <c r="L1248" s="81"/>
      <c r="P1248" s="106"/>
    </row>
    <row r="1249" spans="1:17" x14ac:dyDescent="0.25">
      <c r="A1249" s="112">
        <v>1</v>
      </c>
      <c r="B1249" s="112">
        <v>2</v>
      </c>
      <c r="C1249" s="112">
        <v>3</v>
      </c>
      <c r="D1249" s="112">
        <v>4</v>
      </c>
      <c r="E1249" s="113">
        <v>5</v>
      </c>
      <c r="F1249" s="113">
        <v>6</v>
      </c>
      <c r="G1249" s="8"/>
      <c r="H1249" s="8"/>
      <c r="I1249" s="135"/>
      <c r="J1249" s="135"/>
      <c r="P1249" s="106"/>
    </row>
    <row r="1250" spans="1:17" x14ac:dyDescent="0.25">
      <c r="A1250" s="167">
        <v>1</v>
      </c>
      <c r="B1250" s="10"/>
      <c r="C1250" s="167"/>
      <c r="D1250" s="167"/>
      <c r="E1250" s="165" t="e">
        <f>F1250/D1250</f>
        <v>#DIV/0!</v>
      </c>
      <c r="F1250" s="165"/>
      <c r="I1250" s="138"/>
      <c r="J1250" s="138"/>
      <c r="P1250" s="106"/>
    </row>
    <row r="1251" spans="1:17" s="8" customFormat="1" x14ac:dyDescent="0.25">
      <c r="A1251" s="167">
        <v>2</v>
      </c>
      <c r="B1251" s="10"/>
      <c r="C1251" s="14"/>
      <c r="D1251" s="14"/>
      <c r="E1251" s="165" t="e">
        <f t="shared" ref="E1251:E1253" si="30">F1251/D1251</f>
        <v>#DIV/0!</v>
      </c>
      <c r="F1251" s="165"/>
      <c r="G1251" s="67"/>
      <c r="H1251" s="67"/>
      <c r="I1251" s="138"/>
      <c r="J1251" s="138"/>
      <c r="K1251" s="80"/>
      <c r="O1251" s="192"/>
      <c r="P1251" s="187"/>
      <c r="Q1251" s="192"/>
    </row>
    <row r="1252" spans="1:17" x14ac:dyDescent="0.25">
      <c r="A1252" s="167"/>
      <c r="B1252" s="10"/>
      <c r="C1252" s="14"/>
      <c r="D1252" s="14"/>
      <c r="E1252" s="165" t="e">
        <f t="shared" si="30"/>
        <v>#DIV/0!</v>
      </c>
      <c r="F1252" s="165"/>
      <c r="I1252" s="138"/>
      <c r="J1252" s="138"/>
      <c r="P1252" s="106"/>
    </row>
    <row r="1253" spans="1:17" x14ac:dyDescent="0.25">
      <c r="A1253" s="167">
        <v>3</v>
      </c>
      <c r="B1253" s="10"/>
      <c r="C1253" s="167"/>
      <c r="D1253" s="167"/>
      <c r="E1253" s="165" t="e">
        <f t="shared" si="30"/>
        <v>#DIV/0!</v>
      </c>
      <c r="F1253" s="165"/>
      <c r="I1253" s="138"/>
      <c r="J1253" s="138"/>
      <c r="P1253" s="106"/>
    </row>
    <row r="1254" spans="1:17" x14ac:dyDescent="0.25">
      <c r="A1254" s="144"/>
      <c r="B1254" s="145" t="s">
        <v>20</v>
      </c>
      <c r="C1254" s="144" t="s">
        <v>21</v>
      </c>
      <c r="D1254" s="144" t="s">
        <v>21</v>
      </c>
      <c r="E1254" s="144" t="s">
        <v>21</v>
      </c>
      <c r="F1254" s="146">
        <f>F1253+F1251+F1250+F1252</f>
        <v>0</v>
      </c>
      <c r="I1254" s="135">
        <f>SUM(I1250:I1253)</f>
        <v>0</v>
      </c>
      <c r="J1254" s="135">
        <f>SUM(J1250:J1253)</f>
        <v>0</v>
      </c>
      <c r="P1254" s="106"/>
    </row>
    <row r="1255" spans="1:17" x14ac:dyDescent="0.25">
      <c r="A1255" s="17"/>
      <c r="B1255" s="11"/>
      <c r="C1255" s="17"/>
      <c r="D1255" s="17"/>
      <c r="E1255" s="17"/>
      <c r="F1255" s="36"/>
      <c r="P1255" s="106"/>
    </row>
    <row r="1256" spans="1:17" x14ac:dyDescent="0.25">
      <c r="A1256" s="861" t="s">
        <v>155</v>
      </c>
      <c r="B1256" s="861"/>
      <c r="C1256" s="861"/>
      <c r="D1256" s="861"/>
      <c r="E1256" s="861"/>
      <c r="F1256" s="861"/>
      <c r="G1256" s="861"/>
      <c r="H1256" s="861"/>
      <c r="I1256" s="861"/>
      <c r="J1256" s="861"/>
      <c r="P1256" s="106"/>
    </row>
    <row r="1257" spans="1:17" x14ac:dyDescent="0.25">
      <c r="A1257" s="862"/>
      <c r="B1257" s="862"/>
      <c r="C1257" s="862"/>
      <c r="D1257" s="862"/>
      <c r="E1257" s="862"/>
      <c r="F1257" s="862"/>
      <c r="I1257" s="850" t="s">
        <v>172</v>
      </c>
      <c r="J1257" s="850"/>
      <c r="P1257" s="106"/>
    </row>
    <row r="1258" spans="1:17" ht="56.25" x14ac:dyDescent="0.25">
      <c r="A1258" s="167" t="s">
        <v>24</v>
      </c>
      <c r="B1258" s="167" t="s">
        <v>14</v>
      </c>
      <c r="C1258" s="167" t="s">
        <v>78</v>
      </c>
      <c r="D1258" s="167" t="s">
        <v>27</v>
      </c>
      <c r="E1258" s="167" t="s">
        <v>79</v>
      </c>
      <c r="F1258" s="167" t="s">
        <v>7</v>
      </c>
      <c r="I1258" s="133" t="s">
        <v>115</v>
      </c>
      <c r="J1258" s="133" t="s">
        <v>173</v>
      </c>
      <c r="K1258" s="81"/>
      <c r="L1258" s="105"/>
      <c r="P1258" s="106"/>
    </row>
    <row r="1259" spans="1:17" x14ac:dyDescent="0.25">
      <c r="A1259" s="113">
        <v>1</v>
      </c>
      <c r="B1259" s="113">
        <v>2</v>
      </c>
      <c r="C1259" s="113">
        <v>3</v>
      </c>
      <c r="D1259" s="113">
        <v>4</v>
      </c>
      <c r="E1259" s="113">
        <v>5</v>
      </c>
      <c r="F1259" s="113">
        <v>6</v>
      </c>
      <c r="G1259" s="78"/>
      <c r="H1259" s="78"/>
      <c r="I1259" s="135"/>
      <c r="J1259" s="135"/>
      <c r="P1259" s="106"/>
    </row>
    <row r="1260" spans="1:17" x14ac:dyDescent="0.25">
      <c r="A1260" s="167">
        <v>1</v>
      </c>
      <c r="B1260" s="10"/>
      <c r="C1260" s="167"/>
      <c r="D1260" s="167"/>
      <c r="E1260" s="165" t="e">
        <f>F1260/D1260</f>
        <v>#DIV/0!</v>
      </c>
      <c r="F1260" s="165"/>
      <c r="I1260" s="138"/>
      <c r="J1260" s="138"/>
      <c r="P1260" s="106"/>
    </row>
    <row r="1261" spans="1:17" s="78" customFormat="1" x14ac:dyDescent="0.25">
      <c r="A1261" s="167">
        <v>2</v>
      </c>
      <c r="B1261" s="10"/>
      <c r="C1261" s="14"/>
      <c r="D1261" s="14"/>
      <c r="E1261" s="165" t="e">
        <f t="shared" ref="E1261:E1263" si="31">F1261/D1261</f>
        <v>#DIV/0!</v>
      </c>
      <c r="F1261" s="165"/>
      <c r="G1261" s="67"/>
      <c r="H1261" s="67"/>
      <c r="I1261" s="138"/>
      <c r="J1261" s="138"/>
      <c r="K1261" s="79"/>
      <c r="O1261" s="188"/>
      <c r="P1261" s="186"/>
      <c r="Q1261" s="188"/>
    </row>
    <row r="1262" spans="1:17" x14ac:dyDescent="0.25">
      <c r="A1262" s="167"/>
      <c r="B1262" s="10"/>
      <c r="C1262" s="14"/>
      <c r="D1262" s="14"/>
      <c r="E1262" s="165" t="e">
        <f t="shared" si="31"/>
        <v>#DIV/0!</v>
      </c>
      <c r="F1262" s="165"/>
      <c r="I1262" s="138"/>
      <c r="J1262" s="138"/>
      <c r="P1262" s="106"/>
    </row>
    <row r="1263" spans="1:17" x14ac:dyDescent="0.25">
      <c r="A1263" s="167">
        <v>3</v>
      </c>
      <c r="B1263" s="10"/>
      <c r="C1263" s="167"/>
      <c r="D1263" s="167"/>
      <c r="E1263" s="165" t="e">
        <f t="shared" si="31"/>
        <v>#DIV/0!</v>
      </c>
      <c r="F1263" s="165"/>
      <c r="I1263" s="138"/>
      <c r="J1263" s="138"/>
      <c r="P1263" s="106"/>
    </row>
    <row r="1264" spans="1:17" x14ac:dyDescent="0.25">
      <c r="A1264" s="144"/>
      <c r="B1264" s="145" t="s">
        <v>20</v>
      </c>
      <c r="C1264" s="144" t="s">
        <v>21</v>
      </c>
      <c r="D1264" s="144" t="s">
        <v>21</v>
      </c>
      <c r="E1264" s="144" t="s">
        <v>21</v>
      </c>
      <c r="F1264" s="146">
        <f>F1263+F1261+F1260+F1262</f>
        <v>0</v>
      </c>
      <c r="I1264" s="135">
        <f>SUM(I1260:I1263)</f>
        <v>0</v>
      </c>
      <c r="J1264" s="135">
        <f>SUM(J1260:J1263)</f>
        <v>0</v>
      </c>
      <c r="P1264" s="106"/>
    </row>
    <row r="1265" spans="1:17" x14ac:dyDescent="0.25">
      <c r="A1265" s="17"/>
      <c r="B1265" s="11"/>
      <c r="C1265" s="17"/>
      <c r="D1265" s="17"/>
      <c r="E1265" s="17"/>
      <c r="F1265" s="36"/>
      <c r="P1265" s="106"/>
    </row>
    <row r="1266" spans="1:17" x14ac:dyDescent="0.25">
      <c r="A1266" s="861" t="s">
        <v>156</v>
      </c>
      <c r="B1266" s="861"/>
      <c r="C1266" s="861"/>
      <c r="D1266" s="861"/>
      <c r="E1266" s="861"/>
      <c r="F1266" s="861"/>
      <c r="G1266" s="861"/>
      <c r="H1266" s="861"/>
      <c r="I1266" s="861"/>
      <c r="J1266" s="861"/>
      <c r="P1266" s="106"/>
    </row>
    <row r="1267" spans="1:17" x14ac:dyDescent="0.25">
      <c r="A1267" s="862"/>
      <c r="B1267" s="862"/>
      <c r="C1267" s="862"/>
      <c r="D1267" s="862"/>
      <c r="E1267" s="862"/>
      <c r="F1267" s="862"/>
      <c r="I1267" s="850" t="s">
        <v>172</v>
      </c>
      <c r="J1267" s="850"/>
      <c r="P1267" s="106"/>
    </row>
    <row r="1268" spans="1:17" ht="56.25" x14ac:dyDescent="0.25">
      <c r="A1268" s="167" t="s">
        <v>24</v>
      </c>
      <c r="B1268" s="167" t="s">
        <v>14</v>
      </c>
      <c r="C1268" s="167" t="s">
        <v>78</v>
      </c>
      <c r="D1268" s="167" t="s">
        <v>27</v>
      </c>
      <c r="E1268" s="167" t="s">
        <v>79</v>
      </c>
      <c r="F1268" s="167" t="s">
        <v>7</v>
      </c>
      <c r="I1268" s="133" t="s">
        <v>115</v>
      </c>
      <c r="J1268" s="133" t="s">
        <v>173</v>
      </c>
      <c r="K1268" s="81"/>
      <c r="L1268" s="105"/>
      <c r="P1268" s="106"/>
    </row>
    <row r="1269" spans="1:17" x14ac:dyDescent="0.25">
      <c r="A1269" s="113">
        <v>1</v>
      </c>
      <c r="B1269" s="113">
        <v>2</v>
      </c>
      <c r="C1269" s="113">
        <v>3</v>
      </c>
      <c r="D1269" s="113">
        <v>4</v>
      </c>
      <c r="E1269" s="113">
        <v>5</v>
      </c>
      <c r="F1269" s="113">
        <v>6</v>
      </c>
      <c r="G1269" s="78"/>
      <c r="H1269" s="78"/>
      <c r="I1269" s="135"/>
      <c r="J1269" s="135"/>
      <c r="P1269" s="106"/>
    </row>
    <row r="1270" spans="1:17" x14ac:dyDescent="0.25">
      <c r="A1270" s="167">
        <v>1</v>
      </c>
      <c r="B1270" s="10" t="s">
        <v>170</v>
      </c>
      <c r="C1270" s="167"/>
      <c r="D1270" s="167"/>
      <c r="E1270" s="165" t="e">
        <f>F1270/D1270</f>
        <v>#DIV/0!</v>
      </c>
      <c r="F1270" s="165"/>
      <c r="I1270" s="138"/>
      <c r="J1270" s="138"/>
      <c r="P1270" s="106"/>
    </row>
    <row r="1271" spans="1:17" s="78" customFormat="1" x14ac:dyDescent="0.25">
      <c r="A1271" s="167">
        <v>2</v>
      </c>
      <c r="B1271" s="10" t="s">
        <v>171</v>
      </c>
      <c r="C1271" s="14"/>
      <c r="D1271" s="14"/>
      <c r="E1271" s="165" t="e">
        <f t="shared" ref="E1271:E1273" si="32">F1271/D1271</f>
        <v>#DIV/0!</v>
      </c>
      <c r="F1271" s="165"/>
      <c r="G1271" s="67"/>
      <c r="H1271" s="67"/>
      <c r="I1271" s="138"/>
      <c r="J1271" s="138"/>
      <c r="K1271" s="79"/>
      <c r="O1271" s="188"/>
      <c r="P1271" s="186"/>
      <c r="Q1271" s="188"/>
    </row>
    <row r="1272" spans="1:17" x14ac:dyDescent="0.25">
      <c r="A1272" s="167">
        <v>3</v>
      </c>
      <c r="B1272" s="10"/>
      <c r="C1272" s="167"/>
      <c r="D1272" s="167"/>
      <c r="E1272" s="165" t="e">
        <f t="shared" si="32"/>
        <v>#DIV/0!</v>
      </c>
      <c r="F1272" s="165"/>
      <c r="I1272" s="138"/>
      <c r="J1272" s="138"/>
      <c r="P1272" s="106"/>
      <c r="Q1272" s="195"/>
    </row>
    <row r="1273" spans="1:17" x14ac:dyDescent="0.25">
      <c r="A1273" s="167">
        <v>4</v>
      </c>
      <c r="B1273" s="10"/>
      <c r="C1273" s="167"/>
      <c r="D1273" s="167"/>
      <c r="E1273" s="165" t="e">
        <f t="shared" si="32"/>
        <v>#DIV/0!</v>
      </c>
      <c r="F1273" s="165"/>
      <c r="I1273" s="138"/>
      <c r="J1273" s="138"/>
      <c r="P1273" s="106"/>
      <c r="Q1273" s="195"/>
    </row>
    <row r="1274" spans="1:17" x14ac:dyDescent="0.25">
      <c r="A1274" s="144"/>
      <c r="B1274" s="145" t="s">
        <v>20</v>
      </c>
      <c r="C1274" s="144" t="s">
        <v>21</v>
      </c>
      <c r="D1274" s="144" t="s">
        <v>21</v>
      </c>
      <c r="E1274" s="144" t="s">
        <v>21</v>
      </c>
      <c r="F1274" s="146">
        <f>F1273+F1271+F1270+F1272</f>
        <v>0</v>
      </c>
      <c r="I1274" s="135">
        <f>SUM(I1270:I1273)</f>
        <v>0</v>
      </c>
      <c r="J1274" s="135">
        <f>SUM(J1270:J1273)</f>
        <v>0</v>
      </c>
      <c r="K1274" s="76"/>
      <c r="P1274" s="106"/>
      <c r="Q1274" s="195"/>
    </row>
    <row r="1275" spans="1:17" x14ac:dyDescent="0.25">
      <c r="A1275" s="17"/>
      <c r="B1275" s="11"/>
      <c r="C1275" s="17"/>
      <c r="D1275" s="17"/>
      <c r="E1275" s="17"/>
      <c r="F1275" s="36"/>
      <c r="P1275" s="106"/>
      <c r="Q1275" s="195"/>
    </row>
    <row r="1276" spans="1:17" x14ac:dyDescent="0.25">
      <c r="A1276" s="861" t="s">
        <v>149</v>
      </c>
      <c r="B1276" s="861"/>
      <c r="C1276" s="861"/>
      <c r="D1276" s="861"/>
      <c r="E1276" s="861"/>
      <c r="F1276" s="861"/>
      <c r="G1276" s="861"/>
      <c r="H1276" s="861"/>
      <c r="I1276" s="861"/>
      <c r="J1276" s="861"/>
      <c r="P1276" s="106"/>
      <c r="Q1276" s="195"/>
    </row>
    <row r="1277" spans="1:17" x14ac:dyDescent="0.25">
      <c r="A1277" s="862"/>
      <c r="B1277" s="862"/>
      <c r="C1277" s="862"/>
      <c r="D1277" s="862"/>
      <c r="E1277" s="862"/>
      <c r="F1277" s="17"/>
      <c r="I1277" s="850" t="s">
        <v>172</v>
      </c>
      <c r="J1277" s="850"/>
      <c r="O1277" s="106"/>
    </row>
    <row r="1278" spans="1:17" ht="56.25" x14ac:dyDescent="0.25">
      <c r="A1278" s="167" t="s">
        <v>15</v>
      </c>
      <c r="B1278" s="167" t="s">
        <v>14</v>
      </c>
      <c r="C1278" s="167" t="s">
        <v>27</v>
      </c>
      <c r="D1278" s="167" t="s">
        <v>75</v>
      </c>
      <c r="E1278" s="167" t="s">
        <v>7</v>
      </c>
      <c r="I1278" s="133" t="s">
        <v>115</v>
      </c>
      <c r="J1278" s="133" t="s">
        <v>173</v>
      </c>
      <c r="K1278" s="81"/>
      <c r="O1278" s="106"/>
    </row>
    <row r="1279" spans="1:17" x14ac:dyDescent="0.25">
      <c r="A1279" s="113">
        <v>1</v>
      </c>
      <c r="B1279" s="113">
        <v>2</v>
      </c>
      <c r="C1279" s="113">
        <v>3</v>
      </c>
      <c r="D1279" s="113">
        <v>4</v>
      </c>
      <c r="E1279" s="113">
        <v>5</v>
      </c>
      <c r="F1279" s="78"/>
      <c r="G1279" s="78"/>
      <c r="H1279" s="78"/>
      <c r="I1279" s="135"/>
      <c r="J1279" s="135"/>
      <c r="O1279" s="106"/>
    </row>
    <row r="1280" spans="1:17" x14ac:dyDescent="0.25">
      <c r="A1280" s="167">
        <v>1</v>
      </c>
      <c r="B1280" s="10" t="s">
        <v>84</v>
      </c>
      <c r="C1280" s="167"/>
      <c r="D1280" s="165" t="e">
        <f>E1280/C1280</f>
        <v>#DIV/0!</v>
      </c>
      <c r="E1280" s="165"/>
      <c r="I1280" s="138"/>
      <c r="J1280" s="138"/>
      <c r="O1280" s="106"/>
    </row>
    <row r="1281" spans="1:17" s="78" customFormat="1" x14ac:dyDescent="0.25">
      <c r="A1281" s="167">
        <v>2</v>
      </c>
      <c r="B1281" s="10" t="s">
        <v>83</v>
      </c>
      <c r="C1281" s="167"/>
      <c r="D1281" s="165" t="e">
        <f>E1281/C1281</f>
        <v>#DIV/0!</v>
      </c>
      <c r="E1281" s="165"/>
      <c r="F1281" s="67"/>
      <c r="G1281" s="67"/>
      <c r="H1281" s="67"/>
      <c r="I1281" s="138"/>
      <c r="J1281" s="138"/>
      <c r="K1281" s="79"/>
      <c r="O1281" s="186"/>
      <c r="P1281" s="188"/>
      <c r="Q1281" s="188"/>
    </row>
    <row r="1282" spans="1:17" x14ac:dyDescent="0.25">
      <c r="A1282" s="167">
        <v>3</v>
      </c>
      <c r="B1282" s="10" t="s">
        <v>85</v>
      </c>
      <c r="C1282" s="167"/>
      <c r="D1282" s="165" t="e">
        <f>E1282/C1282</f>
        <v>#DIV/0!</v>
      </c>
      <c r="E1282" s="165"/>
      <c r="I1282" s="138"/>
      <c r="J1282" s="138"/>
      <c r="O1282" s="106"/>
    </row>
    <row r="1283" spans="1:17" x14ac:dyDescent="0.25">
      <c r="A1283" s="167">
        <v>4</v>
      </c>
      <c r="B1283" s="10" t="s">
        <v>86</v>
      </c>
      <c r="C1283" s="167"/>
      <c r="D1283" s="165" t="e">
        <f>E1283/C1283</f>
        <v>#DIV/0!</v>
      </c>
      <c r="E1283" s="165"/>
      <c r="I1283" s="138"/>
      <c r="J1283" s="138"/>
      <c r="O1283" s="106"/>
    </row>
    <row r="1284" spans="1:17" x14ac:dyDescent="0.25">
      <c r="A1284" s="144"/>
      <c r="B1284" s="145" t="s">
        <v>20</v>
      </c>
      <c r="C1284" s="144"/>
      <c r="D1284" s="144" t="s">
        <v>21</v>
      </c>
      <c r="E1284" s="146">
        <f>E1283+E1282+E1281+E1280</f>
        <v>0</v>
      </c>
      <c r="I1284" s="135">
        <f>SUM(I1280:I1283)</f>
        <v>0</v>
      </c>
      <c r="J1284" s="135">
        <f>SUM(J1280:J1283)</f>
        <v>0</v>
      </c>
      <c r="O1284" s="106"/>
    </row>
    <row r="1285" spans="1:17" x14ac:dyDescent="0.25">
      <c r="A1285" s="35"/>
      <c r="B1285" s="11"/>
      <c r="C1285" s="17"/>
      <c r="D1285" s="17"/>
      <c r="E1285" s="17"/>
      <c r="F1285" s="36"/>
      <c r="O1285" s="106"/>
    </row>
    <row r="1286" spans="1:17" x14ac:dyDescent="0.25">
      <c r="A1286" s="861" t="s">
        <v>158</v>
      </c>
      <c r="B1286" s="861"/>
      <c r="C1286" s="861"/>
      <c r="D1286" s="861"/>
      <c r="E1286" s="861"/>
      <c r="F1286" s="861"/>
      <c r="G1286" s="861"/>
      <c r="H1286" s="861"/>
      <c r="I1286" s="861"/>
      <c r="J1286" s="861"/>
      <c r="O1286" s="106"/>
    </row>
    <row r="1287" spans="1:17" x14ac:dyDescent="0.25">
      <c r="A1287" s="30"/>
      <c r="B1287" s="11"/>
      <c r="C1287" s="17"/>
      <c r="D1287" s="17"/>
      <c r="E1287" s="17"/>
      <c r="F1287" s="17"/>
      <c r="P1287" s="106"/>
    </row>
    <row r="1288" spans="1:17" x14ac:dyDescent="0.25">
      <c r="A1288" s="30"/>
      <c r="B1288" s="11"/>
      <c r="C1288" s="17"/>
      <c r="D1288" s="17"/>
      <c r="E1288" s="17"/>
      <c r="F1288" s="17"/>
      <c r="I1288" s="850" t="s">
        <v>172</v>
      </c>
      <c r="J1288" s="850"/>
      <c r="K1288" s="128"/>
    </row>
    <row r="1289" spans="1:17" ht="56.25" x14ac:dyDescent="0.25">
      <c r="A1289" s="167" t="s">
        <v>24</v>
      </c>
      <c r="B1289" s="167" t="s">
        <v>14</v>
      </c>
      <c r="C1289" s="167" t="s">
        <v>74</v>
      </c>
      <c r="D1289" s="167" t="s">
        <v>117</v>
      </c>
      <c r="F1289" s="17"/>
      <c r="I1289" s="133" t="s">
        <v>115</v>
      </c>
      <c r="J1289" s="133" t="s">
        <v>173</v>
      </c>
      <c r="P1289" s="106"/>
    </row>
    <row r="1290" spans="1:17" x14ac:dyDescent="0.25">
      <c r="A1290" s="113">
        <v>1</v>
      </c>
      <c r="B1290" s="113">
        <v>2</v>
      </c>
      <c r="C1290" s="113">
        <v>3</v>
      </c>
      <c r="D1290" s="113">
        <v>4</v>
      </c>
      <c r="E1290" s="78"/>
      <c r="F1290" s="1"/>
      <c r="G1290" s="78"/>
      <c r="H1290" s="78"/>
      <c r="I1290" s="135"/>
      <c r="J1290" s="135"/>
      <c r="P1290" s="106"/>
    </row>
    <row r="1291" spans="1:17" x14ac:dyDescent="0.25">
      <c r="A1291" s="167"/>
      <c r="B1291" s="15"/>
      <c r="C1291" s="13"/>
      <c r="D1291" s="165"/>
      <c r="F1291" s="17"/>
      <c r="I1291" s="138"/>
      <c r="J1291" s="138"/>
      <c r="P1291" s="106"/>
    </row>
    <row r="1292" spans="1:17" s="78" customFormat="1" x14ac:dyDescent="0.25">
      <c r="A1292" s="167"/>
      <c r="B1292" s="15"/>
      <c r="C1292" s="13"/>
      <c r="D1292" s="165"/>
      <c r="E1292" s="67"/>
      <c r="F1292" s="36"/>
      <c r="G1292" s="67"/>
      <c r="H1292" s="67"/>
      <c r="I1292" s="138"/>
      <c r="J1292" s="138"/>
      <c r="K1292" s="79"/>
      <c r="O1292" s="188"/>
      <c r="P1292" s="186"/>
      <c r="Q1292" s="188"/>
    </row>
    <row r="1293" spans="1:17" x14ac:dyDescent="0.25">
      <c r="A1293" s="167"/>
      <c r="B1293" s="15"/>
      <c r="C1293" s="13"/>
      <c r="D1293" s="165"/>
      <c r="F1293" s="17"/>
      <c r="I1293" s="138"/>
      <c r="J1293" s="138"/>
      <c r="P1293" s="106"/>
      <c r="Q1293" s="195"/>
    </row>
    <row r="1294" spans="1:17" x14ac:dyDescent="0.25">
      <c r="A1294" s="167"/>
      <c r="B1294" s="15"/>
      <c r="C1294" s="13"/>
      <c r="D1294" s="165"/>
      <c r="F1294" s="17"/>
      <c r="I1294" s="138"/>
      <c r="J1294" s="138"/>
      <c r="P1294" s="106"/>
      <c r="Q1294" s="195"/>
    </row>
    <row r="1295" spans="1:17" x14ac:dyDescent="0.25">
      <c r="A1295" s="144"/>
      <c r="B1295" s="145" t="s">
        <v>20</v>
      </c>
      <c r="C1295" s="144" t="s">
        <v>21</v>
      </c>
      <c r="D1295" s="146">
        <f>SUM(D1291:D1294)</f>
        <v>0</v>
      </c>
      <c r="F1295" s="17"/>
      <c r="I1295" s="135">
        <f>SUM(I1291:I1294)</f>
        <v>0</v>
      </c>
      <c r="J1295" s="135">
        <f>SUM(J1291:J1294)</f>
        <v>0</v>
      </c>
      <c r="P1295" s="106"/>
      <c r="Q1295" s="195"/>
    </row>
    <row r="1296" spans="1:17" x14ac:dyDescent="0.25">
      <c r="A1296" s="35"/>
      <c r="B1296" s="11"/>
      <c r="C1296" s="17"/>
      <c r="D1296" s="17"/>
      <c r="E1296" s="17"/>
      <c r="F1296" s="36"/>
      <c r="P1296" s="106"/>
      <c r="Q1296" s="195"/>
    </row>
    <row r="1297" spans="1:17" x14ac:dyDescent="0.25">
      <c r="A1297" s="863" t="s">
        <v>180</v>
      </c>
      <c r="B1297" s="863"/>
      <c r="C1297" s="863"/>
      <c r="D1297" s="863"/>
      <c r="E1297" s="863"/>
      <c r="F1297" s="863"/>
      <c r="G1297" s="863"/>
      <c r="H1297" s="863"/>
      <c r="I1297" s="863"/>
      <c r="J1297" s="863"/>
      <c r="P1297" s="106"/>
    </row>
    <row r="1298" spans="1:17" x14ac:dyDescent="0.25">
      <c r="A1298" s="35"/>
      <c r="B1298" s="11"/>
      <c r="C1298" s="17"/>
      <c r="D1298" s="17"/>
      <c r="E1298" s="17"/>
      <c r="F1298" s="36"/>
      <c r="P1298" s="106"/>
    </row>
    <row r="1299" spans="1:17" x14ac:dyDescent="0.25">
      <c r="A1299" s="860" t="s">
        <v>118</v>
      </c>
      <c r="B1299" s="860"/>
      <c r="C1299" s="860"/>
      <c r="D1299" s="860"/>
      <c r="E1299" s="860"/>
      <c r="F1299" s="860"/>
      <c r="G1299" s="860"/>
      <c r="H1299" s="860"/>
      <c r="I1299" s="860"/>
      <c r="J1299" s="860"/>
      <c r="K1299" s="123"/>
    </row>
    <row r="1300" spans="1:17" x14ac:dyDescent="0.25">
      <c r="A1300" s="55"/>
      <c r="B1300" s="55"/>
      <c r="C1300" s="55"/>
      <c r="D1300" s="55"/>
      <c r="E1300" s="55"/>
      <c r="F1300" s="17"/>
      <c r="I1300" s="850" t="s">
        <v>172</v>
      </c>
      <c r="J1300" s="850"/>
      <c r="P1300" s="106"/>
    </row>
    <row r="1301" spans="1:17" ht="56.25" x14ac:dyDescent="0.25">
      <c r="A1301" s="167" t="s">
        <v>24</v>
      </c>
      <c r="B1301" s="167" t="s">
        <v>14</v>
      </c>
      <c r="C1301" s="167" t="s">
        <v>74</v>
      </c>
      <c r="D1301" s="167" t="s">
        <v>117</v>
      </c>
      <c r="E1301" s="68"/>
      <c r="F1301" s="37"/>
      <c r="G1301" s="4"/>
      <c r="H1301" s="37"/>
      <c r="I1301" s="133" t="s">
        <v>115</v>
      </c>
      <c r="J1301" s="133" t="s">
        <v>173</v>
      </c>
      <c r="K1301" s="128"/>
      <c r="P1301" s="106"/>
    </row>
    <row r="1302" spans="1:17" x14ac:dyDescent="0.25">
      <c r="A1302" s="113">
        <v>1</v>
      </c>
      <c r="B1302" s="113">
        <v>2</v>
      </c>
      <c r="C1302" s="113">
        <v>3</v>
      </c>
      <c r="D1302" s="113">
        <v>4</v>
      </c>
      <c r="E1302" s="79"/>
      <c r="F1302" s="107"/>
      <c r="G1302" s="108"/>
      <c r="H1302" s="109"/>
      <c r="I1302" s="141"/>
      <c r="J1302" s="141"/>
      <c r="P1302" s="106"/>
    </row>
    <row r="1303" spans="1:17" s="68" customFormat="1" x14ac:dyDescent="0.25">
      <c r="A1303" s="167">
        <v>1</v>
      </c>
      <c r="B1303" s="10"/>
      <c r="C1303" s="13"/>
      <c r="D1303" s="165"/>
      <c r="F1303" s="37"/>
      <c r="G1303" s="4"/>
      <c r="H1303" s="21"/>
      <c r="I1303" s="142"/>
      <c r="J1303" s="142"/>
      <c r="O1303" s="121"/>
      <c r="P1303" s="88"/>
      <c r="Q1303" s="121"/>
    </row>
    <row r="1304" spans="1:17" s="79" customFormat="1" x14ac:dyDescent="0.25">
      <c r="A1304" s="144"/>
      <c r="B1304" s="145" t="s">
        <v>20</v>
      </c>
      <c r="C1304" s="144" t="s">
        <v>21</v>
      </c>
      <c r="D1304" s="146">
        <f>SUM(D1303:D1303)</f>
        <v>0</v>
      </c>
      <c r="E1304" s="68"/>
      <c r="F1304" s="37"/>
      <c r="G1304" s="4"/>
      <c r="H1304" s="21"/>
      <c r="I1304" s="135">
        <f>SUM(I1303)</f>
        <v>0</v>
      </c>
      <c r="J1304" s="135">
        <f>SUM(J1303)</f>
        <v>0</v>
      </c>
      <c r="O1304" s="193"/>
      <c r="P1304" s="198"/>
      <c r="Q1304" s="193"/>
    </row>
    <row r="1305" spans="1:17" s="68" customFormat="1" x14ac:dyDescent="0.25">
      <c r="A1305" s="37"/>
      <c r="B1305" s="37"/>
      <c r="C1305" s="37"/>
      <c r="D1305" s="37"/>
      <c r="E1305" s="37"/>
      <c r="F1305" s="37"/>
      <c r="G1305" s="4"/>
      <c r="H1305" s="21"/>
      <c r="I1305" s="4"/>
      <c r="J1305" s="4"/>
      <c r="O1305" s="121"/>
      <c r="P1305" s="88"/>
      <c r="Q1305" s="199"/>
    </row>
    <row r="1306" spans="1:17" s="68" customFormat="1" x14ac:dyDescent="0.25">
      <c r="A1306" s="861" t="s">
        <v>152</v>
      </c>
      <c r="B1306" s="861"/>
      <c r="C1306" s="861"/>
      <c r="D1306" s="861"/>
      <c r="E1306" s="861"/>
      <c r="F1306" s="861"/>
      <c r="G1306" s="861"/>
      <c r="H1306" s="861"/>
      <c r="I1306" s="861"/>
      <c r="J1306" s="861"/>
      <c r="O1306" s="121"/>
      <c r="P1306" s="88"/>
      <c r="Q1306" s="121"/>
    </row>
    <row r="1307" spans="1:17" s="68" customFormat="1" x14ac:dyDescent="0.25">
      <c r="A1307" s="862"/>
      <c r="B1307" s="862"/>
      <c r="C1307" s="862"/>
      <c r="D1307" s="862"/>
      <c r="E1307" s="862"/>
      <c r="F1307" s="862"/>
      <c r="G1307" s="67"/>
      <c r="H1307" s="67"/>
      <c r="I1307" s="850" t="s">
        <v>172</v>
      </c>
      <c r="J1307" s="850"/>
      <c r="O1307" s="121"/>
      <c r="P1307" s="88"/>
      <c r="Q1307" s="121"/>
    </row>
    <row r="1308" spans="1:17" s="68" customFormat="1" ht="56.25" x14ac:dyDescent="0.25">
      <c r="A1308" s="167" t="s">
        <v>24</v>
      </c>
      <c r="B1308" s="167" t="s">
        <v>14</v>
      </c>
      <c r="C1308" s="167" t="s">
        <v>78</v>
      </c>
      <c r="D1308" s="167" t="s">
        <v>27</v>
      </c>
      <c r="E1308" s="167" t="s">
        <v>79</v>
      </c>
      <c r="F1308" s="167" t="s">
        <v>7</v>
      </c>
      <c r="H1308" s="67"/>
      <c r="I1308" s="133" t="s">
        <v>115</v>
      </c>
      <c r="J1308" s="133" t="s">
        <v>173</v>
      </c>
      <c r="M1308" s="76"/>
      <c r="O1308" s="121"/>
      <c r="P1308" s="88"/>
      <c r="Q1308" s="121"/>
    </row>
    <row r="1309" spans="1:17" s="68" customFormat="1" x14ac:dyDescent="0.25">
      <c r="A1309" s="113">
        <v>1</v>
      </c>
      <c r="B1309" s="113">
        <v>2</v>
      </c>
      <c r="C1309" s="113">
        <v>3</v>
      </c>
      <c r="D1309" s="113">
        <v>4</v>
      </c>
      <c r="E1309" s="113">
        <v>5</v>
      </c>
      <c r="F1309" s="113">
        <v>6</v>
      </c>
      <c r="G1309" s="79"/>
      <c r="H1309" s="78"/>
      <c r="I1309" s="130"/>
      <c r="J1309" s="130"/>
      <c r="O1309" s="121"/>
      <c r="P1309" s="88"/>
      <c r="Q1309" s="121"/>
    </row>
    <row r="1310" spans="1:17" s="68" customFormat="1" x14ac:dyDescent="0.25">
      <c r="A1310" s="167">
        <v>1</v>
      </c>
      <c r="B1310" s="10" t="s">
        <v>175</v>
      </c>
      <c r="C1310" s="167"/>
      <c r="D1310" s="167"/>
      <c r="E1310" s="165" t="e">
        <f>F1310/D1310</f>
        <v>#DIV/0!</v>
      </c>
      <c r="F1310" s="165"/>
      <c r="H1310" s="67"/>
      <c r="I1310" s="142"/>
      <c r="J1310" s="142"/>
      <c r="O1310" s="121"/>
      <c r="P1310" s="88"/>
      <c r="Q1310" s="121"/>
    </row>
    <row r="1311" spans="1:17" s="79" customFormat="1" x14ac:dyDescent="0.25">
      <c r="A1311" s="144"/>
      <c r="B1311" s="145" t="s">
        <v>20</v>
      </c>
      <c r="C1311" s="144" t="s">
        <v>21</v>
      </c>
      <c r="D1311" s="144" t="s">
        <v>21</v>
      </c>
      <c r="E1311" s="144" t="s">
        <v>21</v>
      </c>
      <c r="F1311" s="146">
        <f>F1310</f>
        <v>0</v>
      </c>
      <c r="G1311" s="67"/>
      <c r="H1311" s="67"/>
      <c r="I1311" s="135">
        <f>SUM(I1310)</f>
        <v>0</v>
      </c>
      <c r="J1311" s="135">
        <f>SUM(J1310)</f>
        <v>0</v>
      </c>
      <c r="O1311" s="193"/>
      <c r="P1311" s="198"/>
      <c r="Q1311" s="193"/>
    </row>
    <row r="1312" spans="1:17" s="68" customFormat="1" x14ac:dyDescent="0.25">
      <c r="A1312" s="35"/>
      <c r="B1312" s="11"/>
      <c r="C1312" s="17"/>
      <c r="D1312" s="17"/>
      <c r="E1312" s="17"/>
      <c r="F1312" s="36"/>
      <c r="G1312" s="67"/>
      <c r="H1312" s="67"/>
      <c r="I1312" s="67"/>
      <c r="J1312" s="67"/>
      <c r="O1312" s="121"/>
      <c r="P1312" s="88"/>
      <c r="Q1312" s="121"/>
    </row>
    <row r="1313" spans="1:17" x14ac:dyDescent="0.25">
      <c r="A1313" s="35"/>
      <c r="B1313" s="48" t="s">
        <v>100</v>
      </c>
      <c r="C1313" s="164">
        <f>C1314+C1315+C1316</f>
        <v>0</v>
      </c>
      <c r="D1313" s="194"/>
      <c r="P1313" s="106"/>
    </row>
    <row r="1314" spans="1:17" x14ac:dyDescent="0.25">
      <c r="A1314" s="35"/>
      <c r="B1314" s="49" t="s">
        <v>2</v>
      </c>
      <c r="C1314" s="164">
        <f>F1311+D1304+D1295+E1284+F1274+F1264+F1254+F1244+F1234+F1224+E1214+D1204+D1193+E1182+F1172+F1161+F1153+F1138+D1129+D1120+E1111+E1099+E1090+C1078+C1067+C1056+C1045+C1032+E1019+E1004+E993+D982+E966+F957+F950+F932+E918+J910-C1315-C1316</f>
        <v>0</v>
      </c>
      <c r="D1314" s="195"/>
      <c r="P1314" s="106"/>
    </row>
    <row r="1315" spans="1:17" x14ac:dyDescent="0.25">
      <c r="A1315" s="17"/>
      <c r="B1315" s="11" t="s">
        <v>13</v>
      </c>
      <c r="C1315" s="164">
        <f>I1311+I1304+I1295+I1284+I1274+I1264+I1254+I1234+I1244+I1224+I1214+I1204+I1193+I1182+I1172+I1161+I1153+I1138+I1129+I1120+I1111+I1099+I1090+I1078+I1067+I1056+I1045+I1032+I1019+I1004+I993+I982+I966+I957+I950+I932+I918</f>
        <v>0</v>
      </c>
      <c r="D1315" s="195"/>
      <c r="L1315" s="38"/>
      <c r="M1315" s="11"/>
      <c r="N1315" s="75"/>
      <c r="P1315" s="106"/>
    </row>
    <row r="1316" spans="1:17" x14ac:dyDescent="0.25">
      <c r="A1316" s="17"/>
      <c r="B1316" s="11" t="s">
        <v>106</v>
      </c>
      <c r="C1316" s="164">
        <f>J1311+J1304+J1295+J1284+J1274+J1264+J1254+J1244+J1234+J1224+J1214+J1204+J1193+J1182+J1172+J1161+J1153+J1138+J1129+J1120+J1111+J1099+J1090+J1078+J1067+J1056+J1045+J1032+J1019+J1004+J993+J982+J966+J957+J950+J932+J918</f>
        <v>0</v>
      </c>
      <c r="D1316" s="195"/>
    </row>
    <row r="1317" spans="1:17" x14ac:dyDescent="0.25">
      <c r="A1317" s="17"/>
      <c r="B1317" s="11"/>
      <c r="C1317" s="17"/>
      <c r="D1317" s="17"/>
      <c r="E1317" s="17"/>
      <c r="F1317" s="17"/>
    </row>
    <row r="1318" spans="1:17" x14ac:dyDescent="0.25">
      <c r="A1318" s="17"/>
      <c r="B1318" s="175" t="s">
        <v>195</v>
      </c>
      <c r="C1318" s="201">
        <f>F1311+D1304+D1295+E1284+F1274+F1264+F1254+F1244+F1234+F1224+E1214+D1204+D1193+E1182+F1172+F1161+F1153+F1138+D1129+D1120+E1111</f>
        <v>0</v>
      </c>
      <c r="D1318" s="17"/>
      <c r="E1318" s="17"/>
      <c r="F1318" s="17"/>
    </row>
    <row r="1319" spans="1:17" ht="69.75" x14ac:dyDescent="0.25">
      <c r="A1319" s="17"/>
      <c r="B1319" s="200" t="s">
        <v>196</v>
      </c>
      <c r="C1319" s="202"/>
      <c r="D1319" s="17"/>
      <c r="E1319" s="17"/>
      <c r="F1319" s="17"/>
    </row>
    <row r="1320" spans="1:17" ht="45" x14ac:dyDescent="0.25">
      <c r="A1320" s="17"/>
      <c r="B1320" s="175" t="s">
        <v>197</v>
      </c>
      <c r="C1320" s="201">
        <f>C1318-C1319</f>
        <v>0</v>
      </c>
      <c r="D1320" s="17"/>
      <c r="E1320" s="17"/>
      <c r="F1320" s="17"/>
    </row>
    <row r="1321" spans="1:17" x14ac:dyDescent="0.25">
      <c r="A1321" s="17"/>
      <c r="B1321" s="11"/>
      <c r="C1321" s="17"/>
      <c r="D1321" s="17"/>
      <c r="E1321" s="17"/>
      <c r="F1321" s="17"/>
    </row>
    <row r="1322" spans="1:17" x14ac:dyDescent="0.25">
      <c r="A1322" s="17"/>
      <c r="B1322" s="11"/>
      <c r="C1322" s="17"/>
      <c r="D1322" s="17"/>
      <c r="E1322" s="17"/>
      <c r="F1322" s="17"/>
    </row>
    <row r="1323" spans="1:17" x14ac:dyDescent="0.25">
      <c r="A1323" s="17"/>
      <c r="B1323" s="11"/>
      <c r="C1323" s="17"/>
      <c r="D1323" s="17"/>
      <c r="E1323" s="17"/>
      <c r="F1323" s="17"/>
    </row>
    <row r="1324" spans="1:17" x14ac:dyDescent="0.25">
      <c r="A1324" s="17"/>
      <c r="B1324" s="11"/>
      <c r="C1324" s="17"/>
      <c r="D1324" s="17"/>
      <c r="E1324" s="17"/>
      <c r="F1324" s="17"/>
    </row>
    <row r="1325" spans="1:17" x14ac:dyDescent="0.25">
      <c r="A1325" s="858" t="s">
        <v>9</v>
      </c>
      <c r="B1325" s="858"/>
      <c r="C1325" s="39"/>
      <c r="D1325" s="928" t="e">
        <f>#REF!</f>
        <v>#REF!</v>
      </c>
      <c r="E1325" s="928"/>
      <c r="F1325" s="17"/>
      <c r="G1325" s="17"/>
      <c r="H1325" s="17"/>
      <c r="I1325" s="17"/>
      <c r="J1325" s="17"/>
    </row>
    <row r="1326" spans="1:17" x14ac:dyDescent="0.25">
      <c r="A1326" s="17"/>
      <c r="B1326" s="40"/>
      <c r="C1326" s="161" t="s">
        <v>10</v>
      </c>
      <c r="D1326" s="929" t="s">
        <v>3</v>
      </c>
      <c r="E1326" s="929"/>
      <c r="F1326" s="17"/>
      <c r="G1326" s="17"/>
      <c r="H1326" s="17"/>
      <c r="I1326" s="17"/>
      <c r="J1326" s="17"/>
    </row>
    <row r="1327" spans="1:17" s="17" customFormat="1" x14ac:dyDescent="0.25">
      <c r="A1327" s="927"/>
      <c r="B1327" s="927"/>
      <c r="C1327" s="41"/>
      <c r="D1327" s="162"/>
      <c r="E1327" s="42"/>
      <c r="L1327" s="111"/>
      <c r="O1327" s="20"/>
      <c r="P1327" s="20"/>
      <c r="Q1327" s="20"/>
    </row>
    <row r="1328" spans="1:17" s="17" customFormat="1" x14ac:dyDescent="0.25">
      <c r="A1328" s="927"/>
      <c r="B1328" s="927"/>
      <c r="C1328" s="41"/>
      <c r="D1328" s="910"/>
      <c r="E1328" s="910"/>
      <c r="L1328" s="111"/>
      <c r="O1328" s="20"/>
      <c r="P1328" s="20"/>
      <c r="Q1328" s="20"/>
    </row>
    <row r="1329" spans="1:17" s="17" customFormat="1" x14ac:dyDescent="0.25">
      <c r="A1329" s="20"/>
      <c r="B1329" s="43"/>
      <c r="C1329" s="9"/>
      <c r="D1329" s="910"/>
      <c r="E1329" s="910"/>
      <c r="L1329" s="111"/>
      <c r="O1329" s="20"/>
      <c r="P1329" s="20"/>
      <c r="Q1329" s="20"/>
    </row>
    <row r="1330" spans="1:17" s="17" customFormat="1" x14ac:dyDescent="0.25">
      <c r="B1330" s="40"/>
      <c r="C1330" s="44"/>
      <c r="D1330" s="45"/>
      <c r="E1330" s="46"/>
      <c r="L1330" s="111"/>
      <c r="O1330" s="20"/>
      <c r="P1330" s="20"/>
      <c r="Q1330" s="20"/>
    </row>
    <row r="1331" spans="1:17" s="17" customFormat="1" x14ac:dyDescent="0.25">
      <c r="A1331" s="858" t="s">
        <v>11</v>
      </c>
      <c r="B1331" s="858"/>
      <c r="C1331" s="47"/>
      <c r="D1331" s="928" t="e">
        <f>#REF!</f>
        <v>#REF!</v>
      </c>
      <c r="E1331" s="928"/>
      <c r="L1331" s="111"/>
      <c r="O1331" s="20"/>
      <c r="P1331" s="20"/>
      <c r="Q1331" s="20"/>
    </row>
    <row r="1332" spans="1:17" s="17" customFormat="1" x14ac:dyDescent="0.25">
      <c r="B1332" s="40"/>
      <c r="C1332" s="161" t="s">
        <v>10</v>
      </c>
      <c r="D1332" s="857" t="s">
        <v>3</v>
      </c>
      <c r="E1332" s="857"/>
      <c r="L1332" s="111"/>
      <c r="O1332" s="20"/>
      <c r="P1332" s="20"/>
      <c r="Q1332" s="20"/>
    </row>
    <row r="1333" spans="1:17" x14ac:dyDescent="0.25">
      <c r="A1333" s="17"/>
      <c r="B1333" s="11"/>
      <c r="C1333" s="17"/>
      <c r="D1333" s="17"/>
      <c r="E1333" s="17"/>
      <c r="F1333" s="17"/>
    </row>
    <row r="1334" spans="1:17" x14ac:dyDescent="0.25">
      <c r="A1334" s="17"/>
      <c r="B1334" s="11"/>
      <c r="C1334" s="17"/>
      <c r="D1334" s="17"/>
      <c r="E1334" s="17"/>
      <c r="F1334" s="17"/>
    </row>
    <row r="1335" spans="1:17" x14ac:dyDescent="0.25">
      <c r="A1335" s="17"/>
      <c r="B1335" s="11"/>
      <c r="C1335" s="17"/>
      <c r="D1335" s="17"/>
      <c r="E1335" s="17"/>
      <c r="F1335" s="17"/>
    </row>
  </sheetData>
  <mergeCells count="402">
    <mergeCell ref="A1:J1"/>
    <mergeCell ref="A3:J3"/>
    <mergeCell ref="A7:B7"/>
    <mergeCell ref="C7:J7"/>
    <mergeCell ref="A10:J10"/>
    <mergeCell ref="A12:J12"/>
    <mergeCell ref="A14:J14"/>
    <mergeCell ref="A17:A19"/>
    <mergeCell ref="B17:B19"/>
    <mergeCell ref="C17:C19"/>
    <mergeCell ref="D17:G17"/>
    <mergeCell ref="H17:H19"/>
    <mergeCell ref="I17:I19"/>
    <mergeCell ref="J17:J19"/>
    <mergeCell ref="D18:D19"/>
    <mergeCell ref="E18:G18"/>
    <mergeCell ref="A42:A43"/>
    <mergeCell ref="A46:J46"/>
    <mergeCell ref="I47:J47"/>
    <mergeCell ref="A64:J64"/>
    <mergeCell ref="I65:J65"/>
    <mergeCell ref="A71:J71"/>
    <mergeCell ref="A24:J24"/>
    <mergeCell ref="I25:J25"/>
    <mergeCell ref="A32:J32"/>
    <mergeCell ref="A34:J34"/>
    <mergeCell ref="I35:J35"/>
    <mergeCell ref="A39:A40"/>
    <mergeCell ref="L87:L92"/>
    <mergeCell ref="A89:A90"/>
    <mergeCell ref="A96:J96"/>
    <mergeCell ref="A98:J98"/>
    <mergeCell ref="I99:J99"/>
    <mergeCell ref="A107:J107"/>
    <mergeCell ref="A73:J73"/>
    <mergeCell ref="A74:E74"/>
    <mergeCell ref="I74:J74"/>
    <mergeCell ref="A80:J80"/>
    <mergeCell ref="A82:J82"/>
    <mergeCell ref="I83:J83"/>
    <mergeCell ref="A127:A128"/>
    <mergeCell ref="C127:C128"/>
    <mergeCell ref="D127:D128"/>
    <mergeCell ref="E127:E128"/>
    <mergeCell ref="A133:J133"/>
    <mergeCell ref="A135:J135"/>
    <mergeCell ref="A109:J109"/>
    <mergeCell ref="A110:E110"/>
    <mergeCell ref="I110:J110"/>
    <mergeCell ref="I119:J119"/>
    <mergeCell ref="A124:A125"/>
    <mergeCell ref="C124:C125"/>
    <mergeCell ref="D124:D125"/>
    <mergeCell ref="E124:E125"/>
    <mergeCell ref="A170:J170"/>
    <mergeCell ref="I171:J171"/>
    <mergeCell ref="A181:J181"/>
    <mergeCell ref="I182:J182"/>
    <mergeCell ref="A193:J193"/>
    <mergeCell ref="A195:J195"/>
    <mergeCell ref="I136:J136"/>
    <mergeCell ref="A146:J146"/>
    <mergeCell ref="A148:J148"/>
    <mergeCell ref="I149:J149"/>
    <mergeCell ref="A159:J159"/>
    <mergeCell ref="I160:J160"/>
    <mergeCell ref="A225:J225"/>
    <mergeCell ref="I226:J226"/>
    <mergeCell ref="A234:J234"/>
    <mergeCell ref="I235:J235"/>
    <mergeCell ref="A243:J243"/>
    <mergeCell ref="A244:F244"/>
    <mergeCell ref="I244:J244"/>
    <mergeCell ref="I196:J196"/>
    <mergeCell ref="A204:J204"/>
    <mergeCell ref="I205:J205"/>
    <mergeCell ref="A214:J214"/>
    <mergeCell ref="A216:J216"/>
    <mergeCell ref="I217:J217"/>
    <mergeCell ref="I276:J276"/>
    <mergeCell ref="A286:J286"/>
    <mergeCell ref="I287:J287"/>
    <mergeCell ref="A296:J296"/>
    <mergeCell ref="I298:J298"/>
    <mergeCell ref="A307:J307"/>
    <mergeCell ref="A253:J253"/>
    <mergeCell ref="A255:J255"/>
    <mergeCell ref="I256:J256"/>
    <mergeCell ref="A267:J267"/>
    <mergeCell ref="I268:J268"/>
    <mergeCell ref="A275:J275"/>
    <mergeCell ref="A338:J338"/>
    <mergeCell ref="A339:F339"/>
    <mergeCell ref="I339:J339"/>
    <mergeCell ref="A348:J348"/>
    <mergeCell ref="A349:F349"/>
    <mergeCell ref="I349:J349"/>
    <mergeCell ref="I309:J309"/>
    <mergeCell ref="A318:J318"/>
    <mergeCell ref="A319:E319"/>
    <mergeCell ref="I319:J319"/>
    <mergeCell ref="A328:J328"/>
    <mergeCell ref="A329:F329"/>
    <mergeCell ref="I329:J329"/>
    <mergeCell ref="A378:J378"/>
    <mergeCell ref="A379:F379"/>
    <mergeCell ref="I379:J379"/>
    <mergeCell ref="A388:J388"/>
    <mergeCell ref="A389:E389"/>
    <mergeCell ref="I389:J389"/>
    <mergeCell ref="A358:J358"/>
    <mergeCell ref="A359:F359"/>
    <mergeCell ref="I359:J359"/>
    <mergeCell ref="A368:J368"/>
    <mergeCell ref="A369:F369"/>
    <mergeCell ref="I369:J369"/>
    <mergeCell ref="A419:F419"/>
    <mergeCell ref="I419:J419"/>
    <mergeCell ref="A437:B437"/>
    <mergeCell ref="D437:E437"/>
    <mergeCell ref="D438:E438"/>
    <mergeCell ref="A439:B439"/>
    <mergeCell ref="A398:J398"/>
    <mergeCell ref="I400:J400"/>
    <mergeCell ref="A409:J409"/>
    <mergeCell ref="A411:J411"/>
    <mergeCell ref="I412:J412"/>
    <mergeCell ref="A418:J418"/>
    <mergeCell ref="A445:J445"/>
    <mergeCell ref="A447:J447"/>
    <mergeCell ref="A451:B451"/>
    <mergeCell ref="C451:J451"/>
    <mergeCell ref="A454:J454"/>
    <mergeCell ref="A456:J456"/>
    <mergeCell ref="A440:B440"/>
    <mergeCell ref="D440:E440"/>
    <mergeCell ref="D441:E441"/>
    <mergeCell ref="A443:B443"/>
    <mergeCell ref="D443:E443"/>
    <mergeCell ref="D444:E444"/>
    <mergeCell ref="A458:J458"/>
    <mergeCell ref="A461:A463"/>
    <mergeCell ref="B461:B463"/>
    <mergeCell ref="C461:C463"/>
    <mergeCell ref="D461:G461"/>
    <mergeCell ref="H461:H463"/>
    <mergeCell ref="I461:I463"/>
    <mergeCell ref="J461:J463"/>
    <mergeCell ref="D462:D463"/>
    <mergeCell ref="E462:G462"/>
    <mergeCell ref="A486:A487"/>
    <mergeCell ref="A490:J490"/>
    <mergeCell ref="I491:J491"/>
    <mergeCell ref="A508:J508"/>
    <mergeCell ref="I509:J509"/>
    <mergeCell ref="A515:J515"/>
    <mergeCell ref="A468:J468"/>
    <mergeCell ref="I469:J469"/>
    <mergeCell ref="A476:J476"/>
    <mergeCell ref="A478:J478"/>
    <mergeCell ref="I479:J479"/>
    <mergeCell ref="A483:A484"/>
    <mergeCell ref="L531:L536"/>
    <mergeCell ref="A533:A534"/>
    <mergeCell ref="A540:J540"/>
    <mergeCell ref="A542:J542"/>
    <mergeCell ref="I543:J543"/>
    <mergeCell ref="A551:J551"/>
    <mergeCell ref="A517:J517"/>
    <mergeCell ref="A518:E518"/>
    <mergeCell ref="I518:J518"/>
    <mergeCell ref="A524:J524"/>
    <mergeCell ref="A526:J526"/>
    <mergeCell ref="I527:J527"/>
    <mergeCell ref="A571:A572"/>
    <mergeCell ref="C571:C572"/>
    <mergeCell ref="D571:D572"/>
    <mergeCell ref="E571:E572"/>
    <mergeCell ref="A577:J577"/>
    <mergeCell ref="A579:J579"/>
    <mergeCell ref="A553:J553"/>
    <mergeCell ref="A554:E554"/>
    <mergeCell ref="I554:J554"/>
    <mergeCell ref="I563:J563"/>
    <mergeCell ref="A568:A569"/>
    <mergeCell ref="C568:C569"/>
    <mergeCell ref="D568:D569"/>
    <mergeCell ref="E568:E569"/>
    <mergeCell ref="A614:J614"/>
    <mergeCell ref="I615:J615"/>
    <mergeCell ref="A625:J625"/>
    <mergeCell ref="I626:J626"/>
    <mergeCell ref="A637:J637"/>
    <mergeCell ref="A639:J639"/>
    <mergeCell ref="I580:J580"/>
    <mergeCell ref="A590:J590"/>
    <mergeCell ref="A592:J592"/>
    <mergeCell ref="I593:J593"/>
    <mergeCell ref="A603:J603"/>
    <mergeCell ref="I604:J604"/>
    <mergeCell ref="A669:J669"/>
    <mergeCell ref="I670:J670"/>
    <mergeCell ref="A678:J678"/>
    <mergeCell ref="I679:J679"/>
    <mergeCell ref="A687:J687"/>
    <mergeCell ref="A688:F688"/>
    <mergeCell ref="I688:J688"/>
    <mergeCell ref="I640:J640"/>
    <mergeCell ref="A648:J648"/>
    <mergeCell ref="I649:J649"/>
    <mergeCell ref="A658:J658"/>
    <mergeCell ref="A660:J660"/>
    <mergeCell ref="I661:J661"/>
    <mergeCell ref="I720:J720"/>
    <mergeCell ref="A730:J730"/>
    <mergeCell ref="I731:J731"/>
    <mergeCell ref="A740:J740"/>
    <mergeCell ref="I742:J742"/>
    <mergeCell ref="A751:J751"/>
    <mergeCell ref="A697:J697"/>
    <mergeCell ref="A699:J699"/>
    <mergeCell ref="I700:J700"/>
    <mergeCell ref="A711:J711"/>
    <mergeCell ref="I712:J712"/>
    <mergeCell ref="A719:J719"/>
    <mergeCell ref="A782:J782"/>
    <mergeCell ref="A783:F783"/>
    <mergeCell ref="I783:J783"/>
    <mergeCell ref="A792:J792"/>
    <mergeCell ref="A793:F793"/>
    <mergeCell ref="I793:J793"/>
    <mergeCell ref="I753:J753"/>
    <mergeCell ref="A762:J762"/>
    <mergeCell ref="A763:E763"/>
    <mergeCell ref="I763:J763"/>
    <mergeCell ref="A772:J772"/>
    <mergeCell ref="A773:F773"/>
    <mergeCell ref="I773:J773"/>
    <mergeCell ref="A822:J822"/>
    <mergeCell ref="A823:F823"/>
    <mergeCell ref="I823:J823"/>
    <mergeCell ref="A832:J832"/>
    <mergeCell ref="A833:E833"/>
    <mergeCell ref="I833:J833"/>
    <mergeCell ref="A802:J802"/>
    <mergeCell ref="A803:F803"/>
    <mergeCell ref="I803:J803"/>
    <mergeCell ref="A812:J812"/>
    <mergeCell ref="A813:F813"/>
    <mergeCell ref="I813:J813"/>
    <mergeCell ref="A863:F863"/>
    <mergeCell ref="I863:J863"/>
    <mergeCell ref="A881:B881"/>
    <mergeCell ref="D881:E881"/>
    <mergeCell ref="D882:E882"/>
    <mergeCell ref="A883:B883"/>
    <mergeCell ref="A842:J842"/>
    <mergeCell ref="I844:J844"/>
    <mergeCell ref="A853:J853"/>
    <mergeCell ref="A855:J855"/>
    <mergeCell ref="I856:J856"/>
    <mergeCell ref="A862:J862"/>
    <mergeCell ref="A889:J889"/>
    <mergeCell ref="A891:J891"/>
    <mergeCell ref="A895:B895"/>
    <mergeCell ref="C895:J895"/>
    <mergeCell ref="A898:J898"/>
    <mergeCell ref="A900:J900"/>
    <mergeCell ref="A884:B884"/>
    <mergeCell ref="D884:E884"/>
    <mergeCell ref="D885:E885"/>
    <mergeCell ref="A887:B887"/>
    <mergeCell ref="D887:E887"/>
    <mergeCell ref="D888:E888"/>
    <mergeCell ref="A912:J912"/>
    <mergeCell ref="I913:J913"/>
    <mergeCell ref="A920:J920"/>
    <mergeCell ref="A922:J922"/>
    <mergeCell ref="I923:J923"/>
    <mergeCell ref="A927:A928"/>
    <mergeCell ref="A902:J902"/>
    <mergeCell ref="A905:A907"/>
    <mergeCell ref="B905:B907"/>
    <mergeCell ref="C905:C907"/>
    <mergeCell ref="D905:G905"/>
    <mergeCell ref="H905:H907"/>
    <mergeCell ref="I905:I907"/>
    <mergeCell ref="J905:J907"/>
    <mergeCell ref="D906:D907"/>
    <mergeCell ref="E906:G906"/>
    <mergeCell ref="A961:J961"/>
    <mergeCell ref="A962:E962"/>
    <mergeCell ref="I962:J962"/>
    <mergeCell ref="A968:J968"/>
    <mergeCell ref="A970:J970"/>
    <mergeCell ref="I971:J971"/>
    <mergeCell ref="A930:A931"/>
    <mergeCell ref="A934:J934"/>
    <mergeCell ref="I935:J935"/>
    <mergeCell ref="A952:J952"/>
    <mergeCell ref="I953:J953"/>
    <mergeCell ref="A959:J959"/>
    <mergeCell ref="A997:J997"/>
    <mergeCell ref="A998:E998"/>
    <mergeCell ref="I998:J998"/>
    <mergeCell ref="I1007:J1007"/>
    <mergeCell ref="A1012:A1013"/>
    <mergeCell ref="C1012:C1013"/>
    <mergeCell ref="D1012:D1013"/>
    <mergeCell ref="E1012:E1013"/>
    <mergeCell ref="L975:L980"/>
    <mergeCell ref="A977:A978"/>
    <mergeCell ref="A984:J984"/>
    <mergeCell ref="A986:J986"/>
    <mergeCell ref="I987:J987"/>
    <mergeCell ref="A995:J995"/>
    <mergeCell ref="I1024:J1024"/>
    <mergeCell ref="A1034:J1034"/>
    <mergeCell ref="A1036:J1036"/>
    <mergeCell ref="I1037:J1037"/>
    <mergeCell ref="A1047:J1047"/>
    <mergeCell ref="I1048:J1048"/>
    <mergeCell ref="A1015:A1016"/>
    <mergeCell ref="C1015:C1016"/>
    <mergeCell ref="D1015:D1016"/>
    <mergeCell ref="E1015:E1016"/>
    <mergeCell ref="A1021:J1021"/>
    <mergeCell ref="A1023:J1023"/>
    <mergeCell ref="I1084:J1084"/>
    <mergeCell ref="A1092:J1092"/>
    <mergeCell ref="I1093:J1093"/>
    <mergeCell ref="A1102:J1102"/>
    <mergeCell ref="A1104:J1104"/>
    <mergeCell ref="I1105:J1105"/>
    <mergeCell ref="A1058:J1058"/>
    <mergeCell ref="I1059:J1059"/>
    <mergeCell ref="A1069:J1069"/>
    <mergeCell ref="I1070:J1070"/>
    <mergeCell ref="A1081:J1081"/>
    <mergeCell ref="A1083:J1083"/>
    <mergeCell ref="A1141:J1141"/>
    <mergeCell ref="A1143:J1143"/>
    <mergeCell ref="I1144:J1144"/>
    <mergeCell ref="A1155:J1155"/>
    <mergeCell ref="I1156:J1156"/>
    <mergeCell ref="A1163:J1163"/>
    <mergeCell ref="A1113:J1113"/>
    <mergeCell ref="I1114:J1114"/>
    <mergeCell ref="A1122:J1122"/>
    <mergeCell ref="I1123:J1123"/>
    <mergeCell ref="A1131:J1131"/>
    <mergeCell ref="A1132:F1132"/>
    <mergeCell ref="I1132:J1132"/>
    <mergeCell ref="I1197:J1197"/>
    <mergeCell ref="A1206:J1206"/>
    <mergeCell ref="A1207:E1207"/>
    <mergeCell ref="I1207:J1207"/>
    <mergeCell ref="A1216:J1216"/>
    <mergeCell ref="A1217:F1217"/>
    <mergeCell ref="I1217:J1217"/>
    <mergeCell ref="I1164:J1164"/>
    <mergeCell ref="A1174:J1174"/>
    <mergeCell ref="I1175:J1175"/>
    <mergeCell ref="A1184:J1184"/>
    <mergeCell ref="I1186:J1186"/>
    <mergeCell ref="A1195:J1195"/>
    <mergeCell ref="A1246:J1246"/>
    <mergeCell ref="A1247:F1247"/>
    <mergeCell ref="I1247:J1247"/>
    <mergeCell ref="A1256:J1256"/>
    <mergeCell ref="A1257:F1257"/>
    <mergeCell ref="I1257:J1257"/>
    <mergeCell ref="A1226:J1226"/>
    <mergeCell ref="A1227:F1227"/>
    <mergeCell ref="I1227:J1227"/>
    <mergeCell ref="A1236:J1236"/>
    <mergeCell ref="A1237:F1237"/>
    <mergeCell ref="I1237:J1237"/>
    <mergeCell ref="A1286:J1286"/>
    <mergeCell ref="I1288:J1288"/>
    <mergeCell ref="A1297:J1297"/>
    <mergeCell ref="A1299:J1299"/>
    <mergeCell ref="I1300:J1300"/>
    <mergeCell ref="A1306:J1306"/>
    <mergeCell ref="A1266:J1266"/>
    <mergeCell ref="A1267:F1267"/>
    <mergeCell ref="I1267:J1267"/>
    <mergeCell ref="A1276:J1276"/>
    <mergeCell ref="A1277:E1277"/>
    <mergeCell ref="I1277:J1277"/>
    <mergeCell ref="A1328:B1328"/>
    <mergeCell ref="D1328:E1328"/>
    <mergeCell ref="D1329:E1329"/>
    <mergeCell ref="A1331:B1331"/>
    <mergeCell ref="D1331:E1331"/>
    <mergeCell ref="D1332:E1332"/>
    <mergeCell ref="A1307:F1307"/>
    <mergeCell ref="I1307:J1307"/>
    <mergeCell ref="A1325:B1325"/>
    <mergeCell ref="D1325:E1325"/>
    <mergeCell ref="D1326:E1326"/>
    <mergeCell ref="A1327:B13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МЗ ОБ+ФБ</vt:lpstr>
      <vt:lpstr>МЗ МБ</vt:lpstr>
      <vt:lpstr>ЦС</vt:lpstr>
      <vt:lpstr>130Платн</vt:lpstr>
      <vt:lpstr>130Озд лаг</vt:lpstr>
      <vt:lpstr>140</vt:lpstr>
      <vt:lpstr>150</vt:lpstr>
      <vt:lpstr>130РПл</vt:lpstr>
      <vt:lpstr>130Возм ущ</vt:lpstr>
      <vt:lpstr>130Пит сотр</vt:lpstr>
      <vt:lpstr>130ГПД</vt:lpstr>
      <vt:lpstr>170</vt:lpstr>
      <vt:lpstr>'130Озд лаг'!Область_печати</vt:lpstr>
      <vt:lpstr>'130Платн'!Область_печати</vt:lpstr>
      <vt:lpstr>'140'!Область_печати</vt:lpstr>
      <vt:lpstr>'150'!Область_печати</vt:lpstr>
      <vt:lpstr>'МЗ МБ'!Область_печати</vt:lpstr>
      <vt:lpstr>'МЗ ОБ+ФБ'!Область_печати</vt:lpstr>
      <vt:lpstr>ЦС!Область_печати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2024-04-09T08:40:03Z</dcterms:modified>
</cp:coreProperties>
</file>